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structions" state="visible" r:id="rId4"/>
    <sheet sheetId="2" name="Vans" state="visible" r:id="rId5"/>
    <sheet sheetId="3" name="Service Log" state="visible" r:id="rId6"/>
    <sheet sheetId="4" name="Inspections" state="visible" r:id="rId7"/>
    <sheet sheetId="5" name="Dashboard" state="visible" r:id="rId8"/>
  </sheets>
  <calcPr calcId="171027" fullCalcOnLoad="1"/>
</workbook>
</file>

<file path=xl/sharedStrings.xml><?xml version="1.0" encoding="utf-8"?>
<sst xmlns="http://schemas.openxmlformats.org/spreadsheetml/2006/main" count="240" uniqueCount="136">
  <si>
    <t>Vehicle Maintenance Log Template</t>
  </si>
  <si>
    <t>Purpose</t>
  </si>
  <si>
    <t>This workbook keeps a register of your service vans, one running log of every service, repair and tire job, and one row per daily walk-around inspection. Each van comes due by miles or by days, whichever runs out first, and logging a Service row restarts both counts. A failed inspection item stays on the open defect count until its defect status is Closed. Replace the synthetic sample vans, jobs and inspections with your own.</t>
  </si>
  <si>
    <t>Clean-room disclosure</t>
  </si>
  <si>
    <t>Clean-room disclosure: every formula, layout, instruction, and sample figure in this workbook was authored from scratch for Field Service Software IO. No vendor workbook, gated template, branding, or sample dataset was downloaded, inspected, mirrored, transformed, or adapted in building this file. All names, vehicles, odometer readings, and costs shown are synthetic and for illustration only.</t>
  </si>
  <si>
    <t>What’s in this workbook</t>
  </si>
  <si>
    <t>Vans</t>
  </si>
  <si>
    <t>The register: one row per van with its ID, vehicle, assigned tech, the odometer when it joined this log, its service interval in miles and in days, and the date tracking starts. Last service, odometers, Miles left, Days left, Status, open defects, cost and cost per mile are calculated.</t>
  </si>
  <si>
    <t>Service Log</t>
  </si>
  <si>
    <t>One row per job: date, Van ID, work type (Service, Repair, Tires or Other), odometer, work done and the invoiced cost. Only a Service row restarts the interval. Columns H and I are helper columns the formulas read; leave them as they are.</t>
  </si>
  <si>
    <t>Inspections</t>
  </si>
  <si>
    <t>One row per daily walk-around: date, Van ID, driver, odometer and Pass, Fail or N/A for seven items. Any Fail opens a defect, which stays open until Defect status reads Closed. Columns P and Q are helper columns; leave them as they are.</t>
  </si>
  <si>
    <t>Dashboard</t>
  </si>
  <si>
    <t>The as-of date and the due-soon thresholds in miles and days, plus vans overdue and due soon, inspections with open defects, the inspection pass rate, cost and cost per mile, and the data checks.</t>
  </si>
  <si>
    <t>How to use this workbook</t>
  </si>
  <si>
    <t>1. If your spreadsheet app opens the file read-only, turn on editing so the formulas calculate.</t>
  </si>
  <si>
    <t>2. On Dashboard, set the as-of date and the due-soon thresholds in miles and days. The sample as-of date is typed so the sample numbers stay fixed. Type =TODAY() in that cell when you start using the log for real.</t>
  </si>
  <si>
    <t>3. On Vans, replace the sample rows with your vehicles. Keep each Van ID unique, because Service Log and Inspections use it as the key. Any ID format works: unit numbers, plates or fleet codes.</t>
  </si>
  <si>
    <t>4. For each van, enter the odometer reading on the day you start tracking it, the service interval in miles (1 to 100,000) and in days (1 to 3,650), and that start date in Tracking from.</t>
  </si>
  <si>
    <t>5. On Service Log, clear the sample rows and add one row per job with the date, Van ID, work type, odometer and cost. Type 0 for a job with no charge, because a blank cost is treated as missing.</t>
  </si>
  <si>
    <t>6. On Inspections, add one row per walk-around and mark every item Pass, Fail or N/A. When an item fails, set Defect status to Open, and change it to Closed once the defect is fixed.</t>
  </si>
  <si>
    <t>7. Fix every Row check that is not OK. Dates must fall on or after the van's Tracking from date, odometers run from 0 to 2,000,000 and must not go lower than an earlier reading, and costs run from 0 to 1,000,000.</t>
  </si>
  <si>
    <t>8. Status on Vans and every Dashboard figure except Vans tracked and Inspections logged read Check data until Data check on Dashboard reads OK.</t>
  </si>
  <si>
    <t>Color legend</t>
  </si>
  <si>
    <t/>
  </si>
  <si>
    <t>Input — enter or edit your own data here</t>
  </si>
  <si>
    <t>Calculated — formula-driven, please do not overwrite</t>
  </si>
  <si>
    <t>Output — key result for reporting and dashboards</t>
  </si>
  <si>
    <t>Using this workbook in Google Sheets</t>
  </si>
  <si>
    <t>To use this workbook in Google Sheets: open Google Sheets, choose File &gt; Import &gt; Upload, select this .xlsx file, and choose Insert new sheet(s). The workbook has no macros. Formatting can differ, so check the results, dropdowns and colors after import.</t>
  </si>
  <si>
    <t>Limitations</t>
  </si>
  <si>
    <t>This is a spreadsheet log, not a telematics feed: every odometer reading is typed in. It does not send reminders, create work orders or sync between drivers. Each van has one service interval in miles and one in days; separate schedules for oil, brakes or tires are not modeled. Inspections are a record of the walk-around, not a regulatory inspection form, so check which rules apply to your vehicles. Costs are what you type from the invoice. The log holds up to 100 vans and 500 rows each on Service Log and Inspections: formulas and dropdowns stop at row 101 on Vans and row 501 on the other two.</t>
  </si>
  <si>
    <t>Free template from Field Service Software IO: browse more free field service templates →</t>
  </si>
  <si>
    <t>Van ID</t>
  </si>
  <si>
    <t>Vehicle</t>
  </si>
  <si>
    <t>Assigned tech</t>
  </si>
  <si>
    <t>Start odometer</t>
  </si>
  <si>
    <t>Service every (miles)</t>
  </si>
  <si>
    <t>Service every (days)</t>
  </si>
  <si>
    <t>Tracking from</t>
  </si>
  <si>
    <t>Last service</t>
  </si>
  <si>
    <t>Odometer at last service</t>
  </si>
  <si>
    <t>Latest odometer</t>
  </si>
  <si>
    <t>Miles left</t>
  </si>
  <si>
    <t>Days left</t>
  </si>
  <si>
    <t>Status</t>
  </si>
  <si>
    <t>Inspections with open defects</t>
  </si>
  <si>
    <t>Maintenance cost</t>
  </si>
  <si>
    <t>Cost per mile</t>
  </si>
  <si>
    <t>Row check</t>
  </si>
  <si>
    <t>V-01</t>
  </si>
  <si>
    <t>High-roof cargo van</t>
  </si>
  <si>
    <t>Dana</t>
  </si>
  <si>
    <t>V-02</t>
  </si>
  <si>
    <t>Low-roof cargo van</t>
  </si>
  <si>
    <t>Marco</t>
  </si>
  <si>
    <t>V-03</t>
  </si>
  <si>
    <t>Extended cargo van</t>
  </si>
  <si>
    <t>Priya</t>
  </si>
  <si>
    <t>V-04</t>
  </si>
  <si>
    <t>Box truck 14 ft (lift gate)</t>
  </si>
  <si>
    <t>Luis</t>
  </si>
  <si>
    <t>V-05</t>
  </si>
  <si>
    <t>Compact cargo van</t>
  </si>
  <si>
    <t>Ana</t>
  </si>
  <si>
    <t>Date</t>
  </si>
  <si>
    <t>Work type</t>
  </si>
  <si>
    <t>Odometer</t>
  </si>
  <si>
    <t>Work done</t>
  </si>
  <si>
    <t>Cost</t>
  </si>
  <si>
    <t>Helper: date</t>
  </si>
  <si>
    <t>Helper: odometer</t>
  </si>
  <si>
    <t>Service</t>
  </si>
  <si>
    <t>Oil and filter, tire rotation</t>
  </si>
  <si>
    <t>Oil and filter, brake inspection</t>
  </si>
  <si>
    <t>Repair</t>
  </si>
  <si>
    <t>Rear brake pads and rotors</t>
  </si>
  <si>
    <t>Oil and filter, fluids topped up</t>
  </si>
  <si>
    <t>Tires</t>
  </si>
  <si>
    <t>Four tires and alignment</t>
  </si>
  <si>
    <t>Oil and filter</t>
  </si>
  <si>
    <t>Oil, filters, lift gate hydraulics checked</t>
  </si>
  <si>
    <t>Lift gate hydraulic hose replaced</t>
  </si>
  <si>
    <t>Oil and filter, cabin filter</t>
  </si>
  <si>
    <t>Driver</t>
  </si>
  <si>
    <t>Brakes</t>
  </si>
  <si>
    <t>Lights</t>
  </si>
  <si>
    <t>Fluids</t>
  </si>
  <si>
    <t>Wipers and glass</t>
  </si>
  <si>
    <t>Ladder rack and straps</t>
  </si>
  <si>
    <t>Lift gate</t>
  </si>
  <si>
    <t>Fails</t>
  </si>
  <si>
    <t>Defect status</t>
  </si>
  <si>
    <t>Defect note</t>
  </si>
  <si>
    <t>Pass</t>
  </si>
  <si>
    <t>N/A</t>
  </si>
  <si>
    <t>Fail</t>
  </si>
  <si>
    <t>Closed</t>
  </si>
  <si>
    <t>Right rear tire low, repaired same day</t>
  </si>
  <si>
    <t>Open</t>
  </si>
  <si>
    <t>Left tail light out</t>
  </si>
  <si>
    <t>Windshield chip, driver side</t>
  </si>
  <si>
    <t>Brakes pull left; lift gate slow to rise</t>
  </si>
  <si>
    <t>Inputs</t>
  </si>
  <si>
    <t>Value</t>
  </si>
  <si>
    <t>What it does</t>
  </si>
  <si>
    <t>As-of date</t>
  </si>
  <si>
    <t>Days left count from this date. Type =TODAY() to keep it current.</t>
  </si>
  <si>
    <t>Due-soon miles</t>
  </si>
  <si>
    <t>A van with this many miles left or fewer shows Due soon (0 to 100,000).</t>
  </si>
  <si>
    <t>Due-soon days</t>
  </si>
  <si>
    <t>A van with this many days left or fewer shows Due soon (0 to 3,650).</t>
  </si>
  <si>
    <t>Metric</t>
  </si>
  <si>
    <t>Result</t>
  </si>
  <si>
    <t>How it is calculated</t>
  </si>
  <si>
    <t>Vans tracked</t>
  </si>
  <si>
    <t>Rows with a Van ID on Vans.</t>
  </si>
  <si>
    <t>Overdue</t>
  </si>
  <si>
    <t>Vans with miles left or days left below zero.</t>
  </si>
  <si>
    <t>Due soon</t>
  </si>
  <si>
    <t>Vans inside the due-soon miles or days, and not yet overdue.</t>
  </si>
  <si>
    <t>Inspections with at least one Fail whose Defect status is not Closed.</t>
  </si>
  <si>
    <t>Inspections logged</t>
  </si>
  <si>
    <t>Rows with a Van ID on Inspections.</t>
  </si>
  <si>
    <t>Inspection pass rate</t>
  </si>
  <si>
    <t>Inspections with no Fail, as a share of inspections logged. Shows n/a with none.</t>
  </si>
  <si>
    <t>Every cost on Service Log for the vans on Vans.</t>
  </si>
  <si>
    <t>Miles driven</t>
  </si>
  <si>
    <t>Latest odometer minus start odometer, added across vans.</t>
  </si>
  <si>
    <t>Maintenance cost divided by miles driven. Shows n/a with no miles.</t>
  </si>
  <si>
    <t>Checks</t>
  </si>
  <si>
    <t>What it means</t>
  </si>
  <si>
    <t>Rows to check</t>
  </si>
  <si>
    <t>Rows on Vans, Service Log and Inspections whose Row check is not OK, plus any setting above that is blank or out of range.</t>
  </si>
  <si>
    <t>Data check</t>
  </si>
  <si>
    <t>Do not rely on Status or the figures above until this reads OK.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</si>
</sst>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yyyy-mm-dd"/>
    <numFmt numFmtId="165" formatCode="$#,##0.00"/>
    <numFmt numFmtId="166" formatCode="yyyy-mm-dd;;"/>
    <numFmt numFmtId="167" formatCode="#,##0;;"/>
    <numFmt numFmtId="168" formatCode="0.0%"/>
  </numFmts>
  <fonts count="8" x14ac:knownFonts="1">
    <font>
      <color theme="1"/>
      <family val="2"/>
      <scheme val="minor"/>
      <sz val="11"/>
      <name val="Calibri"/>
    </font>
    <font>
      <b/>
      <sz val="16"/>
    </font>
    <font>
      <b/>
      <sz val="12"/>
    </font>
    <font>
      <i/>
    </font>
    <font>
      <b/>
    </font>
    <font>
      <b/>
      <u/>
      <color rgb="FF1155CC"/>
      <sz val="13"/>
    </font>
    <font>
      <b/>
      <color rgb="FFFFFFFF"/>
    </font>
    <font>
      <b/>
      <u/>
      <color rgb="FF1155CC"/>
      <sz val="12"/>
    </font>
  </fonts>
  <fills count="6">
    <fill>
      <patternFill patternType="none"/>
    </fill>
    <fill>
      <patternFill patternType="gray125"/>
    </fill>
    <fill>
      <patternFill patternType="solid">
        <fgColor rgb="FFDCE6F1"/>
      </patternFill>
    </fill>
    <fill>
      <patternFill patternType="solid">
        <fgColor rgb="FFFFF2CC"/>
      </patternFill>
    </fill>
    <fill>
      <patternFill patternType="solid">
        <fgColor rgb="FFD9EAD3"/>
      </patternFill>
    </fill>
    <fill>
      <patternFill patternType="solid">
        <fgColor rgb="FF44546A"/>
      </patternFill>
    </fill>
  </fills>
  <borders count="2">
    <border>
      <left/>
      <right/>
      <top/>
      <bottom/>
      <diagonal/>
    </border>
    <border>
      <left style="thin">
        <color rgb="FFB7B7B7"/>
      </left>
      <right style="thin">
        <color rgb="FFB7B7B7"/>
      </right>
      <top style="thin">
        <color rgb="FFB7B7B7"/>
      </top>
      <bottom style="thin">
        <color rgb="FFB7B7B7"/>
      </bottom>
      <diagonal/>
    </border>
  </borders>
  <cellStyleXfs count="1">
    <xf numFmtId="0" fontId="0" fillId="0" borderId="0"/>
  </cellStyleXfs>
  <cellXfs count="32">
    <xf numFmtId="0" fontId="0" fillId="0" borderId="0" xfId="0"/>
    <xf numFmtId="0" fontId="1" fillId="0" borderId="0" xfId="0" applyFont="1" applyAlignment="1">
      <alignment vertical="top" wrapText="1"/>
    </xf>
    <xf numFmtId="0" fontId="0" fillId="0" borderId="0" xfId="0" applyAlignment="1">
      <alignment vertical="top" wrapText="1"/>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0" fillId="2" borderId="1" xfId="0" applyFill="1" applyBorder="1" applyAlignment="1">
      <alignment vertical="top" wrapText="1"/>
    </xf>
    <xf numFmtId="0" fontId="0" fillId="0" borderId="0" xfId="0" applyAlignment="1">
      <alignment vertical="center" wrapText="1"/>
    </xf>
    <xf numFmtId="0" fontId="0" fillId="3" borderId="1" xfId="0" applyFill="1" applyBorder="1" applyAlignment="1">
      <alignment vertical="top" wrapText="1"/>
    </xf>
    <xf numFmtId="0" fontId="0" fillId="4" borderId="1" xfId="0" applyFill="1" applyBorder="1" applyAlignment="1">
      <alignment vertical="top" wrapText="1"/>
    </xf>
    <xf numFmtId="0" fontId="5" fillId="4" borderId="0" xfId="0" applyFont="1" applyFill="1" applyAlignment="1">
      <alignment horizontal="center" vertical="center" wrapText="1"/>
    </xf>
    <xf numFmtId="0" fontId="6" fillId="5" borderId="1" xfId="0" applyFont="1" applyFill="1" applyBorder="1" applyAlignment="1">
      <alignment horizontal="center" vertical="center" wrapText="1"/>
    </xf>
    <xf numFmtId="0" fontId="0" fillId="2" borderId="1" xfId="0" applyFill="1" applyBorder="1" applyAlignment="1">
      <alignment horizontal="center" vertical="center"/>
    </xf>
    <xf numFmtId="0" fontId="0" fillId="2" borderId="1" xfId="0" applyFill="1" applyBorder="1" applyAlignment="1">
      <alignment horizontal="left" vertical="center"/>
    </xf>
    <xf numFmtId="3" fontId="0" fillId="2" borderId="1" xfId="0" applyNumberFormat="1" applyFill="1" applyBorder="1" applyAlignment="1">
      <alignment horizontal="center" vertical="center"/>
    </xf>
    <xf numFmtId="164" fontId="0" fillId="2" borderId="1" xfId="0" applyNumberFormat="1" applyFill="1" applyBorder="1" applyAlignment="1">
      <alignment horizontal="center" vertical="center"/>
    </xf>
    <xf numFmtId="164" fontId="0" fillId="3" borderId="1" xfId="0" applyNumberFormat="1" applyFill="1" applyBorder="1" applyAlignment="1">
      <alignment horizontal="center" vertical="center"/>
    </xf>
    <xf numFmtId="3" fontId="0" fillId="3" borderId="1" xfId="0" applyNumberFormat="1" applyFill="1" applyBorder="1" applyAlignment="1">
      <alignment horizontal="center" vertical="center"/>
    </xf>
    <xf numFmtId="0" fontId="4" fillId="3" borderId="1" xfId="0" applyFont="1" applyFill="1" applyBorder="1" applyAlignment="1">
      <alignment horizontal="center" vertical="center"/>
    </xf>
    <xf numFmtId="165" fontId="0" fillId="3" borderId="1" xfId="0" applyNumberFormat="1" applyFill="1" applyBorder="1" applyAlignment="1">
      <alignment horizontal="center" vertical="center"/>
    </xf>
    <xf numFmtId="165" fontId="0" fillId="2" borderId="1" xfId="0" applyNumberFormat="1" applyFill="1" applyBorder="1" applyAlignment="1">
      <alignment horizontal="center" vertical="center"/>
    </xf>
    <xf numFmtId="166" fontId="0" fillId="3" borderId="1" xfId="0" applyNumberFormat="1" applyFill="1" applyBorder="1" applyAlignment="1">
      <alignment horizontal="center" vertical="center"/>
    </xf>
    <xf numFmtId="167" fontId="0" fillId="3" borderId="1" xfId="0" applyNumberFormat="1" applyFill="1" applyBorder="1" applyAlignment="1">
      <alignment horizontal="center" vertical="center"/>
    </xf>
    <xf numFmtId="1" fontId="4" fillId="3" borderId="1" xfId="0" applyNumberFormat="1" applyFont="1" applyFill="1" applyBorder="1" applyAlignment="1">
      <alignment horizontal="center" vertical="center"/>
    </xf>
    <xf numFmtId="164" fontId="4" fillId="2" borderId="1" xfId="0" applyNumberFormat="1" applyFont="1" applyFill="1" applyBorder="1" applyAlignment="1">
      <alignment horizontal="center" vertical="center"/>
    </xf>
    <xf numFmtId="3" fontId="4" fillId="2" borderId="1" xfId="0" applyNumberFormat="1" applyFont="1" applyFill="1" applyBorder="1" applyAlignment="1">
      <alignment horizontal="center" vertical="center"/>
    </xf>
    <xf numFmtId="0" fontId="4" fillId="0" borderId="0" xfId="0" applyFont="1" applyAlignment="1">
      <alignment vertical="center" wrapText="1"/>
    </xf>
    <xf numFmtId="3" fontId="4" fillId="4" borderId="1" xfId="0" applyNumberFormat="1" applyFont="1" applyFill="1" applyBorder="1" applyAlignment="1">
      <alignment horizontal="center" vertical="center"/>
    </xf>
    <xf numFmtId="168" fontId="4" fillId="4" borderId="1" xfId="0" applyNumberFormat="1" applyFont="1" applyFill="1" applyBorder="1" applyAlignment="1">
      <alignment horizontal="center" vertical="center"/>
    </xf>
    <xf numFmtId="165" fontId="4" fillId="4" borderId="1" xfId="0" applyNumberFormat="1" applyFont="1" applyFill="1" applyBorder="1" applyAlignment="1">
      <alignment horizontal="center" vertical="center"/>
    </xf>
    <xf numFmtId="0" fontId="4" fillId="4" borderId="1" xfId="0" applyFont="1" applyFill="1" applyBorder="1" applyAlignment="1">
      <alignment horizontal="center" vertical="center"/>
    </xf>
    <xf numFmtId="0" fontId="7" fillId="4" borderId="0" xfId="0" applyFont="1" applyFill="1" applyAlignment="1">
      <alignment horizontal="center" vertical="center" wrapText="1"/>
    </xf>
  </cellXfs>
  <cellStyles count="1">
    <cellStyle name="Normal" xfId="0" builtinId="0"/>
  </cellStyles>
  <dxfs count="29">
    <dxf>
      <font>
        <b/>
        <color rgb="FF9C0006"/>
      </font>
      <fill>
        <patternFill patternType="solid">
          <bgColor rgb="FFF4C7C3"/>
        </patternFill>
      </fill>
    </dxf>
    <dxf>
      <font>
        <b/>
        <color rgb="FF7F6000"/>
      </font>
      <fill>
        <patternFill patternType="solid">
          <bgColor rgb="FFFFE599"/>
        </patternFill>
      </fill>
    </dxf>
    <dxf>
      <font>
        <b/>
        <color rgb="FF274E13"/>
      </font>
      <fill>
        <patternFill patternType="solid">
          <bgColor rgb="FFD9EAD3"/>
        </patternFill>
      </fill>
    </dxf>
    <dxf>
      <font>
        <b/>
        <color rgb="FF7F6000"/>
      </font>
      <fill>
        <patternFill patternType="solid">
          <bgColor rgb="FFFFE599"/>
        </patternFill>
      </fill>
    </dxf>
    <dxf>
      <font>
        <b/>
        <color rgb="FF9C0006"/>
      </font>
      <fill>
        <patternFill patternType="solid">
          <bgColor rgb="FFF4C7C3"/>
        </patternFill>
      </fill>
    </dxf>
    <dxf>
      <font>
        <b/>
        <color rgb="FF7F6000"/>
      </font>
      <fill>
        <patternFill patternType="solid">
          <bgColor rgb="FFFFE599"/>
        </patternFill>
      </fill>
    </dxf>
    <dxf>
      <font>
        <b/>
        <color rgb="FF7F6000"/>
      </font>
      <fill>
        <patternFill patternType="solid">
          <bgColor rgb="FFFFE599"/>
        </patternFill>
      </fill>
    </dxf>
    <dxf>
      <font>
        <b/>
        <color rgb="FF7F6000"/>
      </font>
      <fill>
        <patternFill patternType="solid">
          <bgColor rgb="FFFFE599"/>
        </patternFill>
      </fill>
    </dxf>
    <dxf>
      <font>
        <b/>
        <color rgb="FF7F6000"/>
      </font>
      <fill>
        <patternFill patternType="solid">
          <bgColor rgb="FFFFE599"/>
        </patternFill>
      </fill>
    </dxf>
    <dxf>
      <font>
        <b/>
        <color rgb="FF7F6000"/>
      </font>
      <fill>
        <patternFill patternType="solid">
          <bgColor rgb="FFFFE599"/>
        </patternFill>
      </fill>
    </dxf>
    <dxf>
      <font>
        <b/>
        <color rgb="FF7F6000"/>
      </font>
      <fill>
        <patternFill patternType="solid">
          <bgColor rgb="FFFFE599"/>
        </patternFill>
      </fill>
    </dxf>
    <dxf>
      <font>
        <b/>
        <color rgb="FF274E13"/>
      </font>
      <fill>
        <patternFill patternType="solid">
          <bgColor rgb="FFD9EAD3"/>
        </patternFill>
      </fill>
    </dxf>
    <dxf>
      <font>
        <b/>
        <color rgb="FF9C0006"/>
      </font>
      <fill>
        <patternFill patternType="solid">
          <bgColor rgb="FFF4C7C3"/>
        </patternFill>
      </fill>
    </dxf>
    <dxf>
      <font>
        <b/>
        <color rgb="FF9C0006"/>
      </font>
      <fill>
        <patternFill patternType="solid">
          <bgColor rgb="FFF4C7C3"/>
        </patternFill>
      </fill>
    </dxf>
    <dxf>
      <font>
        <b/>
        <color rgb="FF274E13"/>
      </font>
      <fill>
        <patternFill patternType="solid">
          <bgColor rgb="FFD9EAD3"/>
        </patternFill>
      </fill>
    </dxf>
    <dxf>
      <font>
        <b/>
        <color rgb="FF7F6000"/>
      </font>
      <fill>
        <patternFill patternType="solid">
          <bgColor rgb="FFFFE599"/>
        </patternFill>
      </fill>
    </dxf>
    <dxf>
      <font>
        <b/>
        <color rgb="FF7F6000"/>
      </font>
      <fill>
        <patternFill patternType="solid">
          <bgColor rgb="FFFFE599"/>
        </patternFill>
      </fill>
    </dxf>
    <dxf>
      <font>
        <b/>
        <color rgb="FF7F6000"/>
      </font>
      <fill>
        <patternFill patternType="solid">
          <bgColor rgb="FFFFE599"/>
        </patternFill>
      </fill>
    </dxf>
    <dxf>
      <font>
        <b/>
        <color rgb="FF7F6000"/>
      </font>
      <fill>
        <patternFill patternType="solid">
          <bgColor rgb="FFFFE599"/>
        </patternFill>
      </fill>
    </dxf>
    <dxf>
      <font>
        <b/>
        <color rgb="FF7F6000"/>
      </font>
      <fill>
        <patternFill patternType="solid">
          <bgColor rgb="FFFFE599"/>
        </patternFill>
      </fill>
    </dxf>
    <dxf>
      <font>
        <b/>
        <color rgb="FF7F6000"/>
      </font>
      <fill>
        <patternFill patternType="solid">
          <bgColor rgb="FFFFE599"/>
        </patternFill>
      </fill>
    </dxf>
    <dxf>
      <font>
        <b/>
        <color rgb="FF7F6000"/>
      </font>
      <fill>
        <patternFill patternType="solid">
          <bgColor rgb="FFFFE599"/>
        </patternFill>
      </fill>
    </dxf>
    <dxf>
      <font>
        <b/>
        <color rgb="FF7F6000"/>
      </font>
      <fill>
        <patternFill patternType="solid">
          <bgColor rgb="FFFFE599"/>
        </patternFill>
      </fill>
    </dxf>
    <dxf>
      <font>
        <b/>
        <color rgb="FF7F6000"/>
      </font>
      <fill>
        <patternFill patternType="solid">
          <bgColor rgb="FFFFE599"/>
        </patternFill>
      </fill>
    </dxf>
    <dxf>
      <font>
        <b/>
        <color rgb="FF7F6000"/>
      </font>
      <fill>
        <patternFill patternType="solid">
          <bgColor rgb="FFFFE599"/>
        </patternFill>
      </fill>
    </dxf>
    <dxf>
      <font>
        <b/>
        <color rgb="FF7F6000"/>
      </font>
      <fill>
        <patternFill patternType="solid">
          <bgColor rgb="FFFFE599"/>
        </patternFill>
      </fill>
    </dxf>
    <dxf>
      <font>
        <b/>
        <color rgb="FF9C0006"/>
      </font>
      <fill>
        <patternFill patternType="solid">
          <bgColor rgb="FFF4C7C3"/>
        </patternFill>
      </fill>
    </dxf>
    <dxf>
      <font>
        <b/>
        <color rgb="FF7F6000"/>
      </font>
      <fill>
        <patternFill patternType="solid">
          <bgColor rgb="FFFFE599"/>
        </patternFill>
      </fill>
    </dxf>
    <dxf>
      <font>
        <b/>
        <color rgb="FF274E13"/>
      </font>
      <fill>
        <patternFill patternType="solid">
          <bgColor rgb="FFD9EAD3"/>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fieldservicesoftware.io/templates/?utm_source=workbook&amp;utm_medium=in-file-cta&amp;utm_campaign=vehicle-maintenance-log-template"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fieldservicesoftware.io/templates/?utm_source=workbook&amp;utm_medium=in-file-cta&amp;utm_campaign=vehicle-maintenance-log-templat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8"/>
  <sheetViews>
    <sheetView workbookViewId="0" showGridLines="0"/>
  </sheetViews>
  <sheetFormatPr defaultRowHeight="15" outlineLevelRow="0" outlineLevelCol="0" x14ac:dyDescent="55"/>
  <cols>
    <col min="1" max="6" width="22" customWidth="1"/>
  </cols>
  <sheetData>
    <row r="1" spans="1:6" x14ac:dyDescent="0.25">
      <c r="A1" s="1" t="s">
        <v>0</v>
      </c>
      <c r="B1" s="1"/>
      <c r="C1" s="1"/>
      <c r="D1" s="1"/>
      <c r="E1" s="1"/>
      <c r="F1" s="1"/>
    </row>
    <row r="2" spans="1:6" x14ac:dyDescent="0.25">
      <c r="A2" s="2"/>
      <c r="B2" s="2"/>
      <c r="C2" s="2"/>
      <c r="D2" s="2"/>
      <c r="E2" s="2"/>
      <c r="F2" s="2"/>
    </row>
    <row r="3" spans="1:6" x14ac:dyDescent="0.25">
      <c r="A3" s="3" t="s">
        <v>1</v>
      </c>
      <c r="B3" s="3"/>
      <c r="C3" s="3"/>
      <c r="D3" s="3"/>
      <c r="E3" s="3"/>
      <c r="F3" s="3"/>
    </row>
    <row r="4" ht="60" customHeight="1" spans="1:6" x14ac:dyDescent="0.25">
      <c r="A4" s="2" t="s">
        <v>2</v>
      </c>
      <c r="B4" s="2"/>
      <c r="C4" s="2"/>
      <c r="D4" s="2"/>
      <c r="E4" s="2"/>
      <c r="F4" s="2"/>
    </row>
    <row r="5" spans="1:6" x14ac:dyDescent="0.25">
      <c r="A5" s="2"/>
      <c r="B5" s="2"/>
      <c r="C5" s="2"/>
      <c r="D5" s="2"/>
      <c r="E5" s="2"/>
      <c r="F5" s="2"/>
    </row>
    <row r="6" spans="1:6" x14ac:dyDescent="0.25">
      <c r="A6" s="3" t="s">
        <v>3</v>
      </c>
      <c r="B6" s="3"/>
      <c r="C6" s="3"/>
      <c r="D6" s="3"/>
      <c r="E6" s="3"/>
      <c r="F6" s="3"/>
    </row>
    <row r="7" ht="60" customHeight="1" spans="1:6" x14ac:dyDescent="0.25">
      <c r="A7" s="4" t="s">
        <v>4</v>
      </c>
      <c r="B7" s="4"/>
      <c r="C7" s="4"/>
      <c r="D7" s="4"/>
      <c r="E7" s="4"/>
      <c r="F7" s="4"/>
    </row>
    <row r="8" spans="1:6" x14ac:dyDescent="0.25">
      <c r="A8" s="2"/>
      <c r="B8" s="2"/>
      <c r="C8" s="2"/>
      <c r="D8" s="2"/>
      <c r="E8" s="2"/>
      <c r="F8" s="2"/>
    </row>
    <row r="9" spans="1:6" x14ac:dyDescent="0.25">
      <c r="A9" s="3" t="s">
        <v>5</v>
      </c>
      <c r="B9" s="3"/>
      <c r="C9" s="3"/>
      <c r="D9" s="3"/>
      <c r="E9" s="3"/>
      <c r="F9" s="3"/>
    </row>
    <row r="10" ht="45" customHeight="1" spans="1:6" x14ac:dyDescent="0.25">
      <c r="A10" s="5" t="s">
        <v>6</v>
      </c>
      <c r="B10" s="5"/>
      <c r="C10" s="2" t="s">
        <v>7</v>
      </c>
      <c r="D10" s="2"/>
      <c r="E10" s="2"/>
      <c r="F10" s="2"/>
    </row>
    <row r="11" ht="45" customHeight="1" spans="1:6" x14ac:dyDescent="0.25">
      <c r="A11" s="5" t="s">
        <v>8</v>
      </c>
      <c r="B11" s="5"/>
      <c r="C11" s="2" t="s">
        <v>9</v>
      </c>
      <c r="D11" s="2"/>
      <c r="E11" s="2"/>
      <c r="F11" s="2"/>
    </row>
    <row r="12" ht="45" customHeight="1" spans="1:6" x14ac:dyDescent="0.25">
      <c r="A12" s="5" t="s">
        <v>10</v>
      </c>
      <c r="B12" s="5"/>
      <c r="C12" s="2" t="s">
        <v>11</v>
      </c>
      <c r="D12" s="2"/>
      <c r="E12" s="2"/>
      <c r="F12" s="2"/>
    </row>
    <row r="13" ht="30" customHeight="1" spans="1:6" x14ac:dyDescent="0.25">
      <c r="A13" s="5" t="s">
        <v>12</v>
      </c>
      <c r="B13" s="5"/>
      <c r="C13" s="2" t="s">
        <v>13</v>
      </c>
      <c r="D13" s="2"/>
      <c r="E13" s="2"/>
      <c r="F13" s="2"/>
    </row>
    <row r="14" spans="1:6" x14ac:dyDescent="0.25">
      <c r="A14" s="2"/>
      <c r="B14" s="2"/>
      <c r="C14" s="2"/>
      <c r="D14" s="2"/>
      <c r="E14" s="2"/>
      <c r="F14" s="2"/>
    </row>
    <row r="15" spans="1:6" x14ac:dyDescent="0.25">
      <c r="A15" s="3" t="s">
        <v>14</v>
      </c>
      <c r="B15" s="3"/>
      <c r="C15" s="3"/>
      <c r="D15" s="3"/>
      <c r="E15" s="3"/>
      <c r="F15" s="3"/>
    </row>
    <row r="16" ht="30" customHeight="1" spans="1:6" x14ac:dyDescent="0.25">
      <c r="A16" s="2" t="s">
        <v>15</v>
      </c>
      <c r="B16" s="2"/>
      <c r="C16" s="2"/>
      <c r="D16" s="2"/>
      <c r="E16" s="2"/>
      <c r="F16" s="2"/>
    </row>
    <row r="17" ht="30" customHeight="1" spans="1:6" x14ac:dyDescent="0.25">
      <c r="A17" s="2" t="s">
        <v>16</v>
      </c>
      <c r="B17" s="2"/>
      <c r="C17" s="2"/>
      <c r="D17" s="2"/>
      <c r="E17" s="2"/>
      <c r="F17" s="2"/>
    </row>
    <row r="18" ht="30" customHeight="1" spans="1:6" x14ac:dyDescent="0.25">
      <c r="A18" s="2" t="s">
        <v>17</v>
      </c>
      <c r="B18" s="2"/>
      <c r="C18" s="2"/>
      <c r="D18" s="2"/>
      <c r="E18" s="2"/>
      <c r="F18" s="2"/>
    </row>
    <row r="19" ht="30" customHeight="1" spans="1:6" x14ac:dyDescent="0.25">
      <c r="A19" s="2" t="s">
        <v>18</v>
      </c>
      <c r="B19" s="2"/>
      <c r="C19" s="2"/>
      <c r="D19" s="2"/>
      <c r="E19" s="2"/>
      <c r="F19" s="2"/>
    </row>
    <row r="20" ht="30" customHeight="1" spans="1:6" x14ac:dyDescent="0.25">
      <c r="A20" s="2" t="s">
        <v>19</v>
      </c>
      <c r="B20" s="2"/>
      <c r="C20" s="2"/>
      <c r="D20" s="2"/>
      <c r="E20" s="2"/>
      <c r="F20" s="2"/>
    </row>
    <row r="21" ht="30" customHeight="1" spans="1:6" x14ac:dyDescent="0.25">
      <c r="A21" s="2" t="s">
        <v>20</v>
      </c>
      <c r="B21" s="2"/>
      <c r="C21" s="2"/>
      <c r="D21" s="2"/>
      <c r="E21" s="2"/>
      <c r="F21" s="2"/>
    </row>
    <row r="22" ht="30" customHeight="1" spans="1:6" x14ac:dyDescent="0.25">
      <c r="A22" s="2" t="s">
        <v>21</v>
      </c>
      <c r="B22" s="2"/>
      <c r="C22" s="2"/>
      <c r="D22" s="2"/>
      <c r="E22" s="2"/>
      <c r="F22" s="2"/>
    </row>
    <row r="23" ht="30" customHeight="1" spans="1:6" x14ac:dyDescent="0.25">
      <c r="A23" s="2" t="s">
        <v>22</v>
      </c>
      <c r="B23" s="2"/>
      <c r="C23" s="2"/>
      <c r="D23" s="2"/>
      <c r="E23" s="2"/>
      <c r="F23" s="2"/>
    </row>
    <row r="24" spans="1:6" x14ac:dyDescent="0.25">
      <c r="A24" s="2"/>
      <c r="B24" s="2"/>
      <c r="C24" s="2"/>
      <c r="D24" s="2"/>
      <c r="E24" s="2"/>
      <c r="F24" s="2"/>
    </row>
    <row r="25" spans="1:6" x14ac:dyDescent="0.25">
      <c r="A25" s="3" t="s">
        <v>23</v>
      </c>
      <c r="B25" s="3"/>
      <c r="C25" s="3"/>
      <c r="D25" s="3"/>
      <c r="E25" s="3"/>
      <c r="F25" s="3"/>
    </row>
    <row r="26" spans="1:6" x14ac:dyDescent="0.25">
      <c r="A26" s="5" t="s">
        <v>23</v>
      </c>
      <c r="B26" s="2"/>
      <c r="C26" s="2"/>
      <c r="D26" s="2"/>
      <c r="E26" s="2"/>
      <c r="F26" s="2"/>
    </row>
    <row r="27" spans="1:6" x14ac:dyDescent="0.25">
      <c r="A27" s="6" t="s">
        <v>24</v>
      </c>
      <c r="B27" s="7" t="s">
        <v>25</v>
      </c>
      <c r="C27" s="2"/>
      <c r="D27" s="2"/>
      <c r="E27" s="2"/>
      <c r="F27" s="2"/>
    </row>
    <row r="28" spans="1:6" x14ac:dyDescent="0.25">
      <c r="A28" s="8" t="s">
        <v>24</v>
      </c>
      <c r="B28" s="7" t="s">
        <v>26</v>
      </c>
      <c r="C28" s="2"/>
      <c r="D28" s="2"/>
      <c r="E28" s="2"/>
      <c r="F28" s="2"/>
    </row>
    <row r="29" spans="1:6" x14ac:dyDescent="0.25">
      <c r="A29" s="9" t="s">
        <v>24</v>
      </c>
      <c r="B29" s="7" t="s">
        <v>27</v>
      </c>
      <c r="C29" s="2"/>
      <c r="D29" s="2"/>
      <c r="E29" s="2"/>
      <c r="F29" s="2"/>
    </row>
    <row r="30" spans="1:6" x14ac:dyDescent="0.25">
      <c r="A30" s="2"/>
      <c r="B30" s="2"/>
      <c r="C30" s="2"/>
      <c r="D30" s="2"/>
      <c r="E30" s="2"/>
      <c r="F30" s="2"/>
    </row>
    <row r="31" spans="1:6" x14ac:dyDescent="0.25">
      <c r="A31" s="3" t="s">
        <v>28</v>
      </c>
      <c r="B31" s="3"/>
      <c r="C31" s="3"/>
      <c r="D31" s="3"/>
      <c r="E31" s="3"/>
      <c r="F31" s="3"/>
    </row>
    <row r="32" ht="30" customHeight="1" spans="1:6" x14ac:dyDescent="0.25">
      <c r="A32" s="2" t="s">
        <v>29</v>
      </c>
      <c r="B32" s="2"/>
      <c r="C32" s="2"/>
      <c r="D32" s="2"/>
      <c r="E32" s="2"/>
      <c r="F32" s="2"/>
    </row>
    <row r="33" spans="1:6" x14ac:dyDescent="0.25">
      <c r="A33" s="2"/>
      <c r="B33" s="2"/>
      <c r="C33" s="2"/>
      <c r="D33" s="2"/>
      <c r="E33" s="2"/>
      <c r="F33" s="2"/>
    </row>
    <row r="34" spans="1:6" x14ac:dyDescent="0.25">
      <c r="A34" s="3" t="s">
        <v>30</v>
      </c>
      <c r="B34" s="3"/>
      <c r="C34" s="3"/>
      <c r="D34" s="3"/>
      <c r="E34" s="3"/>
      <c r="F34" s="3"/>
    </row>
    <row r="35" ht="75" customHeight="1" spans="1:6" x14ac:dyDescent="0.25">
      <c r="A35" s="2" t="s">
        <v>31</v>
      </c>
      <c r="B35" s="2"/>
      <c r="C35" s="2"/>
      <c r="D35" s="2"/>
      <c r="E35" s="2"/>
      <c r="F35" s="2"/>
    </row>
    <row r="36" spans="1:6" x14ac:dyDescent="0.25">
      <c r="A36" s="2"/>
      <c r="B36" s="2"/>
      <c r="C36" s="2"/>
      <c r="D36" s="2"/>
      <c r="E36" s="2"/>
      <c r="F36" s="2"/>
    </row>
    <row r="37" spans="1:6" x14ac:dyDescent="0.25">
      <c r="A37" s="2"/>
      <c r="B37" s="2"/>
      <c r="C37" s="2"/>
      <c r="D37" s="2"/>
      <c r="E37" s="2"/>
      <c r="F37" s="2"/>
    </row>
    <row r="38" ht="32" customHeight="1" spans="1:6" x14ac:dyDescent="0.25">
      <c r="A38" s="10" t="s">
        <v>32</v>
      </c>
      <c r="B38" s="10"/>
      <c r="C38" s="10"/>
      <c r="D38" s="10"/>
      <c r="E38" s="10"/>
      <c r="F38" s="10"/>
    </row>
  </sheetData>
  <mergeCells count="29">
    <mergeCell ref="A1:F1"/>
    <mergeCell ref="A3:F3"/>
    <mergeCell ref="A4:F4"/>
    <mergeCell ref="A6:F6"/>
    <mergeCell ref="A7:F7"/>
    <mergeCell ref="A9:F9"/>
    <mergeCell ref="A10:B10"/>
    <mergeCell ref="C10:F10"/>
    <mergeCell ref="A11:B11"/>
    <mergeCell ref="C11:F11"/>
    <mergeCell ref="A12:B12"/>
    <mergeCell ref="C12:F12"/>
    <mergeCell ref="A13:B13"/>
    <mergeCell ref="C13:F13"/>
    <mergeCell ref="A15:F15"/>
    <mergeCell ref="A16:F16"/>
    <mergeCell ref="A17:F17"/>
    <mergeCell ref="A18:F18"/>
    <mergeCell ref="A19:F19"/>
    <mergeCell ref="A20:F20"/>
    <mergeCell ref="A21:F21"/>
    <mergeCell ref="A22:F22"/>
    <mergeCell ref="A23:F23"/>
    <mergeCell ref="A25:F25"/>
    <mergeCell ref="A31:F31"/>
    <mergeCell ref="A32:F32"/>
    <mergeCell ref="A34:F34"/>
    <mergeCell ref="A35:F35"/>
    <mergeCell ref="A38:F38"/>
  </mergeCells>
  <hyperlinks>
    <hyperlink ref="A38" r:id="rId1"/>
  </hyperlinks>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01"/>
  <sheetViews>
    <sheetView workbookViewId="0">
      <pane ySplit="1" topLeftCell="A2" activePane="bottomLeft" state="frozen"/>
      <selection pane="bottomLeft"/>
    </sheetView>
  </sheetViews>
  <sheetFormatPr defaultRowHeight="15" outlineLevelRow="0" outlineLevelCol="0" x14ac:dyDescent="55"/>
  <cols>
    <col min="1" max="1" width="8" customWidth="1"/>
    <col min="2" max="2" width="21" customWidth="1"/>
    <col min="3" max="4" width="10" customWidth="1"/>
    <col min="7" max="8" width="11" customWidth="1"/>
    <col min="9" max="10" width="10" customWidth="1"/>
    <col min="11" max="11" width="8" customWidth="1"/>
    <col min="12" max="12" width="7" customWidth="1"/>
    <col min="13" max="13" width="10" customWidth="1"/>
    <col min="14" max="14" width="11" customWidth="1"/>
    <col min="15" max="15" width="14" customWidth="1"/>
    <col min="16" max="16" width="8" customWidth="1"/>
    <col min="17" max="17" width="13" customWidth="1"/>
  </cols>
  <sheetData>
    <row r="1" ht="64" customHeight="1" spans="1:17" x14ac:dyDescent="0.25">
      <c r="A1" s="11" t="s">
        <v>33</v>
      </c>
      <c r="B1" s="11" t="s">
        <v>34</v>
      </c>
      <c r="C1" s="11" t="s">
        <v>35</v>
      </c>
      <c r="D1" s="11" t="s">
        <v>36</v>
      </c>
      <c r="E1" s="11" t="s">
        <v>37</v>
      </c>
      <c r="F1" s="11" t="s">
        <v>38</v>
      </c>
      <c r="G1" s="11" t="s">
        <v>39</v>
      </c>
      <c r="H1" s="11" t="s">
        <v>40</v>
      </c>
      <c r="I1" s="11" t="s">
        <v>41</v>
      </c>
      <c r="J1" s="11" t="s">
        <v>42</v>
      </c>
      <c r="K1" s="11" t="s">
        <v>43</v>
      </c>
      <c r="L1" s="11" t="s">
        <v>44</v>
      </c>
      <c r="M1" s="11" t="s">
        <v>45</v>
      </c>
      <c r="N1" s="11" t="s">
        <v>46</v>
      </c>
      <c r="O1" s="11" t="s">
        <v>47</v>
      </c>
      <c r="P1" s="11" t="s">
        <v>48</v>
      </c>
      <c r="Q1" s="11" t="s">
        <v>49</v>
      </c>
    </row>
    <row r="2" spans="1:17" x14ac:dyDescent="0.25">
      <c r="A2" s="12" t="s">
        <v>50</v>
      </c>
      <c r="B2" s="13" t="s">
        <v>51</v>
      </c>
      <c r="C2" s="13" t="s">
        <v>52</v>
      </c>
      <c r="D2" s="14">
        <v>41200</v>
      </c>
      <c r="E2" s="14">
        <v>5000</v>
      </c>
      <c r="F2" s="14">
        <v>180</v>
      </c>
      <c r="G2" s="15">
        <v>46027</v>
      </c>
      <c r="H2" s="16">
        <f>IF($A2="","",IF($Q2&lt;&gt;"OK","n/a",MAX($G2,SUMPRODUCT(MAX(('Service Log'!$B$2:$B$501=$A2)*('Service Log'!$C$2:$C$501="Service")*'Service Log'!$H$2:$H$501)))))</f>
        <v>46252</v>
      </c>
      <c r="I2" s="17">
        <f>IF($A2="","",IF($Q2&lt;&gt;"OK","n/a",IF(SUMPRODUCT(('Service Log'!$B$2:$B$501=$A2)*('Service Log'!$C$2:$C$501="Service")*('Service Log'!$H$2:$H$501=$H2))&gt;0,SUMPRODUCT(MAX(('Service Log'!$B$2:$B$501=$A2)*('Service Log'!$C$2:$C$501="Service")*('Service Log'!$H$2:$H$501=$H2)*'Service Log'!$I$2:$I$501)),$D2)))</f>
        <v>48950</v>
      </c>
      <c r="J2" s="17">
        <f>IF($A2="","",IF($Q2&lt;&gt;"OK","n/a",MAX($I2,SUMPRODUCT(MAX(('Service Log'!$B$2:$B$501=$A2)*'Service Log'!$I$2:$I$501)),SUMPRODUCT(MAX((Inspections!$B$2:$B$501=$A2)*Inspections!$Q$2:$Q$501)))))</f>
        <v>51020</v>
      </c>
      <c r="K2" s="17">
        <f>IF($A2="","",IF($Q2&lt;&gt;"OK","n/a",$E2-($J2-$I2)))</f>
        <v>2930</v>
      </c>
      <c r="L2" s="17">
        <f>IF($A2="","",IF($Q2&lt;&gt;"OK","n/a",IF(AND(ISNUMBER(Dashboard!$B$4),N(Dashboard!$B$4)&gt;=18264,N(Dashboard!$B$4)&lt;=73050),$F2-(Dashboard!$B$4-$H2),"n/a")))</f>
        <v>104</v>
      </c>
      <c r="M2" s="18" t="str">
        <f>IF($A2="","",IF(Dashboard!$B$19&gt;0,"Check data",IF(OR($K2&lt;0,$L2&lt;0),"Overdue",IF(OR($K2&lt;=Dashboard!$B$5,$L2&lt;=Dashboard!$B$6),"Due soon","OK"))))</f>
        <v>OK</v>
      </c>
      <c r="N2" s="17">
        <f>IF($A2="","",SUMPRODUCT((Inspections!$B$2:$B$501=$A2)*(Inspections!$L$2:$L$501&gt;0)*(Inspections!$M$2:$M$501&lt;&gt;"Closed")))</f>
        <v>1</v>
      </c>
      <c r="O2" s="19">
        <f>IF($A2="","",SUMPRODUCT(--('Service Log'!$B$2:$B$501=$A2),'Service Log'!$F$2:$F$501))</f>
        <v>1041.5</v>
      </c>
      <c r="P2" s="19">
        <f>IF($A2="","",IF($Q2&lt;&gt;"OK","n/a",IF($J2-$D2&lt;=0,"n/a",$O2/($J2-$D2))))</f>
        <v>0.106059063136456</v>
      </c>
      <c r="Q2" s="18" t="str">
        <f>IF(COUNTA($A2:$G2)=0,"",IF($A2="","Check ID",IF(SUMPRODUCT(--($A$2:$A$101=$A2))&gt;1,"Duplicate ID",IF(OR(NOT(AND(ISNUMBER(D2),N(D2)&gt;=0,N(D2)&lt;=2000000)),NOT(AND(ISNUMBER(E2),N(E2)&gt;=1,N(E2)&lt;=100000)),NOT(AND(ISNUMBER(F2),N(F2)&gt;=1,N(F2)&lt;=3650)),NOT(AND(ISNUMBER(G2),N(G2)&gt;=18264,N(G2)&lt;=73050))),"Check inputs","OK"))))</f>
        <v>OK</v>
      </c>
    </row>
    <row r="3" spans="1:17" x14ac:dyDescent="0.25">
      <c r="A3" s="12" t="s">
        <v>53</v>
      </c>
      <c r="B3" s="13" t="s">
        <v>54</v>
      </c>
      <c r="C3" s="13" t="s">
        <v>55</v>
      </c>
      <c r="D3" s="14">
        <v>58900</v>
      </c>
      <c r="E3" s="14">
        <v>5000</v>
      </c>
      <c r="F3" s="14">
        <v>180</v>
      </c>
      <c r="G3" s="15">
        <v>46027</v>
      </c>
      <c r="H3" s="16">
        <f>IF($A3="","",IF($Q3&lt;&gt;"OK","n/a",MAX($G3,SUMPRODUCT(MAX(('Service Log'!$B$2:$B$501=$A3)*('Service Log'!$C$2:$C$501="Service")*'Service Log'!$H$2:$H$501)))))</f>
        <v>46162</v>
      </c>
      <c r="I3" s="17">
        <f>IF($A3="","",IF($Q3&lt;&gt;"OK","n/a",IF(SUMPRODUCT(('Service Log'!$B$2:$B$501=$A3)*('Service Log'!$C$2:$C$501="Service")*('Service Log'!$H$2:$H$501=$H3))&gt;0,SUMPRODUCT(MAX(('Service Log'!$B$2:$B$501=$A3)*('Service Log'!$C$2:$C$501="Service")*('Service Log'!$H$2:$H$501=$H3)*'Service Log'!$I$2:$I$501)),$D3)))</f>
        <v>62800</v>
      </c>
      <c r="J3" s="17">
        <f>IF($A3="","",IF($Q3&lt;&gt;"OK","n/a",MAX($I3,SUMPRODUCT(MAX(('Service Log'!$B$2:$B$501=$A3)*'Service Log'!$I$2:$I$501)),SUMPRODUCT(MAX((Inspections!$B$2:$B$501=$A3)*Inspections!$Q$2:$Q$501)))))</f>
        <v>67350</v>
      </c>
      <c r="K3" s="17">
        <f>IF($A3="","",IF($Q3&lt;&gt;"OK","n/a",$E3-($J3-$I3)))</f>
        <v>450</v>
      </c>
      <c r="L3" s="17">
        <f>IF($A3="","",IF($Q3&lt;&gt;"OK","n/a",IF(AND(ISNUMBER(Dashboard!$B$4),N(Dashboard!$B$4)&gt;=18264,N(Dashboard!$B$4)&lt;=73050),$F3-(Dashboard!$B$4-$H3),"n/a")))</f>
        <v>14</v>
      </c>
      <c r="M3" s="18" t="str">
        <f>IF($A3="","",IF(Dashboard!$B$19&gt;0,"Check data",IF(OR($K3&lt;0,$L3&lt;0),"Overdue",IF(OR($K3&lt;=Dashboard!$B$5,$L3&lt;=Dashboard!$B$6),"Due soon","OK"))))</f>
        <v>Due soon</v>
      </c>
      <c r="N3" s="17">
        <f>IF($A3="","",SUMPRODUCT((Inspections!$B$2:$B$501=$A3)*(Inspections!$L$2:$L$501&gt;0)*(Inspections!$M$2:$M$501&lt;&gt;"Closed")))</f>
        <v>0</v>
      </c>
      <c r="O3" s="19">
        <f>IF($A3="","",SUMPRODUCT(--('Service Log'!$B$2:$B$501=$A3),'Service Log'!$F$2:$F$501))</f>
        <v>1085</v>
      </c>
      <c r="P3" s="19">
        <f>IF($A3="","",IF($Q3&lt;&gt;"OK","n/a",IF($J3-$D3&lt;=0,"n/a",$O3/($J3-$D3))))</f>
        <v>0.128402366863905</v>
      </c>
      <c r="Q3" s="18" t="str">
        <f>IF(COUNTA($A3:$G3)=0,"",IF($A3="","Check ID",IF(SUMPRODUCT(--($A$2:$A$101=$A3))&gt;1,"Duplicate ID",IF(OR(NOT(AND(ISNUMBER(D3),N(D3)&gt;=0,N(D3)&lt;=2000000)),NOT(AND(ISNUMBER(E3),N(E3)&gt;=1,N(E3)&lt;=100000)),NOT(AND(ISNUMBER(F3),N(F3)&gt;=1,N(F3)&lt;=3650)),NOT(AND(ISNUMBER(G3),N(G3)&gt;=18264,N(G3)&lt;=73050))),"Check inputs","OK"))))</f>
        <v>OK</v>
      </c>
    </row>
    <row r="4" spans="1:17" x14ac:dyDescent="0.25">
      <c r="A4" s="12" t="s">
        <v>56</v>
      </c>
      <c r="B4" s="13" t="s">
        <v>57</v>
      </c>
      <c r="C4" s="13" t="s">
        <v>58</v>
      </c>
      <c r="D4" s="14">
        <v>22400</v>
      </c>
      <c r="E4" s="14">
        <v>7500</v>
      </c>
      <c r="F4" s="14">
        <v>365</v>
      </c>
      <c r="G4" s="15">
        <v>46027</v>
      </c>
      <c r="H4" s="16">
        <f>IF($A4="","",IF($Q4&lt;&gt;"OK","n/a",MAX($G4,SUMPRODUCT(MAX(('Service Log'!$B$2:$B$501=$A4)*('Service Log'!$C$2:$C$501="Service")*'Service Log'!$H$2:$H$501)))))</f>
        <v>46067</v>
      </c>
      <c r="I4" s="17">
        <f>IF($A4="","",IF($Q4&lt;&gt;"OK","n/a",IF(SUMPRODUCT(('Service Log'!$B$2:$B$501=$A4)*('Service Log'!$C$2:$C$501="Service")*('Service Log'!$H$2:$H$501=$H4))&gt;0,SUMPRODUCT(MAX(('Service Log'!$B$2:$B$501=$A4)*('Service Log'!$C$2:$C$501="Service")*('Service Log'!$H$2:$H$501=$H4)*'Service Log'!$I$2:$I$501)),$D4)))</f>
        <v>23900</v>
      </c>
      <c r="J4" s="17">
        <f>IF($A4="","",IF($Q4&lt;&gt;"OK","n/a",MAX($I4,SUMPRODUCT(MAX(('Service Log'!$B$2:$B$501=$A4)*'Service Log'!$I$2:$I$501)),SUMPRODUCT(MAX((Inspections!$B$2:$B$501=$A4)*Inspections!$Q$2:$Q$501)))))</f>
        <v>30950</v>
      </c>
      <c r="K4" s="17">
        <f>IF($A4="","",IF($Q4&lt;&gt;"OK","n/a",$E4-($J4-$I4)))</f>
        <v>450</v>
      </c>
      <c r="L4" s="17">
        <f>IF($A4="","",IF($Q4&lt;&gt;"OK","n/a",IF(AND(ISNUMBER(Dashboard!$B$4),N(Dashboard!$B$4)&gt;=18264,N(Dashboard!$B$4)&lt;=73050),$F4-(Dashboard!$B$4-$H4),"n/a")))</f>
        <v>104</v>
      </c>
      <c r="M4" s="18" t="str">
        <f>IF($A4="","",IF(Dashboard!$B$19&gt;0,"Check data",IF(OR($K4&lt;0,$L4&lt;0),"Overdue",IF(OR($K4&lt;=Dashboard!$B$5,$L4&lt;=Dashboard!$B$6),"Due soon","OK"))))</f>
        <v>Due soon</v>
      </c>
      <c r="N4" s="17">
        <f>IF($A4="","",SUMPRODUCT((Inspections!$B$2:$B$501=$A4)*(Inspections!$L$2:$L$501&gt;0)*(Inspections!$M$2:$M$501&lt;&gt;"Closed")))</f>
        <v>1</v>
      </c>
      <c r="O4" s="19">
        <f>IF($A4="","",SUMPRODUCT(--('Service Log'!$B$2:$B$501=$A4),'Service Log'!$F$2:$F$501))</f>
        <v>165</v>
      </c>
      <c r="P4" s="19">
        <f>IF($A4="","",IF($Q4&lt;&gt;"OK","n/a",IF($J4-$D4&lt;=0,"n/a",$O4/($J4-$D4))))</f>
        <v>0.0192982456140351</v>
      </c>
      <c r="Q4" s="18" t="str">
        <f>IF(COUNTA($A4:$G4)=0,"",IF($A4="","Check ID",IF(SUMPRODUCT(--($A$2:$A$101=$A4))&gt;1,"Duplicate ID",IF(OR(NOT(AND(ISNUMBER(D4),N(D4)&gt;=0,N(D4)&lt;=2000000)),NOT(AND(ISNUMBER(E4),N(E4)&gt;=1,N(E4)&lt;=100000)),NOT(AND(ISNUMBER(F4),N(F4)&gt;=1,N(F4)&lt;=3650)),NOT(AND(ISNUMBER(G4),N(G4)&gt;=18264,N(G4)&lt;=73050))),"Check inputs","OK"))))</f>
        <v>OK</v>
      </c>
    </row>
    <row r="5" spans="1:17" x14ac:dyDescent="0.25">
      <c r="A5" s="12" t="s">
        <v>59</v>
      </c>
      <c r="B5" s="13" t="s">
        <v>60</v>
      </c>
      <c r="C5" s="13" t="s">
        <v>61</v>
      </c>
      <c r="D5" s="14">
        <v>96300</v>
      </c>
      <c r="E5" s="14">
        <v>4000</v>
      </c>
      <c r="F5" s="14">
        <v>120</v>
      </c>
      <c r="G5" s="15">
        <v>46027</v>
      </c>
      <c r="H5" s="16">
        <f>IF($A5="","",IF($Q5&lt;&gt;"OK","n/a",MAX($G5,SUMPRODUCT(MAX(('Service Log'!$B$2:$B$501=$A5)*('Service Log'!$C$2:$C$501="Service")*'Service Log'!$H$2:$H$501)))))</f>
        <v>46176</v>
      </c>
      <c r="I5" s="17">
        <f>IF($A5="","",IF($Q5&lt;&gt;"OK","n/a",IF(SUMPRODUCT(('Service Log'!$B$2:$B$501=$A5)*('Service Log'!$C$2:$C$501="Service")*('Service Log'!$H$2:$H$501=$H5))&gt;0,SUMPRODUCT(MAX(('Service Log'!$B$2:$B$501=$A5)*('Service Log'!$C$2:$C$501="Service")*('Service Log'!$H$2:$H$501=$H5)*'Service Log'!$I$2:$I$501)),$D5)))</f>
        <v>99100</v>
      </c>
      <c r="J5" s="17">
        <f>IF($A5="","",IF($Q5&lt;&gt;"OK","n/a",MAX($I5,SUMPRODUCT(MAX(('Service Log'!$B$2:$B$501=$A5)*'Service Log'!$I$2:$I$501)),SUMPRODUCT(MAX((Inspections!$B$2:$B$501=$A5)*Inspections!$Q$2:$Q$501)))))</f>
        <v>103520</v>
      </c>
      <c r="K5" s="17">
        <f>IF($A5="","",IF($Q5&lt;&gt;"OK","n/a",$E5-($J5-$I5)))</f>
        <v>-420</v>
      </c>
      <c r="L5" s="17">
        <f>IF($A5="","",IF($Q5&lt;&gt;"OK","n/a",IF(AND(ISNUMBER(Dashboard!$B$4),N(Dashboard!$B$4)&gt;=18264,N(Dashboard!$B$4)&lt;=73050),$F5-(Dashboard!$B$4-$H5),"n/a")))</f>
        <v>-32</v>
      </c>
      <c r="M5" s="18" t="str">
        <f>IF($A5="","",IF(Dashboard!$B$19&gt;0,"Check data",IF(OR($K5&lt;0,$L5&lt;0),"Overdue",IF(OR($K5&lt;=Dashboard!$B$5,$L5&lt;=Dashboard!$B$6),"Due soon","OK"))))</f>
        <v>Overdue</v>
      </c>
      <c r="N5" s="17">
        <f>IF($A5="","",SUMPRODUCT((Inspections!$B$2:$B$501=$A5)*(Inspections!$L$2:$L$501&gt;0)*(Inspections!$M$2:$M$501&lt;&gt;"Closed")))</f>
        <v>1</v>
      </c>
      <c r="O5" s="19">
        <f>IF($A5="","",SUMPRODUCT(--('Service Log'!$B$2:$B$501=$A5),'Service Log'!$F$2:$F$501))</f>
        <v>645.75</v>
      </c>
      <c r="P5" s="19">
        <f>IF($A5="","",IF($Q5&lt;&gt;"OK","n/a",IF($J5-$D5&lt;=0,"n/a",$O5/($J5-$D5))))</f>
        <v>0.0894390581717452</v>
      </c>
      <c r="Q5" s="18" t="str">
        <f>IF(COUNTA($A5:$G5)=0,"",IF($A5="","Check ID",IF(SUMPRODUCT(--($A$2:$A$101=$A5))&gt;1,"Duplicate ID",IF(OR(NOT(AND(ISNUMBER(D5),N(D5)&gt;=0,N(D5)&lt;=2000000)),NOT(AND(ISNUMBER(E5),N(E5)&gt;=1,N(E5)&lt;=100000)),NOT(AND(ISNUMBER(F5),N(F5)&gt;=1,N(F5)&lt;=3650)),NOT(AND(ISNUMBER(G5),N(G5)&gt;=18264,N(G5)&lt;=73050))),"Check inputs","OK"))))</f>
        <v>OK</v>
      </c>
    </row>
    <row r="6" spans="1:17" x14ac:dyDescent="0.25">
      <c r="A6" s="12" t="s">
        <v>62</v>
      </c>
      <c r="B6" s="13" t="s">
        <v>63</v>
      </c>
      <c r="C6" s="13" t="s">
        <v>64</v>
      </c>
      <c r="D6" s="14">
        <v>8100</v>
      </c>
      <c r="E6" s="14">
        <v>7500</v>
      </c>
      <c r="F6" s="14">
        <v>365</v>
      </c>
      <c r="G6" s="15">
        <v>46027</v>
      </c>
      <c r="H6" s="16">
        <f>IF($A6="","",IF($Q6&lt;&gt;"OK","n/a",MAX($G6,SUMPRODUCT(MAX(('Service Log'!$B$2:$B$501=$A6)*('Service Log'!$C$2:$C$501="Service")*'Service Log'!$H$2:$H$501)))))</f>
        <v>46270</v>
      </c>
      <c r="I6" s="17">
        <f>IF($A6="","",IF($Q6&lt;&gt;"OK","n/a",IF(SUMPRODUCT(('Service Log'!$B$2:$B$501=$A6)*('Service Log'!$C$2:$C$501="Service")*('Service Log'!$H$2:$H$501=$H6))&gt;0,SUMPRODUCT(MAX(('Service Log'!$B$2:$B$501=$A6)*('Service Log'!$C$2:$C$501="Service")*('Service Log'!$H$2:$H$501=$H6)*'Service Log'!$I$2:$I$501)),$D6)))</f>
        <v>11600</v>
      </c>
      <c r="J6" s="17">
        <f>IF($A6="","",IF($Q6&lt;&gt;"OK","n/a",MAX($I6,SUMPRODUCT(MAX(('Service Log'!$B$2:$B$501=$A6)*'Service Log'!$I$2:$I$501)),SUMPRODUCT(MAX((Inspections!$B$2:$B$501=$A6)*Inspections!$Q$2:$Q$501)))))</f>
        <v>14900</v>
      </c>
      <c r="K6" s="17">
        <f>IF($A6="","",IF($Q6&lt;&gt;"OK","n/a",$E6-($J6-$I6)))</f>
        <v>4200</v>
      </c>
      <c r="L6" s="17">
        <f>IF($A6="","",IF($Q6&lt;&gt;"OK","n/a",IF(AND(ISNUMBER(Dashboard!$B$4),N(Dashboard!$B$4)&gt;=18264,N(Dashboard!$B$4)&lt;=73050),$F6-(Dashboard!$B$4-$H6),"n/a")))</f>
        <v>307</v>
      </c>
      <c r="M6" s="18" t="str">
        <f>IF($A6="","",IF(Dashboard!$B$19&gt;0,"Check data",IF(OR($K6&lt;0,$L6&lt;0),"Overdue",IF(OR($K6&lt;=Dashboard!$B$5,$L6&lt;=Dashboard!$B$6),"Due soon","OK"))))</f>
        <v>OK</v>
      </c>
      <c r="N6" s="17">
        <f>IF($A6="","",SUMPRODUCT((Inspections!$B$2:$B$501=$A6)*(Inspections!$L$2:$L$501&gt;0)*(Inspections!$M$2:$M$501&lt;&gt;"Closed")))</f>
        <v>0</v>
      </c>
      <c r="O6" s="19">
        <f>IF($A6="","",SUMPRODUCT(--('Service Log'!$B$2:$B$501=$A6),'Service Log'!$F$2:$F$501))</f>
        <v>149</v>
      </c>
      <c r="P6" s="19">
        <f>IF($A6="","",IF($Q6&lt;&gt;"OK","n/a",IF($J6-$D6&lt;=0,"n/a",$O6/($J6-$D6))))</f>
        <v>0.0219117647058824</v>
      </c>
      <c r="Q6" s="18" t="str">
        <f>IF(COUNTA($A6:$G6)=0,"",IF($A6="","Check ID",IF(SUMPRODUCT(--($A$2:$A$101=$A6))&gt;1,"Duplicate ID",IF(OR(NOT(AND(ISNUMBER(D6),N(D6)&gt;=0,N(D6)&lt;=2000000)),NOT(AND(ISNUMBER(E6),N(E6)&gt;=1,N(E6)&lt;=100000)),NOT(AND(ISNUMBER(F6),N(F6)&gt;=1,N(F6)&lt;=3650)),NOT(AND(ISNUMBER(G6),N(G6)&gt;=18264,N(G6)&lt;=73050))),"Check inputs","OK"))))</f>
        <v>OK</v>
      </c>
    </row>
    <row r="7" spans="1:17" x14ac:dyDescent="0.25">
      <c r="A7" s="12"/>
      <c r="B7" s="13"/>
      <c r="C7" s="13"/>
      <c r="D7" s="14"/>
      <c r="E7" s="14"/>
      <c r="F7" s="14"/>
      <c r="G7" s="15"/>
      <c r="H7" s="16" t="str">
        <f>IF($A7="","",IF($Q7&lt;&gt;"OK","n/a",MAX($G7,SUMPRODUCT(MAX(('Service Log'!$B$2:$B$501=$A7)*('Service Log'!$C$2:$C$501="Service")*'Service Log'!$H$2:$H$501)))))</f>
        <v/>
      </c>
      <c r="I7" s="17" t="str">
        <f>IF($A7="","",IF($Q7&lt;&gt;"OK","n/a",IF(SUMPRODUCT(('Service Log'!$B$2:$B$501=$A7)*('Service Log'!$C$2:$C$501="Service")*('Service Log'!$H$2:$H$501=$H7))&gt;0,SUMPRODUCT(MAX(('Service Log'!$B$2:$B$501=$A7)*('Service Log'!$C$2:$C$501="Service")*('Service Log'!$H$2:$H$501=$H7)*'Service Log'!$I$2:$I$501)),$D7)))</f>
        <v/>
      </c>
      <c r="J7" s="17" t="str">
        <f>IF($A7="","",IF($Q7&lt;&gt;"OK","n/a",MAX($I7,SUMPRODUCT(MAX(('Service Log'!$B$2:$B$501=$A7)*'Service Log'!$I$2:$I$501)),SUMPRODUCT(MAX((Inspections!$B$2:$B$501=$A7)*Inspections!$Q$2:$Q$501)))))</f>
        <v/>
      </c>
      <c r="K7" s="17" t="str">
        <f>IF($A7="","",IF($Q7&lt;&gt;"OK","n/a",$E7-($J7-$I7)))</f>
        <v/>
      </c>
      <c r="L7" s="17" t="str">
        <f>IF($A7="","",IF($Q7&lt;&gt;"OK","n/a",IF(AND(ISNUMBER(Dashboard!$B$4),N(Dashboard!$B$4)&gt;=18264,N(Dashboard!$B$4)&lt;=73050),$F7-(Dashboard!$B$4-$H7),"n/a")))</f>
        <v/>
      </c>
      <c r="M7" s="18" t="str">
        <f>IF($A7="","",IF(Dashboard!$B$19&gt;0,"Check data",IF(OR($K7&lt;0,$L7&lt;0),"Overdue",IF(OR($K7&lt;=Dashboard!$B$5,$L7&lt;=Dashboard!$B$6),"Due soon","OK"))))</f>
        <v/>
      </c>
      <c r="N7" s="17" t="str">
        <f>IF($A7="","",SUMPRODUCT((Inspections!$B$2:$B$501=$A7)*(Inspections!$L$2:$L$501&gt;0)*(Inspections!$M$2:$M$501&lt;&gt;"Closed")))</f>
        <v/>
      </c>
      <c r="O7" s="19" t="str">
        <f>IF($A7="","",SUMPRODUCT(--('Service Log'!$B$2:$B$501=$A7),'Service Log'!$F$2:$F$501))</f>
        <v/>
      </c>
      <c r="P7" s="19" t="str">
        <f>IF($A7="","",IF($Q7&lt;&gt;"OK","n/a",IF($J7-$D7&lt;=0,"n/a",$O7/($J7-$D7))))</f>
        <v/>
      </c>
      <c r="Q7" s="18" t="str">
        <f>IF(COUNTA($A7:$G7)=0,"",IF($A7="","Check ID",IF(SUMPRODUCT(--($A$2:$A$101=$A7))&gt;1,"Duplicate ID",IF(OR(NOT(AND(ISNUMBER(D7),N(D7)&gt;=0,N(D7)&lt;=2000000)),NOT(AND(ISNUMBER(E7),N(E7)&gt;=1,N(E7)&lt;=100000)),NOT(AND(ISNUMBER(F7),N(F7)&gt;=1,N(F7)&lt;=3650)),NOT(AND(ISNUMBER(G7),N(G7)&gt;=18264,N(G7)&lt;=73050))),"Check inputs","OK"))))</f>
        <v/>
      </c>
    </row>
    <row r="8" spans="1:17" x14ac:dyDescent="0.25">
      <c r="A8" s="12"/>
      <c r="B8" s="13"/>
      <c r="C8" s="13"/>
      <c r="D8" s="14"/>
      <c r="E8" s="14"/>
      <c r="F8" s="14"/>
      <c r="G8" s="15"/>
      <c r="H8" s="16" t="str">
        <f>IF($A8="","",IF($Q8&lt;&gt;"OK","n/a",MAX($G8,SUMPRODUCT(MAX(('Service Log'!$B$2:$B$501=$A8)*('Service Log'!$C$2:$C$501="Service")*'Service Log'!$H$2:$H$501)))))</f>
        <v/>
      </c>
      <c r="I8" s="17" t="str">
        <f>IF($A8="","",IF($Q8&lt;&gt;"OK","n/a",IF(SUMPRODUCT(('Service Log'!$B$2:$B$501=$A8)*('Service Log'!$C$2:$C$501="Service")*('Service Log'!$H$2:$H$501=$H8))&gt;0,SUMPRODUCT(MAX(('Service Log'!$B$2:$B$501=$A8)*('Service Log'!$C$2:$C$501="Service")*('Service Log'!$H$2:$H$501=$H8)*'Service Log'!$I$2:$I$501)),$D8)))</f>
        <v/>
      </c>
      <c r="J8" s="17" t="str">
        <f>IF($A8="","",IF($Q8&lt;&gt;"OK","n/a",MAX($I8,SUMPRODUCT(MAX(('Service Log'!$B$2:$B$501=$A8)*'Service Log'!$I$2:$I$501)),SUMPRODUCT(MAX((Inspections!$B$2:$B$501=$A8)*Inspections!$Q$2:$Q$501)))))</f>
        <v/>
      </c>
      <c r="K8" s="17" t="str">
        <f>IF($A8="","",IF($Q8&lt;&gt;"OK","n/a",$E8-($J8-$I8)))</f>
        <v/>
      </c>
      <c r="L8" s="17" t="str">
        <f>IF($A8="","",IF($Q8&lt;&gt;"OK","n/a",IF(AND(ISNUMBER(Dashboard!$B$4),N(Dashboard!$B$4)&gt;=18264,N(Dashboard!$B$4)&lt;=73050),$F8-(Dashboard!$B$4-$H8),"n/a")))</f>
        <v/>
      </c>
      <c r="M8" s="18" t="str">
        <f>IF($A8="","",IF(Dashboard!$B$19&gt;0,"Check data",IF(OR($K8&lt;0,$L8&lt;0),"Overdue",IF(OR($K8&lt;=Dashboard!$B$5,$L8&lt;=Dashboard!$B$6),"Due soon","OK"))))</f>
        <v/>
      </c>
      <c r="N8" s="17" t="str">
        <f>IF($A8="","",SUMPRODUCT((Inspections!$B$2:$B$501=$A8)*(Inspections!$L$2:$L$501&gt;0)*(Inspections!$M$2:$M$501&lt;&gt;"Closed")))</f>
        <v/>
      </c>
      <c r="O8" s="19" t="str">
        <f>IF($A8="","",SUMPRODUCT(--('Service Log'!$B$2:$B$501=$A8),'Service Log'!$F$2:$F$501))</f>
        <v/>
      </c>
      <c r="P8" s="19" t="str">
        <f>IF($A8="","",IF($Q8&lt;&gt;"OK","n/a",IF($J8-$D8&lt;=0,"n/a",$O8/($J8-$D8))))</f>
        <v/>
      </c>
      <c r="Q8" s="18" t="str">
        <f>IF(COUNTA($A8:$G8)=0,"",IF($A8="","Check ID",IF(SUMPRODUCT(--($A$2:$A$101=$A8))&gt;1,"Duplicate ID",IF(OR(NOT(AND(ISNUMBER(D8),N(D8)&gt;=0,N(D8)&lt;=2000000)),NOT(AND(ISNUMBER(E8),N(E8)&gt;=1,N(E8)&lt;=100000)),NOT(AND(ISNUMBER(F8),N(F8)&gt;=1,N(F8)&lt;=3650)),NOT(AND(ISNUMBER(G8),N(G8)&gt;=18264,N(G8)&lt;=73050))),"Check inputs","OK"))))</f>
        <v/>
      </c>
    </row>
    <row r="9" spans="1:17" x14ac:dyDescent="0.25">
      <c r="A9" s="12"/>
      <c r="B9" s="13"/>
      <c r="C9" s="13"/>
      <c r="D9" s="14"/>
      <c r="E9" s="14"/>
      <c r="F9" s="14"/>
      <c r="G9" s="15"/>
      <c r="H9" s="16" t="str">
        <f>IF($A9="","",IF($Q9&lt;&gt;"OK","n/a",MAX($G9,SUMPRODUCT(MAX(('Service Log'!$B$2:$B$501=$A9)*('Service Log'!$C$2:$C$501="Service")*'Service Log'!$H$2:$H$501)))))</f>
        <v/>
      </c>
      <c r="I9" s="17" t="str">
        <f>IF($A9="","",IF($Q9&lt;&gt;"OK","n/a",IF(SUMPRODUCT(('Service Log'!$B$2:$B$501=$A9)*('Service Log'!$C$2:$C$501="Service")*('Service Log'!$H$2:$H$501=$H9))&gt;0,SUMPRODUCT(MAX(('Service Log'!$B$2:$B$501=$A9)*('Service Log'!$C$2:$C$501="Service")*('Service Log'!$H$2:$H$501=$H9)*'Service Log'!$I$2:$I$501)),$D9)))</f>
        <v/>
      </c>
      <c r="J9" s="17" t="str">
        <f>IF($A9="","",IF($Q9&lt;&gt;"OK","n/a",MAX($I9,SUMPRODUCT(MAX(('Service Log'!$B$2:$B$501=$A9)*'Service Log'!$I$2:$I$501)),SUMPRODUCT(MAX((Inspections!$B$2:$B$501=$A9)*Inspections!$Q$2:$Q$501)))))</f>
        <v/>
      </c>
      <c r="K9" s="17" t="str">
        <f>IF($A9="","",IF($Q9&lt;&gt;"OK","n/a",$E9-($J9-$I9)))</f>
        <v/>
      </c>
      <c r="L9" s="17" t="str">
        <f>IF($A9="","",IF($Q9&lt;&gt;"OK","n/a",IF(AND(ISNUMBER(Dashboard!$B$4),N(Dashboard!$B$4)&gt;=18264,N(Dashboard!$B$4)&lt;=73050),$F9-(Dashboard!$B$4-$H9),"n/a")))</f>
        <v/>
      </c>
      <c r="M9" s="18" t="str">
        <f>IF($A9="","",IF(Dashboard!$B$19&gt;0,"Check data",IF(OR($K9&lt;0,$L9&lt;0),"Overdue",IF(OR($K9&lt;=Dashboard!$B$5,$L9&lt;=Dashboard!$B$6),"Due soon","OK"))))</f>
        <v/>
      </c>
      <c r="N9" s="17" t="str">
        <f>IF($A9="","",SUMPRODUCT((Inspections!$B$2:$B$501=$A9)*(Inspections!$L$2:$L$501&gt;0)*(Inspections!$M$2:$M$501&lt;&gt;"Closed")))</f>
        <v/>
      </c>
      <c r="O9" s="19" t="str">
        <f>IF($A9="","",SUMPRODUCT(--('Service Log'!$B$2:$B$501=$A9),'Service Log'!$F$2:$F$501))</f>
        <v/>
      </c>
      <c r="P9" s="19" t="str">
        <f>IF($A9="","",IF($Q9&lt;&gt;"OK","n/a",IF($J9-$D9&lt;=0,"n/a",$O9/($J9-$D9))))</f>
        <v/>
      </c>
      <c r="Q9" s="18" t="str">
        <f>IF(COUNTA($A9:$G9)=0,"",IF($A9="","Check ID",IF(SUMPRODUCT(--($A$2:$A$101=$A9))&gt;1,"Duplicate ID",IF(OR(NOT(AND(ISNUMBER(D9),N(D9)&gt;=0,N(D9)&lt;=2000000)),NOT(AND(ISNUMBER(E9),N(E9)&gt;=1,N(E9)&lt;=100000)),NOT(AND(ISNUMBER(F9),N(F9)&gt;=1,N(F9)&lt;=3650)),NOT(AND(ISNUMBER(G9),N(G9)&gt;=18264,N(G9)&lt;=73050))),"Check inputs","OK"))))</f>
        <v/>
      </c>
    </row>
    <row r="10" spans="1:17" x14ac:dyDescent="0.25">
      <c r="A10" s="12"/>
      <c r="B10" s="13"/>
      <c r="C10" s="13"/>
      <c r="D10" s="14"/>
      <c r="E10" s="14"/>
      <c r="F10" s="14"/>
      <c r="G10" s="15"/>
      <c r="H10" s="16" t="str">
        <f>IF($A10="","",IF($Q10&lt;&gt;"OK","n/a",MAX($G10,SUMPRODUCT(MAX(('Service Log'!$B$2:$B$501=$A10)*('Service Log'!$C$2:$C$501="Service")*'Service Log'!$H$2:$H$501)))))</f>
        <v/>
      </c>
      <c r="I10" s="17" t="str">
        <f>IF($A10="","",IF($Q10&lt;&gt;"OK","n/a",IF(SUMPRODUCT(('Service Log'!$B$2:$B$501=$A10)*('Service Log'!$C$2:$C$501="Service")*('Service Log'!$H$2:$H$501=$H10))&gt;0,SUMPRODUCT(MAX(('Service Log'!$B$2:$B$501=$A10)*('Service Log'!$C$2:$C$501="Service")*('Service Log'!$H$2:$H$501=$H10)*'Service Log'!$I$2:$I$501)),$D10)))</f>
        <v/>
      </c>
      <c r="J10" s="17" t="str">
        <f>IF($A10="","",IF($Q10&lt;&gt;"OK","n/a",MAX($I10,SUMPRODUCT(MAX(('Service Log'!$B$2:$B$501=$A10)*'Service Log'!$I$2:$I$501)),SUMPRODUCT(MAX((Inspections!$B$2:$B$501=$A10)*Inspections!$Q$2:$Q$501)))))</f>
        <v/>
      </c>
      <c r="K10" s="17" t="str">
        <f>IF($A10="","",IF($Q10&lt;&gt;"OK","n/a",$E10-($J10-$I10)))</f>
        <v/>
      </c>
      <c r="L10" s="17" t="str">
        <f>IF($A10="","",IF($Q10&lt;&gt;"OK","n/a",IF(AND(ISNUMBER(Dashboard!$B$4),N(Dashboard!$B$4)&gt;=18264,N(Dashboard!$B$4)&lt;=73050),$F10-(Dashboard!$B$4-$H10),"n/a")))</f>
        <v/>
      </c>
      <c r="M10" s="18" t="str">
        <f>IF($A10="","",IF(Dashboard!$B$19&gt;0,"Check data",IF(OR($K10&lt;0,$L10&lt;0),"Overdue",IF(OR($K10&lt;=Dashboard!$B$5,$L10&lt;=Dashboard!$B$6),"Due soon","OK"))))</f>
        <v/>
      </c>
      <c r="N10" s="17" t="str">
        <f>IF($A10="","",SUMPRODUCT((Inspections!$B$2:$B$501=$A10)*(Inspections!$L$2:$L$501&gt;0)*(Inspections!$M$2:$M$501&lt;&gt;"Closed")))</f>
        <v/>
      </c>
      <c r="O10" s="19" t="str">
        <f>IF($A10="","",SUMPRODUCT(--('Service Log'!$B$2:$B$501=$A10),'Service Log'!$F$2:$F$501))</f>
        <v/>
      </c>
      <c r="P10" s="19" t="str">
        <f>IF($A10="","",IF($Q10&lt;&gt;"OK","n/a",IF($J10-$D10&lt;=0,"n/a",$O10/($J10-$D10))))</f>
        <v/>
      </c>
      <c r="Q10" s="18" t="str">
        <f>IF(COUNTA($A10:$G10)=0,"",IF($A10="","Check ID",IF(SUMPRODUCT(--($A$2:$A$101=$A10))&gt;1,"Duplicate ID",IF(OR(NOT(AND(ISNUMBER(D10),N(D10)&gt;=0,N(D10)&lt;=2000000)),NOT(AND(ISNUMBER(E10),N(E10)&gt;=1,N(E10)&lt;=100000)),NOT(AND(ISNUMBER(F10),N(F10)&gt;=1,N(F10)&lt;=3650)),NOT(AND(ISNUMBER(G10),N(G10)&gt;=18264,N(G10)&lt;=73050))),"Check inputs","OK"))))</f>
        <v/>
      </c>
    </row>
    <row r="11" spans="1:17" x14ac:dyDescent="0.25">
      <c r="A11" s="12"/>
      <c r="B11" s="13"/>
      <c r="C11" s="13"/>
      <c r="D11" s="14"/>
      <c r="E11" s="14"/>
      <c r="F11" s="14"/>
      <c r="G11" s="15"/>
      <c r="H11" s="16" t="str">
        <f>IF($A11="","",IF($Q11&lt;&gt;"OK","n/a",MAX($G11,SUMPRODUCT(MAX(('Service Log'!$B$2:$B$501=$A11)*('Service Log'!$C$2:$C$501="Service")*'Service Log'!$H$2:$H$501)))))</f>
        <v/>
      </c>
      <c r="I11" s="17" t="str">
        <f>IF($A11="","",IF($Q11&lt;&gt;"OK","n/a",IF(SUMPRODUCT(('Service Log'!$B$2:$B$501=$A11)*('Service Log'!$C$2:$C$501="Service")*('Service Log'!$H$2:$H$501=$H11))&gt;0,SUMPRODUCT(MAX(('Service Log'!$B$2:$B$501=$A11)*('Service Log'!$C$2:$C$501="Service")*('Service Log'!$H$2:$H$501=$H11)*'Service Log'!$I$2:$I$501)),$D11)))</f>
        <v/>
      </c>
      <c r="J11" s="17" t="str">
        <f>IF($A11="","",IF($Q11&lt;&gt;"OK","n/a",MAX($I11,SUMPRODUCT(MAX(('Service Log'!$B$2:$B$501=$A11)*'Service Log'!$I$2:$I$501)),SUMPRODUCT(MAX((Inspections!$B$2:$B$501=$A11)*Inspections!$Q$2:$Q$501)))))</f>
        <v/>
      </c>
      <c r="K11" s="17" t="str">
        <f>IF($A11="","",IF($Q11&lt;&gt;"OK","n/a",$E11-($J11-$I11)))</f>
        <v/>
      </c>
      <c r="L11" s="17" t="str">
        <f>IF($A11="","",IF($Q11&lt;&gt;"OK","n/a",IF(AND(ISNUMBER(Dashboard!$B$4),N(Dashboard!$B$4)&gt;=18264,N(Dashboard!$B$4)&lt;=73050),$F11-(Dashboard!$B$4-$H11),"n/a")))</f>
        <v/>
      </c>
      <c r="M11" s="18" t="str">
        <f>IF($A11="","",IF(Dashboard!$B$19&gt;0,"Check data",IF(OR($K11&lt;0,$L11&lt;0),"Overdue",IF(OR($K11&lt;=Dashboard!$B$5,$L11&lt;=Dashboard!$B$6),"Due soon","OK"))))</f>
        <v/>
      </c>
      <c r="N11" s="17" t="str">
        <f>IF($A11="","",SUMPRODUCT((Inspections!$B$2:$B$501=$A11)*(Inspections!$L$2:$L$501&gt;0)*(Inspections!$M$2:$M$501&lt;&gt;"Closed")))</f>
        <v/>
      </c>
      <c r="O11" s="19" t="str">
        <f>IF($A11="","",SUMPRODUCT(--('Service Log'!$B$2:$B$501=$A11),'Service Log'!$F$2:$F$501))</f>
        <v/>
      </c>
      <c r="P11" s="19" t="str">
        <f>IF($A11="","",IF($Q11&lt;&gt;"OK","n/a",IF($J11-$D11&lt;=0,"n/a",$O11/($J11-$D11))))</f>
        <v/>
      </c>
      <c r="Q11" s="18" t="str">
        <f>IF(COUNTA($A11:$G11)=0,"",IF($A11="","Check ID",IF(SUMPRODUCT(--($A$2:$A$101=$A11))&gt;1,"Duplicate ID",IF(OR(NOT(AND(ISNUMBER(D11),N(D11)&gt;=0,N(D11)&lt;=2000000)),NOT(AND(ISNUMBER(E11),N(E11)&gt;=1,N(E11)&lt;=100000)),NOT(AND(ISNUMBER(F11),N(F11)&gt;=1,N(F11)&lt;=3650)),NOT(AND(ISNUMBER(G11),N(G11)&gt;=18264,N(G11)&lt;=73050))),"Check inputs","OK"))))</f>
        <v/>
      </c>
    </row>
    <row r="12" spans="1:17" x14ac:dyDescent="0.25">
      <c r="A12" s="12"/>
      <c r="B12" s="13"/>
      <c r="C12" s="13"/>
      <c r="D12" s="14"/>
      <c r="E12" s="14"/>
      <c r="F12" s="14"/>
      <c r="G12" s="15"/>
      <c r="H12" s="16" t="str">
        <f>IF($A12="","",IF($Q12&lt;&gt;"OK","n/a",MAX($G12,SUMPRODUCT(MAX(('Service Log'!$B$2:$B$501=$A12)*('Service Log'!$C$2:$C$501="Service")*'Service Log'!$H$2:$H$501)))))</f>
        <v/>
      </c>
      <c r="I12" s="17" t="str">
        <f>IF($A12="","",IF($Q12&lt;&gt;"OK","n/a",IF(SUMPRODUCT(('Service Log'!$B$2:$B$501=$A12)*('Service Log'!$C$2:$C$501="Service")*('Service Log'!$H$2:$H$501=$H12))&gt;0,SUMPRODUCT(MAX(('Service Log'!$B$2:$B$501=$A12)*('Service Log'!$C$2:$C$501="Service")*('Service Log'!$H$2:$H$501=$H12)*'Service Log'!$I$2:$I$501)),$D12)))</f>
        <v/>
      </c>
      <c r="J12" s="17" t="str">
        <f>IF($A12="","",IF($Q12&lt;&gt;"OK","n/a",MAX($I12,SUMPRODUCT(MAX(('Service Log'!$B$2:$B$501=$A12)*'Service Log'!$I$2:$I$501)),SUMPRODUCT(MAX((Inspections!$B$2:$B$501=$A12)*Inspections!$Q$2:$Q$501)))))</f>
        <v/>
      </c>
      <c r="K12" s="17" t="str">
        <f>IF($A12="","",IF($Q12&lt;&gt;"OK","n/a",$E12-($J12-$I12)))</f>
        <v/>
      </c>
      <c r="L12" s="17" t="str">
        <f>IF($A12="","",IF($Q12&lt;&gt;"OK","n/a",IF(AND(ISNUMBER(Dashboard!$B$4),N(Dashboard!$B$4)&gt;=18264,N(Dashboard!$B$4)&lt;=73050),$F12-(Dashboard!$B$4-$H12),"n/a")))</f>
        <v/>
      </c>
      <c r="M12" s="18" t="str">
        <f>IF($A12="","",IF(Dashboard!$B$19&gt;0,"Check data",IF(OR($K12&lt;0,$L12&lt;0),"Overdue",IF(OR($K12&lt;=Dashboard!$B$5,$L12&lt;=Dashboard!$B$6),"Due soon","OK"))))</f>
        <v/>
      </c>
      <c r="N12" s="17" t="str">
        <f>IF($A12="","",SUMPRODUCT((Inspections!$B$2:$B$501=$A12)*(Inspections!$L$2:$L$501&gt;0)*(Inspections!$M$2:$M$501&lt;&gt;"Closed")))</f>
        <v/>
      </c>
      <c r="O12" s="19" t="str">
        <f>IF($A12="","",SUMPRODUCT(--('Service Log'!$B$2:$B$501=$A12),'Service Log'!$F$2:$F$501))</f>
        <v/>
      </c>
      <c r="P12" s="19" t="str">
        <f>IF($A12="","",IF($Q12&lt;&gt;"OK","n/a",IF($J12-$D12&lt;=0,"n/a",$O12/($J12-$D12))))</f>
        <v/>
      </c>
      <c r="Q12" s="18" t="str">
        <f>IF(COUNTA($A12:$G12)=0,"",IF($A12="","Check ID",IF(SUMPRODUCT(--($A$2:$A$101=$A12))&gt;1,"Duplicate ID",IF(OR(NOT(AND(ISNUMBER(D12),N(D12)&gt;=0,N(D12)&lt;=2000000)),NOT(AND(ISNUMBER(E12),N(E12)&gt;=1,N(E12)&lt;=100000)),NOT(AND(ISNUMBER(F12),N(F12)&gt;=1,N(F12)&lt;=3650)),NOT(AND(ISNUMBER(G12),N(G12)&gt;=18264,N(G12)&lt;=73050))),"Check inputs","OK"))))</f>
        <v/>
      </c>
    </row>
    <row r="13" spans="1:17" x14ac:dyDescent="0.25">
      <c r="A13" s="12"/>
      <c r="B13" s="13"/>
      <c r="C13" s="13"/>
      <c r="D13" s="14"/>
      <c r="E13" s="14"/>
      <c r="F13" s="14"/>
      <c r="G13" s="15"/>
      <c r="H13" s="16" t="str">
        <f>IF($A13="","",IF($Q13&lt;&gt;"OK","n/a",MAX($G13,SUMPRODUCT(MAX(('Service Log'!$B$2:$B$501=$A13)*('Service Log'!$C$2:$C$501="Service")*'Service Log'!$H$2:$H$501)))))</f>
        <v/>
      </c>
      <c r="I13" s="17" t="str">
        <f>IF($A13="","",IF($Q13&lt;&gt;"OK","n/a",IF(SUMPRODUCT(('Service Log'!$B$2:$B$501=$A13)*('Service Log'!$C$2:$C$501="Service")*('Service Log'!$H$2:$H$501=$H13))&gt;0,SUMPRODUCT(MAX(('Service Log'!$B$2:$B$501=$A13)*('Service Log'!$C$2:$C$501="Service")*('Service Log'!$H$2:$H$501=$H13)*'Service Log'!$I$2:$I$501)),$D13)))</f>
        <v/>
      </c>
      <c r="J13" s="17" t="str">
        <f>IF($A13="","",IF($Q13&lt;&gt;"OK","n/a",MAX($I13,SUMPRODUCT(MAX(('Service Log'!$B$2:$B$501=$A13)*'Service Log'!$I$2:$I$501)),SUMPRODUCT(MAX((Inspections!$B$2:$B$501=$A13)*Inspections!$Q$2:$Q$501)))))</f>
        <v/>
      </c>
      <c r="K13" s="17" t="str">
        <f>IF($A13="","",IF($Q13&lt;&gt;"OK","n/a",$E13-($J13-$I13)))</f>
        <v/>
      </c>
      <c r="L13" s="17" t="str">
        <f>IF($A13="","",IF($Q13&lt;&gt;"OK","n/a",IF(AND(ISNUMBER(Dashboard!$B$4),N(Dashboard!$B$4)&gt;=18264,N(Dashboard!$B$4)&lt;=73050),$F13-(Dashboard!$B$4-$H13),"n/a")))</f>
        <v/>
      </c>
      <c r="M13" s="18" t="str">
        <f>IF($A13="","",IF(Dashboard!$B$19&gt;0,"Check data",IF(OR($K13&lt;0,$L13&lt;0),"Overdue",IF(OR($K13&lt;=Dashboard!$B$5,$L13&lt;=Dashboard!$B$6),"Due soon","OK"))))</f>
        <v/>
      </c>
      <c r="N13" s="17" t="str">
        <f>IF($A13="","",SUMPRODUCT((Inspections!$B$2:$B$501=$A13)*(Inspections!$L$2:$L$501&gt;0)*(Inspections!$M$2:$M$501&lt;&gt;"Closed")))</f>
        <v/>
      </c>
      <c r="O13" s="19" t="str">
        <f>IF($A13="","",SUMPRODUCT(--('Service Log'!$B$2:$B$501=$A13),'Service Log'!$F$2:$F$501))</f>
        <v/>
      </c>
      <c r="P13" s="19" t="str">
        <f>IF($A13="","",IF($Q13&lt;&gt;"OK","n/a",IF($J13-$D13&lt;=0,"n/a",$O13/($J13-$D13))))</f>
        <v/>
      </c>
      <c r="Q13" s="18" t="str">
        <f>IF(COUNTA($A13:$G13)=0,"",IF($A13="","Check ID",IF(SUMPRODUCT(--($A$2:$A$101=$A13))&gt;1,"Duplicate ID",IF(OR(NOT(AND(ISNUMBER(D13),N(D13)&gt;=0,N(D13)&lt;=2000000)),NOT(AND(ISNUMBER(E13),N(E13)&gt;=1,N(E13)&lt;=100000)),NOT(AND(ISNUMBER(F13),N(F13)&gt;=1,N(F13)&lt;=3650)),NOT(AND(ISNUMBER(G13),N(G13)&gt;=18264,N(G13)&lt;=73050))),"Check inputs","OK"))))</f>
        <v/>
      </c>
    </row>
    <row r="14" spans="1:17" x14ac:dyDescent="0.25">
      <c r="A14" s="12"/>
      <c r="B14" s="13"/>
      <c r="C14" s="13"/>
      <c r="D14" s="14"/>
      <c r="E14" s="14"/>
      <c r="F14" s="14"/>
      <c r="G14" s="15"/>
      <c r="H14" s="16" t="str">
        <f>IF($A14="","",IF($Q14&lt;&gt;"OK","n/a",MAX($G14,SUMPRODUCT(MAX(('Service Log'!$B$2:$B$501=$A14)*('Service Log'!$C$2:$C$501="Service")*'Service Log'!$H$2:$H$501)))))</f>
        <v/>
      </c>
      <c r="I14" s="17" t="str">
        <f>IF($A14="","",IF($Q14&lt;&gt;"OK","n/a",IF(SUMPRODUCT(('Service Log'!$B$2:$B$501=$A14)*('Service Log'!$C$2:$C$501="Service")*('Service Log'!$H$2:$H$501=$H14))&gt;0,SUMPRODUCT(MAX(('Service Log'!$B$2:$B$501=$A14)*('Service Log'!$C$2:$C$501="Service")*('Service Log'!$H$2:$H$501=$H14)*'Service Log'!$I$2:$I$501)),$D14)))</f>
        <v/>
      </c>
      <c r="J14" s="17" t="str">
        <f>IF($A14="","",IF($Q14&lt;&gt;"OK","n/a",MAX($I14,SUMPRODUCT(MAX(('Service Log'!$B$2:$B$501=$A14)*'Service Log'!$I$2:$I$501)),SUMPRODUCT(MAX((Inspections!$B$2:$B$501=$A14)*Inspections!$Q$2:$Q$501)))))</f>
        <v/>
      </c>
      <c r="K14" s="17" t="str">
        <f>IF($A14="","",IF($Q14&lt;&gt;"OK","n/a",$E14-($J14-$I14)))</f>
        <v/>
      </c>
      <c r="L14" s="17" t="str">
        <f>IF($A14="","",IF($Q14&lt;&gt;"OK","n/a",IF(AND(ISNUMBER(Dashboard!$B$4),N(Dashboard!$B$4)&gt;=18264,N(Dashboard!$B$4)&lt;=73050),$F14-(Dashboard!$B$4-$H14),"n/a")))</f>
        <v/>
      </c>
      <c r="M14" s="18" t="str">
        <f>IF($A14="","",IF(Dashboard!$B$19&gt;0,"Check data",IF(OR($K14&lt;0,$L14&lt;0),"Overdue",IF(OR($K14&lt;=Dashboard!$B$5,$L14&lt;=Dashboard!$B$6),"Due soon","OK"))))</f>
        <v/>
      </c>
      <c r="N14" s="17" t="str">
        <f>IF($A14="","",SUMPRODUCT((Inspections!$B$2:$B$501=$A14)*(Inspections!$L$2:$L$501&gt;0)*(Inspections!$M$2:$M$501&lt;&gt;"Closed")))</f>
        <v/>
      </c>
      <c r="O14" s="19" t="str">
        <f>IF($A14="","",SUMPRODUCT(--('Service Log'!$B$2:$B$501=$A14),'Service Log'!$F$2:$F$501))</f>
        <v/>
      </c>
      <c r="P14" s="19" t="str">
        <f>IF($A14="","",IF($Q14&lt;&gt;"OK","n/a",IF($J14-$D14&lt;=0,"n/a",$O14/($J14-$D14))))</f>
        <v/>
      </c>
      <c r="Q14" s="18" t="str">
        <f>IF(COUNTA($A14:$G14)=0,"",IF($A14="","Check ID",IF(SUMPRODUCT(--($A$2:$A$101=$A14))&gt;1,"Duplicate ID",IF(OR(NOT(AND(ISNUMBER(D14),N(D14)&gt;=0,N(D14)&lt;=2000000)),NOT(AND(ISNUMBER(E14),N(E14)&gt;=1,N(E14)&lt;=100000)),NOT(AND(ISNUMBER(F14),N(F14)&gt;=1,N(F14)&lt;=3650)),NOT(AND(ISNUMBER(G14),N(G14)&gt;=18264,N(G14)&lt;=73050))),"Check inputs","OK"))))</f>
        <v/>
      </c>
    </row>
    <row r="15" spans="1:17" x14ac:dyDescent="0.25">
      <c r="A15" s="12"/>
      <c r="B15" s="13"/>
      <c r="C15" s="13"/>
      <c r="D15" s="14"/>
      <c r="E15" s="14"/>
      <c r="F15" s="14"/>
      <c r="G15" s="15"/>
      <c r="H15" s="16" t="str">
        <f>IF($A15="","",IF($Q15&lt;&gt;"OK","n/a",MAX($G15,SUMPRODUCT(MAX(('Service Log'!$B$2:$B$501=$A15)*('Service Log'!$C$2:$C$501="Service")*'Service Log'!$H$2:$H$501)))))</f>
        <v/>
      </c>
      <c r="I15" s="17" t="str">
        <f>IF($A15="","",IF($Q15&lt;&gt;"OK","n/a",IF(SUMPRODUCT(('Service Log'!$B$2:$B$501=$A15)*('Service Log'!$C$2:$C$501="Service")*('Service Log'!$H$2:$H$501=$H15))&gt;0,SUMPRODUCT(MAX(('Service Log'!$B$2:$B$501=$A15)*('Service Log'!$C$2:$C$501="Service")*('Service Log'!$H$2:$H$501=$H15)*'Service Log'!$I$2:$I$501)),$D15)))</f>
        <v/>
      </c>
      <c r="J15" s="17" t="str">
        <f>IF($A15="","",IF($Q15&lt;&gt;"OK","n/a",MAX($I15,SUMPRODUCT(MAX(('Service Log'!$B$2:$B$501=$A15)*'Service Log'!$I$2:$I$501)),SUMPRODUCT(MAX((Inspections!$B$2:$B$501=$A15)*Inspections!$Q$2:$Q$501)))))</f>
        <v/>
      </c>
      <c r="K15" s="17" t="str">
        <f>IF($A15="","",IF($Q15&lt;&gt;"OK","n/a",$E15-($J15-$I15)))</f>
        <v/>
      </c>
      <c r="L15" s="17" t="str">
        <f>IF($A15="","",IF($Q15&lt;&gt;"OK","n/a",IF(AND(ISNUMBER(Dashboard!$B$4),N(Dashboard!$B$4)&gt;=18264,N(Dashboard!$B$4)&lt;=73050),$F15-(Dashboard!$B$4-$H15),"n/a")))</f>
        <v/>
      </c>
      <c r="M15" s="18" t="str">
        <f>IF($A15="","",IF(Dashboard!$B$19&gt;0,"Check data",IF(OR($K15&lt;0,$L15&lt;0),"Overdue",IF(OR($K15&lt;=Dashboard!$B$5,$L15&lt;=Dashboard!$B$6),"Due soon","OK"))))</f>
        <v/>
      </c>
      <c r="N15" s="17" t="str">
        <f>IF($A15="","",SUMPRODUCT((Inspections!$B$2:$B$501=$A15)*(Inspections!$L$2:$L$501&gt;0)*(Inspections!$M$2:$M$501&lt;&gt;"Closed")))</f>
        <v/>
      </c>
      <c r="O15" s="19" t="str">
        <f>IF($A15="","",SUMPRODUCT(--('Service Log'!$B$2:$B$501=$A15),'Service Log'!$F$2:$F$501))</f>
        <v/>
      </c>
      <c r="P15" s="19" t="str">
        <f>IF($A15="","",IF($Q15&lt;&gt;"OK","n/a",IF($J15-$D15&lt;=0,"n/a",$O15/($J15-$D15))))</f>
        <v/>
      </c>
      <c r="Q15" s="18" t="str">
        <f>IF(COUNTA($A15:$G15)=0,"",IF($A15="","Check ID",IF(SUMPRODUCT(--($A$2:$A$101=$A15))&gt;1,"Duplicate ID",IF(OR(NOT(AND(ISNUMBER(D15),N(D15)&gt;=0,N(D15)&lt;=2000000)),NOT(AND(ISNUMBER(E15),N(E15)&gt;=1,N(E15)&lt;=100000)),NOT(AND(ISNUMBER(F15),N(F15)&gt;=1,N(F15)&lt;=3650)),NOT(AND(ISNUMBER(G15),N(G15)&gt;=18264,N(G15)&lt;=73050))),"Check inputs","OK"))))</f>
        <v/>
      </c>
    </row>
    <row r="16" spans="1:17" x14ac:dyDescent="0.25">
      <c r="A16" s="12"/>
      <c r="B16" s="13"/>
      <c r="C16" s="13"/>
      <c r="D16" s="14"/>
      <c r="E16" s="14"/>
      <c r="F16" s="14"/>
      <c r="G16" s="15"/>
      <c r="H16" s="16" t="str">
        <f>IF($A16="","",IF($Q16&lt;&gt;"OK","n/a",MAX($G16,SUMPRODUCT(MAX(('Service Log'!$B$2:$B$501=$A16)*('Service Log'!$C$2:$C$501="Service")*'Service Log'!$H$2:$H$501)))))</f>
        <v/>
      </c>
      <c r="I16" s="17" t="str">
        <f>IF($A16="","",IF($Q16&lt;&gt;"OK","n/a",IF(SUMPRODUCT(('Service Log'!$B$2:$B$501=$A16)*('Service Log'!$C$2:$C$501="Service")*('Service Log'!$H$2:$H$501=$H16))&gt;0,SUMPRODUCT(MAX(('Service Log'!$B$2:$B$501=$A16)*('Service Log'!$C$2:$C$501="Service")*('Service Log'!$H$2:$H$501=$H16)*'Service Log'!$I$2:$I$501)),$D16)))</f>
        <v/>
      </c>
      <c r="J16" s="17" t="str">
        <f>IF($A16="","",IF($Q16&lt;&gt;"OK","n/a",MAX($I16,SUMPRODUCT(MAX(('Service Log'!$B$2:$B$501=$A16)*'Service Log'!$I$2:$I$501)),SUMPRODUCT(MAX((Inspections!$B$2:$B$501=$A16)*Inspections!$Q$2:$Q$501)))))</f>
        <v/>
      </c>
      <c r="K16" s="17" t="str">
        <f>IF($A16="","",IF($Q16&lt;&gt;"OK","n/a",$E16-($J16-$I16)))</f>
        <v/>
      </c>
      <c r="L16" s="17" t="str">
        <f>IF($A16="","",IF($Q16&lt;&gt;"OK","n/a",IF(AND(ISNUMBER(Dashboard!$B$4),N(Dashboard!$B$4)&gt;=18264,N(Dashboard!$B$4)&lt;=73050),$F16-(Dashboard!$B$4-$H16),"n/a")))</f>
        <v/>
      </c>
      <c r="M16" s="18" t="str">
        <f>IF($A16="","",IF(Dashboard!$B$19&gt;0,"Check data",IF(OR($K16&lt;0,$L16&lt;0),"Overdue",IF(OR($K16&lt;=Dashboard!$B$5,$L16&lt;=Dashboard!$B$6),"Due soon","OK"))))</f>
        <v/>
      </c>
      <c r="N16" s="17" t="str">
        <f>IF($A16="","",SUMPRODUCT((Inspections!$B$2:$B$501=$A16)*(Inspections!$L$2:$L$501&gt;0)*(Inspections!$M$2:$M$501&lt;&gt;"Closed")))</f>
        <v/>
      </c>
      <c r="O16" s="19" t="str">
        <f>IF($A16="","",SUMPRODUCT(--('Service Log'!$B$2:$B$501=$A16),'Service Log'!$F$2:$F$501))</f>
        <v/>
      </c>
      <c r="P16" s="19" t="str">
        <f>IF($A16="","",IF($Q16&lt;&gt;"OK","n/a",IF($J16-$D16&lt;=0,"n/a",$O16/($J16-$D16))))</f>
        <v/>
      </c>
      <c r="Q16" s="18" t="str">
        <f>IF(COUNTA($A16:$G16)=0,"",IF($A16="","Check ID",IF(SUMPRODUCT(--($A$2:$A$101=$A16))&gt;1,"Duplicate ID",IF(OR(NOT(AND(ISNUMBER(D16),N(D16)&gt;=0,N(D16)&lt;=2000000)),NOT(AND(ISNUMBER(E16),N(E16)&gt;=1,N(E16)&lt;=100000)),NOT(AND(ISNUMBER(F16),N(F16)&gt;=1,N(F16)&lt;=3650)),NOT(AND(ISNUMBER(G16),N(G16)&gt;=18264,N(G16)&lt;=73050))),"Check inputs","OK"))))</f>
        <v/>
      </c>
    </row>
    <row r="17" spans="1:17" x14ac:dyDescent="0.25">
      <c r="A17" s="12"/>
      <c r="B17" s="13"/>
      <c r="C17" s="13"/>
      <c r="D17" s="14"/>
      <c r="E17" s="14"/>
      <c r="F17" s="14"/>
      <c r="G17" s="15"/>
      <c r="H17" s="16" t="str">
        <f>IF($A17="","",IF($Q17&lt;&gt;"OK","n/a",MAX($G17,SUMPRODUCT(MAX(('Service Log'!$B$2:$B$501=$A17)*('Service Log'!$C$2:$C$501="Service")*'Service Log'!$H$2:$H$501)))))</f>
        <v/>
      </c>
      <c r="I17" s="17" t="str">
        <f>IF($A17="","",IF($Q17&lt;&gt;"OK","n/a",IF(SUMPRODUCT(('Service Log'!$B$2:$B$501=$A17)*('Service Log'!$C$2:$C$501="Service")*('Service Log'!$H$2:$H$501=$H17))&gt;0,SUMPRODUCT(MAX(('Service Log'!$B$2:$B$501=$A17)*('Service Log'!$C$2:$C$501="Service")*('Service Log'!$H$2:$H$501=$H17)*'Service Log'!$I$2:$I$501)),$D17)))</f>
        <v/>
      </c>
      <c r="J17" s="17" t="str">
        <f>IF($A17="","",IF($Q17&lt;&gt;"OK","n/a",MAX($I17,SUMPRODUCT(MAX(('Service Log'!$B$2:$B$501=$A17)*'Service Log'!$I$2:$I$501)),SUMPRODUCT(MAX((Inspections!$B$2:$B$501=$A17)*Inspections!$Q$2:$Q$501)))))</f>
        <v/>
      </c>
      <c r="K17" s="17" t="str">
        <f>IF($A17="","",IF($Q17&lt;&gt;"OK","n/a",$E17-($J17-$I17)))</f>
        <v/>
      </c>
      <c r="L17" s="17" t="str">
        <f>IF($A17="","",IF($Q17&lt;&gt;"OK","n/a",IF(AND(ISNUMBER(Dashboard!$B$4),N(Dashboard!$B$4)&gt;=18264,N(Dashboard!$B$4)&lt;=73050),$F17-(Dashboard!$B$4-$H17),"n/a")))</f>
        <v/>
      </c>
      <c r="M17" s="18" t="str">
        <f>IF($A17="","",IF(Dashboard!$B$19&gt;0,"Check data",IF(OR($K17&lt;0,$L17&lt;0),"Overdue",IF(OR($K17&lt;=Dashboard!$B$5,$L17&lt;=Dashboard!$B$6),"Due soon","OK"))))</f>
        <v/>
      </c>
      <c r="N17" s="17" t="str">
        <f>IF($A17="","",SUMPRODUCT((Inspections!$B$2:$B$501=$A17)*(Inspections!$L$2:$L$501&gt;0)*(Inspections!$M$2:$M$501&lt;&gt;"Closed")))</f>
        <v/>
      </c>
      <c r="O17" s="19" t="str">
        <f>IF($A17="","",SUMPRODUCT(--('Service Log'!$B$2:$B$501=$A17),'Service Log'!$F$2:$F$501))</f>
        <v/>
      </c>
      <c r="P17" s="19" t="str">
        <f>IF($A17="","",IF($Q17&lt;&gt;"OK","n/a",IF($J17-$D17&lt;=0,"n/a",$O17/($J17-$D17))))</f>
        <v/>
      </c>
      <c r="Q17" s="18" t="str">
        <f>IF(COUNTA($A17:$G17)=0,"",IF($A17="","Check ID",IF(SUMPRODUCT(--($A$2:$A$101=$A17))&gt;1,"Duplicate ID",IF(OR(NOT(AND(ISNUMBER(D17),N(D17)&gt;=0,N(D17)&lt;=2000000)),NOT(AND(ISNUMBER(E17),N(E17)&gt;=1,N(E17)&lt;=100000)),NOT(AND(ISNUMBER(F17),N(F17)&gt;=1,N(F17)&lt;=3650)),NOT(AND(ISNUMBER(G17),N(G17)&gt;=18264,N(G17)&lt;=73050))),"Check inputs","OK"))))</f>
        <v/>
      </c>
    </row>
    <row r="18" spans="1:17" x14ac:dyDescent="0.25">
      <c r="A18" s="12"/>
      <c r="B18" s="13"/>
      <c r="C18" s="13"/>
      <c r="D18" s="14"/>
      <c r="E18" s="14"/>
      <c r="F18" s="14"/>
      <c r="G18" s="15"/>
      <c r="H18" s="16" t="str">
        <f>IF($A18="","",IF($Q18&lt;&gt;"OK","n/a",MAX($G18,SUMPRODUCT(MAX(('Service Log'!$B$2:$B$501=$A18)*('Service Log'!$C$2:$C$501="Service")*'Service Log'!$H$2:$H$501)))))</f>
        <v/>
      </c>
      <c r="I18" s="17" t="str">
        <f>IF($A18="","",IF($Q18&lt;&gt;"OK","n/a",IF(SUMPRODUCT(('Service Log'!$B$2:$B$501=$A18)*('Service Log'!$C$2:$C$501="Service")*('Service Log'!$H$2:$H$501=$H18))&gt;0,SUMPRODUCT(MAX(('Service Log'!$B$2:$B$501=$A18)*('Service Log'!$C$2:$C$501="Service")*('Service Log'!$H$2:$H$501=$H18)*'Service Log'!$I$2:$I$501)),$D18)))</f>
        <v/>
      </c>
      <c r="J18" s="17" t="str">
        <f>IF($A18="","",IF($Q18&lt;&gt;"OK","n/a",MAX($I18,SUMPRODUCT(MAX(('Service Log'!$B$2:$B$501=$A18)*'Service Log'!$I$2:$I$501)),SUMPRODUCT(MAX((Inspections!$B$2:$B$501=$A18)*Inspections!$Q$2:$Q$501)))))</f>
        <v/>
      </c>
      <c r="K18" s="17" t="str">
        <f>IF($A18="","",IF($Q18&lt;&gt;"OK","n/a",$E18-($J18-$I18)))</f>
        <v/>
      </c>
      <c r="L18" s="17" t="str">
        <f>IF($A18="","",IF($Q18&lt;&gt;"OK","n/a",IF(AND(ISNUMBER(Dashboard!$B$4),N(Dashboard!$B$4)&gt;=18264,N(Dashboard!$B$4)&lt;=73050),$F18-(Dashboard!$B$4-$H18),"n/a")))</f>
        <v/>
      </c>
      <c r="M18" s="18" t="str">
        <f>IF($A18="","",IF(Dashboard!$B$19&gt;0,"Check data",IF(OR($K18&lt;0,$L18&lt;0),"Overdue",IF(OR($K18&lt;=Dashboard!$B$5,$L18&lt;=Dashboard!$B$6),"Due soon","OK"))))</f>
        <v/>
      </c>
      <c r="N18" s="17" t="str">
        <f>IF($A18="","",SUMPRODUCT((Inspections!$B$2:$B$501=$A18)*(Inspections!$L$2:$L$501&gt;0)*(Inspections!$M$2:$M$501&lt;&gt;"Closed")))</f>
        <v/>
      </c>
      <c r="O18" s="19" t="str">
        <f>IF($A18="","",SUMPRODUCT(--('Service Log'!$B$2:$B$501=$A18),'Service Log'!$F$2:$F$501))</f>
        <v/>
      </c>
      <c r="P18" s="19" t="str">
        <f>IF($A18="","",IF($Q18&lt;&gt;"OK","n/a",IF($J18-$D18&lt;=0,"n/a",$O18/($J18-$D18))))</f>
        <v/>
      </c>
      <c r="Q18" s="18" t="str">
        <f>IF(COUNTA($A18:$G18)=0,"",IF($A18="","Check ID",IF(SUMPRODUCT(--($A$2:$A$101=$A18))&gt;1,"Duplicate ID",IF(OR(NOT(AND(ISNUMBER(D18),N(D18)&gt;=0,N(D18)&lt;=2000000)),NOT(AND(ISNUMBER(E18),N(E18)&gt;=1,N(E18)&lt;=100000)),NOT(AND(ISNUMBER(F18),N(F18)&gt;=1,N(F18)&lt;=3650)),NOT(AND(ISNUMBER(G18),N(G18)&gt;=18264,N(G18)&lt;=73050))),"Check inputs","OK"))))</f>
        <v/>
      </c>
    </row>
    <row r="19" spans="1:17" x14ac:dyDescent="0.25">
      <c r="A19" s="12"/>
      <c r="B19" s="13"/>
      <c r="C19" s="13"/>
      <c r="D19" s="14"/>
      <c r="E19" s="14"/>
      <c r="F19" s="14"/>
      <c r="G19" s="15"/>
      <c r="H19" s="16" t="str">
        <f>IF($A19="","",IF($Q19&lt;&gt;"OK","n/a",MAX($G19,SUMPRODUCT(MAX(('Service Log'!$B$2:$B$501=$A19)*('Service Log'!$C$2:$C$501="Service")*'Service Log'!$H$2:$H$501)))))</f>
        <v/>
      </c>
      <c r="I19" s="17" t="str">
        <f>IF($A19="","",IF($Q19&lt;&gt;"OK","n/a",IF(SUMPRODUCT(('Service Log'!$B$2:$B$501=$A19)*('Service Log'!$C$2:$C$501="Service")*('Service Log'!$H$2:$H$501=$H19))&gt;0,SUMPRODUCT(MAX(('Service Log'!$B$2:$B$501=$A19)*('Service Log'!$C$2:$C$501="Service")*('Service Log'!$H$2:$H$501=$H19)*'Service Log'!$I$2:$I$501)),$D19)))</f>
        <v/>
      </c>
      <c r="J19" s="17" t="str">
        <f>IF($A19="","",IF($Q19&lt;&gt;"OK","n/a",MAX($I19,SUMPRODUCT(MAX(('Service Log'!$B$2:$B$501=$A19)*'Service Log'!$I$2:$I$501)),SUMPRODUCT(MAX((Inspections!$B$2:$B$501=$A19)*Inspections!$Q$2:$Q$501)))))</f>
        <v/>
      </c>
      <c r="K19" s="17" t="str">
        <f>IF($A19="","",IF($Q19&lt;&gt;"OK","n/a",$E19-($J19-$I19)))</f>
        <v/>
      </c>
      <c r="L19" s="17" t="str">
        <f>IF($A19="","",IF($Q19&lt;&gt;"OK","n/a",IF(AND(ISNUMBER(Dashboard!$B$4),N(Dashboard!$B$4)&gt;=18264,N(Dashboard!$B$4)&lt;=73050),$F19-(Dashboard!$B$4-$H19),"n/a")))</f>
        <v/>
      </c>
      <c r="M19" s="18" t="str">
        <f>IF($A19="","",IF(Dashboard!$B$19&gt;0,"Check data",IF(OR($K19&lt;0,$L19&lt;0),"Overdue",IF(OR($K19&lt;=Dashboard!$B$5,$L19&lt;=Dashboard!$B$6),"Due soon","OK"))))</f>
        <v/>
      </c>
      <c r="N19" s="17" t="str">
        <f>IF($A19="","",SUMPRODUCT((Inspections!$B$2:$B$501=$A19)*(Inspections!$L$2:$L$501&gt;0)*(Inspections!$M$2:$M$501&lt;&gt;"Closed")))</f>
        <v/>
      </c>
      <c r="O19" s="19" t="str">
        <f>IF($A19="","",SUMPRODUCT(--('Service Log'!$B$2:$B$501=$A19),'Service Log'!$F$2:$F$501))</f>
        <v/>
      </c>
      <c r="P19" s="19" t="str">
        <f>IF($A19="","",IF($Q19&lt;&gt;"OK","n/a",IF($J19-$D19&lt;=0,"n/a",$O19/($J19-$D19))))</f>
        <v/>
      </c>
      <c r="Q19" s="18" t="str">
        <f>IF(COUNTA($A19:$G19)=0,"",IF($A19="","Check ID",IF(SUMPRODUCT(--($A$2:$A$101=$A19))&gt;1,"Duplicate ID",IF(OR(NOT(AND(ISNUMBER(D19),N(D19)&gt;=0,N(D19)&lt;=2000000)),NOT(AND(ISNUMBER(E19),N(E19)&gt;=1,N(E19)&lt;=100000)),NOT(AND(ISNUMBER(F19),N(F19)&gt;=1,N(F19)&lt;=3650)),NOT(AND(ISNUMBER(G19),N(G19)&gt;=18264,N(G19)&lt;=73050))),"Check inputs","OK"))))</f>
        <v/>
      </c>
    </row>
    <row r="20" spans="1:17" x14ac:dyDescent="0.25">
      <c r="A20" s="12"/>
      <c r="B20" s="13"/>
      <c r="C20" s="13"/>
      <c r="D20" s="14"/>
      <c r="E20" s="14"/>
      <c r="F20" s="14"/>
      <c r="G20" s="15"/>
      <c r="H20" s="16" t="str">
        <f>IF($A20="","",IF($Q20&lt;&gt;"OK","n/a",MAX($G20,SUMPRODUCT(MAX(('Service Log'!$B$2:$B$501=$A20)*('Service Log'!$C$2:$C$501="Service")*'Service Log'!$H$2:$H$501)))))</f>
        <v/>
      </c>
      <c r="I20" s="17" t="str">
        <f>IF($A20="","",IF($Q20&lt;&gt;"OK","n/a",IF(SUMPRODUCT(('Service Log'!$B$2:$B$501=$A20)*('Service Log'!$C$2:$C$501="Service")*('Service Log'!$H$2:$H$501=$H20))&gt;0,SUMPRODUCT(MAX(('Service Log'!$B$2:$B$501=$A20)*('Service Log'!$C$2:$C$501="Service")*('Service Log'!$H$2:$H$501=$H20)*'Service Log'!$I$2:$I$501)),$D20)))</f>
        <v/>
      </c>
      <c r="J20" s="17" t="str">
        <f>IF($A20="","",IF($Q20&lt;&gt;"OK","n/a",MAX($I20,SUMPRODUCT(MAX(('Service Log'!$B$2:$B$501=$A20)*'Service Log'!$I$2:$I$501)),SUMPRODUCT(MAX((Inspections!$B$2:$B$501=$A20)*Inspections!$Q$2:$Q$501)))))</f>
        <v/>
      </c>
      <c r="K20" s="17" t="str">
        <f>IF($A20="","",IF($Q20&lt;&gt;"OK","n/a",$E20-($J20-$I20)))</f>
        <v/>
      </c>
      <c r="L20" s="17" t="str">
        <f>IF($A20="","",IF($Q20&lt;&gt;"OK","n/a",IF(AND(ISNUMBER(Dashboard!$B$4),N(Dashboard!$B$4)&gt;=18264,N(Dashboard!$B$4)&lt;=73050),$F20-(Dashboard!$B$4-$H20),"n/a")))</f>
        <v/>
      </c>
      <c r="M20" s="18" t="str">
        <f>IF($A20="","",IF(Dashboard!$B$19&gt;0,"Check data",IF(OR($K20&lt;0,$L20&lt;0),"Overdue",IF(OR($K20&lt;=Dashboard!$B$5,$L20&lt;=Dashboard!$B$6),"Due soon","OK"))))</f>
        <v/>
      </c>
      <c r="N20" s="17" t="str">
        <f>IF($A20="","",SUMPRODUCT((Inspections!$B$2:$B$501=$A20)*(Inspections!$L$2:$L$501&gt;0)*(Inspections!$M$2:$M$501&lt;&gt;"Closed")))</f>
        <v/>
      </c>
      <c r="O20" s="19" t="str">
        <f>IF($A20="","",SUMPRODUCT(--('Service Log'!$B$2:$B$501=$A20),'Service Log'!$F$2:$F$501))</f>
        <v/>
      </c>
      <c r="P20" s="19" t="str">
        <f>IF($A20="","",IF($Q20&lt;&gt;"OK","n/a",IF($J20-$D20&lt;=0,"n/a",$O20/($J20-$D20))))</f>
        <v/>
      </c>
      <c r="Q20" s="18" t="str">
        <f>IF(COUNTA($A20:$G20)=0,"",IF($A20="","Check ID",IF(SUMPRODUCT(--($A$2:$A$101=$A20))&gt;1,"Duplicate ID",IF(OR(NOT(AND(ISNUMBER(D20),N(D20)&gt;=0,N(D20)&lt;=2000000)),NOT(AND(ISNUMBER(E20),N(E20)&gt;=1,N(E20)&lt;=100000)),NOT(AND(ISNUMBER(F20),N(F20)&gt;=1,N(F20)&lt;=3650)),NOT(AND(ISNUMBER(G20),N(G20)&gt;=18264,N(G20)&lt;=73050))),"Check inputs","OK"))))</f>
        <v/>
      </c>
    </row>
    <row r="21" spans="1:17" x14ac:dyDescent="0.25">
      <c r="A21" s="12"/>
      <c r="B21" s="13"/>
      <c r="C21" s="13"/>
      <c r="D21" s="14"/>
      <c r="E21" s="14"/>
      <c r="F21" s="14"/>
      <c r="G21" s="15"/>
      <c r="H21" s="16" t="str">
        <f>IF($A21="","",IF($Q21&lt;&gt;"OK","n/a",MAX($G21,SUMPRODUCT(MAX(('Service Log'!$B$2:$B$501=$A21)*('Service Log'!$C$2:$C$501="Service")*'Service Log'!$H$2:$H$501)))))</f>
        <v/>
      </c>
      <c r="I21" s="17" t="str">
        <f>IF($A21="","",IF($Q21&lt;&gt;"OK","n/a",IF(SUMPRODUCT(('Service Log'!$B$2:$B$501=$A21)*('Service Log'!$C$2:$C$501="Service")*('Service Log'!$H$2:$H$501=$H21))&gt;0,SUMPRODUCT(MAX(('Service Log'!$B$2:$B$501=$A21)*('Service Log'!$C$2:$C$501="Service")*('Service Log'!$H$2:$H$501=$H21)*'Service Log'!$I$2:$I$501)),$D21)))</f>
        <v/>
      </c>
      <c r="J21" s="17" t="str">
        <f>IF($A21="","",IF($Q21&lt;&gt;"OK","n/a",MAX($I21,SUMPRODUCT(MAX(('Service Log'!$B$2:$B$501=$A21)*'Service Log'!$I$2:$I$501)),SUMPRODUCT(MAX((Inspections!$B$2:$B$501=$A21)*Inspections!$Q$2:$Q$501)))))</f>
        <v/>
      </c>
      <c r="K21" s="17" t="str">
        <f>IF($A21="","",IF($Q21&lt;&gt;"OK","n/a",$E21-($J21-$I21)))</f>
        <v/>
      </c>
      <c r="L21" s="17" t="str">
        <f>IF($A21="","",IF($Q21&lt;&gt;"OK","n/a",IF(AND(ISNUMBER(Dashboard!$B$4),N(Dashboard!$B$4)&gt;=18264,N(Dashboard!$B$4)&lt;=73050),$F21-(Dashboard!$B$4-$H21),"n/a")))</f>
        <v/>
      </c>
      <c r="M21" s="18" t="str">
        <f>IF($A21="","",IF(Dashboard!$B$19&gt;0,"Check data",IF(OR($K21&lt;0,$L21&lt;0),"Overdue",IF(OR($K21&lt;=Dashboard!$B$5,$L21&lt;=Dashboard!$B$6),"Due soon","OK"))))</f>
        <v/>
      </c>
      <c r="N21" s="17" t="str">
        <f>IF($A21="","",SUMPRODUCT((Inspections!$B$2:$B$501=$A21)*(Inspections!$L$2:$L$501&gt;0)*(Inspections!$M$2:$M$501&lt;&gt;"Closed")))</f>
        <v/>
      </c>
      <c r="O21" s="19" t="str">
        <f>IF($A21="","",SUMPRODUCT(--('Service Log'!$B$2:$B$501=$A21),'Service Log'!$F$2:$F$501))</f>
        <v/>
      </c>
      <c r="P21" s="19" t="str">
        <f>IF($A21="","",IF($Q21&lt;&gt;"OK","n/a",IF($J21-$D21&lt;=0,"n/a",$O21/($J21-$D21))))</f>
        <v/>
      </c>
      <c r="Q21" s="18" t="str">
        <f>IF(COUNTA($A21:$G21)=0,"",IF($A21="","Check ID",IF(SUMPRODUCT(--($A$2:$A$101=$A21))&gt;1,"Duplicate ID",IF(OR(NOT(AND(ISNUMBER(D21),N(D21)&gt;=0,N(D21)&lt;=2000000)),NOT(AND(ISNUMBER(E21),N(E21)&gt;=1,N(E21)&lt;=100000)),NOT(AND(ISNUMBER(F21),N(F21)&gt;=1,N(F21)&lt;=3650)),NOT(AND(ISNUMBER(G21),N(G21)&gt;=18264,N(G21)&lt;=73050))),"Check inputs","OK"))))</f>
        <v/>
      </c>
    </row>
    <row r="22" spans="1:17" x14ac:dyDescent="0.25">
      <c r="A22" s="12"/>
      <c r="B22" s="13"/>
      <c r="C22" s="13"/>
      <c r="D22" s="14"/>
      <c r="E22" s="14"/>
      <c r="F22" s="14"/>
      <c r="G22" s="15"/>
      <c r="H22" s="16" t="str">
        <f>IF($A22="","",IF($Q22&lt;&gt;"OK","n/a",MAX($G22,SUMPRODUCT(MAX(('Service Log'!$B$2:$B$501=$A22)*('Service Log'!$C$2:$C$501="Service")*'Service Log'!$H$2:$H$501)))))</f>
        <v/>
      </c>
      <c r="I22" s="17" t="str">
        <f>IF($A22="","",IF($Q22&lt;&gt;"OK","n/a",IF(SUMPRODUCT(('Service Log'!$B$2:$B$501=$A22)*('Service Log'!$C$2:$C$501="Service")*('Service Log'!$H$2:$H$501=$H22))&gt;0,SUMPRODUCT(MAX(('Service Log'!$B$2:$B$501=$A22)*('Service Log'!$C$2:$C$501="Service")*('Service Log'!$H$2:$H$501=$H22)*'Service Log'!$I$2:$I$501)),$D22)))</f>
        <v/>
      </c>
      <c r="J22" s="17" t="str">
        <f>IF($A22="","",IF($Q22&lt;&gt;"OK","n/a",MAX($I22,SUMPRODUCT(MAX(('Service Log'!$B$2:$B$501=$A22)*'Service Log'!$I$2:$I$501)),SUMPRODUCT(MAX((Inspections!$B$2:$B$501=$A22)*Inspections!$Q$2:$Q$501)))))</f>
        <v/>
      </c>
      <c r="K22" s="17" t="str">
        <f>IF($A22="","",IF($Q22&lt;&gt;"OK","n/a",$E22-($J22-$I22)))</f>
        <v/>
      </c>
      <c r="L22" s="17" t="str">
        <f>IF($A22="","",IF($Q22&lt;&gt;"OK","n/a",IF(AND(ISNUMBER(Dashboard!$B$4),N(Dashboard!$B$4)&gt;=18264,N(Dashboard!$B$4)&lt;=73050),$F22-(Dashboard!$B$4-$H22),"n/a")))</f>
        <v/>
      </c>
      <c r="M22" s="18" t="str">
        <f>IF($A22="","",IF(Dashboard!$B$19&gt;0,"Check data",IF(OR($K22&lt;0,$L22&lt;0),"Overdue",IF(OR($K22&lt;=Dashboard!$B$5,$L22&lt;=Dashboard!$B$6),"Due soon","OK"))))</f>
        <v/>
      </c>
      <c r="N22" s="17" t="str">
        <f>IF($A22="","",SUMPRODUCT((Inspections!$B$2:$B$501=$A22)*(Inspections!$L$2:$L$501&gt;0)*(Inspections!$M$2:$M$501&lt;&gt;"Closed")))</f>
        <v/>
      </c>
      <c r="O22" s="19" t="str">
        <f>IF($A22="","",SUMPRODUCT(--('Service Log'!$B$2:$B$501=$A22),'Service Log'!$F$2:$F$501))</f>
        <v/>
      </c>
      <c r="P22" s="19" t="str">
        <f>IF($A22="","",IF($Q22&lt;&gt;"OK","n/a",IF($J22-$D22&lt;=0,"n/a",$O22/($J22-$D22))))</f>
        <v/>
      </c>
      <c r="Q22" s="18" t="str">
        <f>IF(COUNTA($A22:$G22)=0,"",IF($A22="","Check ID",IF(SUMPRODUCT(--($A$2:$A$101=$A22))&gt;1,"Duplicate ID",IF(OR(NOT(AND(ISNUMBER(D22),N(D22)&gt;=0,N(D22)&lt;=2000000)),NOT(AND(ISNUMBER(E22),N(E22)&gt;=1,N(E22)&lt;=100000)),NOT(AND(ISNUMBER(F22),N(F22)&gt;=1,N(F22)&lt;=3650)),NOT(AND(ISNUMBER(G22),N(G22)&gt;=18264,N(G22)&lt;=73050))),"Check inputs","OK"))))</f>
        <v/>
      </c>
    </row>
    <row r="23" spans="1:17" x14ac:dyDescent="0.25">
      <c r="A23" s="12"/>
      <c r="B23" s="13"/>
      <c r="C23" s="13"/>
      <c r="D23" s="14"/>
      <c r="E23" s="14"/>
      <c r="F23" s="14"/>
      <c r="G23" s="15"/>
      <c r="H23" s="16" t="str">
        <f>IF($A23="","",IF($Q23&lt;&gt;"OK","n/a",MAX($G23,SUMPRODUCT(MAX(('Service Log'!$B$2:$B$501=$A23)*('Service Log'!$C$2:$C$501="Service")*'Service Log'!$H$2:$H$501)))))</f>
        <v/>
      </c>
      <c r="I23" s="17" t="str">
        <f>IF($A23="","",IF($Q23&lt;&gt;"OK","n/a",IF(SUMPRODUCT(('Service Log'!$B$2:$B$501=$A23)*('Service Log'!$C$2:$C$501="Service")*('Service Log'!$H$2:$H$501=$H23))&gt;0,SUMPRODUCT(MAX(('Service Log'!$B$2:$B$501=$A23)*('Service Log'!$C$2:$C$501="Service")*('Service Log'!$H$2:$H$501=$H23)*'Service Log'!$I$2:$I$501)),$D23)))</f>
        <v/>
      </c>
      <c r="J23" s="17" t="str">
        <f>IF($A23="","",IF($Q23&lt;&gt;"OK","n/a",MAX($I23,SUMPRODUCT(MAX(('Service Log'!$B$2:$B$501=$A23)*'Service Log'!$I$2:$I$501)),SUMPRODUCT(MAX((Inspections!$B$2:$B$501=$A23)*Inspections!$Q$2:$Q$501)))))</f>
        <v/>
      </c>
      <c r="K23" s="17" t="str">
        <f>IF($A23="","",IF($Q23&lt;&gt;"OK","n/a",$E23-($J23-$I23)))</f>
        <v/>
      </c>
      <c r="L23" s="17" t="str">
        <f>IF($A23="","",IF($Q23&lt;&gt;"OK","n/a",IF(AND(ISNUMBER(Dashboard!$B$4),N(Dashboard!$B$4)&gt;=18264,N(Dashboard!$B$4)&lt;=73050),$F23-(Dashboard!$B$4-$H23),"n/a")))</f>
        <v/>
      </c>
      <c r="M23" s="18" t="str">
        <f>IF($A23="","",IF(Dashboard!$B$19&gt;0,"Check data",IF(OR($K23&lt;0,$L23&lt;0),"Overdue",IF(OR($K23&lt;=Dashboard!$B$5,$L23&lt;=Dashboard!$B$6),"Due soon","OK"))))</f>
        <v/>
      </c>
      <c r="N23" s="17" t="str">
        <f>IF($A23="","",SUMPRODUCT((Inspections!$B$2:$B$501=$A23)*(Inspections!$L$2:$L$501&gt;0)*(Inspections!$M$2:$M$501&lt;&gt;"Closed")))</f>
        <v/>
      </c>
      <c r="O23" s="19" t="str">
        <f>IF($A23="","",SUMPRODUCT(--('Service Log'!$B$2:$B$501=$A23),'Service Log'!$F$2:$F$501))</f>
        <v/>
      </c>
      <c r="P23" s="19" t="str">
        <f>IF($A23="","",IF($Q23&lt;&gt;"OK","n/a",IF($J23-$D23&lt;=0,"n/a",$O23/($J23-$D23))))</f>
        <v/>
      </c>
      <c r="Q23" s="18" t="str">
        <f>IF(COUNTA($A23:$G23)=0,"",IF($A23="","Check ID",IF(SUMPRODUCT(--($A$2:$A$101=$A23))&gt;1,"Duplicate ID",IF(OR(NOT(AND(ISNUMBER(D23),N(D23)&gt;=0,N(D23)&lt;=2000000)),NOT(AND(ISNUMBER(E23),N(E23)&gt;=1,N(E23)&lt;=100000)),NOT(AND(ISNUMBER(F23),N(F23)&gt;=1,N(F23)&lt;=3650)),NOT(AND(ISNUMBER(G23),N(G23)&gt;=18264,N(G23)&lt;=73050))),"Check inputs","OK"))))</f>
        <v/>
      </c>
    </row>
    <row r="24" spans="1:17" x14ac:dyDescent="0.25">
      <c r="A24" s="12"/>
      <c r="B24" s="13"/>
      <c r="C24" s="13"/>
      <c r="D24" s="14"/>
      <c r="E24" s="14"/>
      <c r="F24" s="14"/>
      <c r="G24" s="15"/>
      <c r="H24" s="16" t="str">
        <f>IF($A24="","",IF($Q24&lt;&gt;"OK","n/a",MAX($G24,SUMPRODUCT(MAX(('Service Log'!$B$2:$B$501=$A24)*('Service Log'!$C$2:$C$501="Service")*'Service Log'!$H$2:$H$501)))))</f>
        <v/>
      </c>
      <c r="I24" s="17" t="str">
        <f>IF($A24="","",IF($Q24&lt;&gt;"OK","n/a",IF(SUMPRODUCT(('Service Log'!$B$2:$B$501=$A24)*('Service Log'!$C$2:$C$501="Service")*('Service Log'!$H$2:$H$501=$H24))&gt;0,SUMPRODUCT(MAX(('Service Log'!$B$2:$B$501=$A24)*('Service Log'!$C$2:$C$501="Service")*('Service Log'!$H$2:$H$501=$H24)*'Service Log'!$I$2:$I$501)),$D24)))</f>
        <v/>
      </c>
      <c r="J24" s="17" t="str">
        <f>IF($A24="","",IF($Q24&lt;&gt;"OK","n/a",MAX($I24,SUMPRODUCT(MAX(('Service Log'!$B$2:$B$501=$A24)*'Service Log'!$I$2:$I$501)),SUMPRODUCT(MAX((Inspections!$B$2:$B$501=$A24)*Inspections!$Q$2:$Q$501)))))</f>
        <v/>
      </c>
      <c r="K24" s="17" t="str">
        <f>IF($A24="","",IF($Q24&lt;&gt;"OK","n/a",$E24-($J24-$I24)))</f>
        <v/>
      </c>
      <c r="L24" s="17" t="str">
        <f>IF($A24="","",IF($Q24&lt;&gt;"OK","n/a",IF(AND(ISNUMBER(Dashboard!$B$4),N(Dashboard!$B$4)&gt;=18264,N(Dashboard!$B$4)&lt;=73050),$F24-(Dashboard!$B$4-$H24),"n/a")))</f>
        <v/>
      </c>
      <c r="M24" s="18" t="str">
        <f>IF($A24="","",IF(Dashboard!$B$19&gt;0,"Check data",IF(OR($K24&lt;0,$L24&lt;0),"Overdue",IF(OR($K24&lt;=Dashboard!$B$5,$L24&lt;=Dashboard!$B$6),"Due soon","OK"))))</f>
        <v/>
      </c>
      <c r="N24" s="17" t="str">
        <f>IF($A24="","",SUMPRODUCT((Inspections!$B$2:$B$501=$A24)*(Inspections!$L$2:$L$501&gt;0)*(Inspections!$M$2:$M$501&lt;&gt;"Closed")))</f>
        <v/>
      </c>
      <c r="O24" s="19" t="str">
        <f>IF($A24="","",SUMPRODUCT(--('Service Log'!$B$2:$B$501=$A24),'Service Log'!$F$2:$F$501))</f>
        <v/>
      </c>
      <c r="P24" s="19" t="str">
        <f>IF($A24="","",IF($Q24&lt;&gt;"OK","n/a",IF($J24-$D24&lt;=0,"n/a",$O24/($J24-$D24))))</f>
        <v/>
      </c>
      <c r="Q24" s="18" t="str">
        <f>IF(COUNTA($A24:$G24)=0,"",IF($A24="","Check ID",IF(SUMPRODUCT(--($A$2:$A$101=$A24))&gt;1,"Duplicate ID",IF(OR(NOT(AND(ISNUMBER(D24),N(D24)&gt;=0,N(D24)&lt;=2000000)),NOT(AND(ISNUMBER(E24),N(E24)&gt;=1,N(E24)&lt;=100000)),NOT(AND(ISNUMBER(F24),N(F24)&gt;=1,N(F24)&lt;=3650)),NOT(AND(ISNUMBER(G24),N(G24)&gt;=18264,N(G24)&lt;=73050))),"Check inputs","OK"))))</f>
        <v/>
      </c>
    </row>
    <row r="25" spans="1:17" x14ac:dyDescent="0.25">
      <c r="A25" s="12"/>
      <c r="B25" s="13"/>
      <c r="C25" s="13"/>
      <c r="D25" s="14"/>
      <c r="E25" s="14"/>
      <c r="F25" s="14"/>
      <c r="G25" s="15"/>
      <c r="H25" s="16" t="str">
        <f>IF($A25="","",IF($Q25&lt;&gt;"OK","n/a",MAX($G25,SUMPRODUCT(MAX(('Service Log'!$B$2:$B$501=$A25)*('Service Log'!$C$2:$C$501="Service")*'Service Log'!$H$2:$H$501)))))</f>
        <v/>
      </c>
      <c r="I25" s="17" t="str">
        <f>IF($A25="","",IF($Q25&lt;&gt;"OK","n/a",IF(SUMPRODUCT(('Service Log'!$B$2:$B$501=$A25)*('Service Log'!$C$2:$C$501="Service")*('Service Log'!$H$2:$H$501=$H25))&gt;0,SUMPRODUCT(MAX(('Service Log'!$B$2:$B$501=$A25)*('Service Log'!$C$2:$C$501="Service")*('Service Log'!$H$2:$H$501=$H25)*'Service Log'!$I$2:$I$501)),$D25)))</f>
        <v/>
      </c>
      <c r="J25" s="17" t="str">
        <f>IF($A25="","",IF($Q25&lt;&gt;"OK","n/a",MAX($I25,SUMPRODUCT(MAX(('Service Log'!$B$2:$B$501=$A25)*'Service Log'!$I$2:$I$501)),SUMPRODUCT(MAX((Inspections!$B$2:$B$501=$A25)*Inspections!$Q$2:$Q$501)))))</f>
        <v/>
      </c>
      <c r="K25" s="17" t="str">
        <f>IF($A25="","",IF($Q25&lt;&gt;"OK","n/a",$E25-($J25-$I25)))</f>
        <v/>
      </c>
      <c r="L25" s="17" t="str">
        <f>IF($A25="","",IF($Q25&lt;&gt;"OK","n/a",IF(AND(ISNUMBER(Dashboard!$B$4),N(Dashboard!$B$4)&gt;=18264,N(Dashboard!$B$4)&lt;=73050),$F25-(Dashboard!$B$4-$H25),"n/a")))</f>
        <v/>
      </c>
      <c r="M25" s="18" t="str">
        <f>IF($A25="","",IF(Dashboard!$B$19&gt;0,"Check data",IF(OR($K25&lt;0,$L25&lt;0),"Overdue",IF(OR($K25&lt;=Dashboard!$B$5,$L25&lt;=Dashboard!$B$6),"Due soon","OK"))))</f>
        <v/>
      </c>
      <c r="N25" s="17" t="str">
        <f>IF($A25="","",SUMPRODUCT((Inspections!$B$2:$B$501=$A25)*(Inspections!$L$2:$L$501&gt;0)*(Inspections!$M$2:$M$501&lt;&gt;"Closed")))</f>
        <v/>
      </c>
      <c r="O25" s="19" t="str">
        <f>IF($A25="","",SUMPRODUCT(--('Service Log'!$B$2:$B$501=$A25),'Service Log'!$F$2:$F$501))</f>
        <v/>
      </c>
      <c r="P25" s="19" t="str">
        <f>IF($A25="","",IF($Q25&lt;&gt;"OK","n/a",IF($J25-$D25&lt;=0,"n/a",$O25/($J25-$D25))))</f>
        <v/>
      </c>
      <c r="Q25" s="18" t="str">
        <f>IF(COUNTA($A25:$G25)=0,"",IF($A25="","Check ID",IF(SUMPRODUCT(--($A$2:$A$101=$A25))&gt;1,"Duplicate ID",IF(OR(NOT(AND(ISNUMBER(D25),N(D25)&gt;=0,N(D25)&lt;=2000000)),NOT(AND(ISNUMBER(E25),N(E25)&gt;=1,N(E25)&lt;=100000)),NOT(AND(ISNUMBER(F25),N(F25)&gt;=1,N(F25)&lt;=3650)),NOT(AND(ISNUMBER(G25),N(G25)&gt;=18264,N(G25)&lt;=73050))),"Check inputs","OK"))))</f>
        <v/>
      </c>
    </row>
    <row r="26" spans="1:17" x14ac:dyDescent="0.25">
      <c r="A26" s="12"/>
      <c r="B26" s="13"/>
      <c r="C26" s="13"/>
      <c r="D26" s="14"/>
      <c r="E26" s="14"/>
      <c r="F26" s="14"/>
      <c r="G26" s="15"/>
      <c r="H26" s="16" t="str">
        <f>IF($A26="","",IF($Q26&lt;&gt;"OK","n/a",MAX($G26,SUMPRODUCT(MAX(('Service Log'!$B$2:$B$501=$A26)*('Service Log'!$C$2:$C$501="Service")*'Service Log'!$H$2:$H$501)))))</f>
        <v/>
      </c>
      <c r="I26" s="17" t="str">
        <f>IF($A26="","",IF($Q26&lt;&gt;"OK","n/a",IF(SUMPRODUCT(('Service Log'!$B$2:$B$501=$A26)*('Service Log'!$C$2:$C$501="Service")*('Service Log'!$H$2:$H$501=$H26))&gt;0,SUMPRODUCT(MAX(('Service Log'!$B$2:$B$501=$A26)*('Service Log'!$C$2:$C$501="Service")*('Service Log'!$H$2:$H$501=$H26)*'Service Log'!$I$2:$I$501)),$D26)))</f>
        <v/>
      </c>
      <c r="J26" s="17" t="str">
        <f>IF($A26="","",IF($Q26&lt;&gt;"OK","n/a",MAX($I26,SUMPRODUCT(MAX(('Service Log'!$B$2:$B$501=$A26)*'Service Log'!$I$2:$I$501)),SUMPRODUCT(MAX((Inspections!$B$2:$B$501=$A26)*Inspections!$Q$2:$Q$501)))))</f>
        <v/>
      </c>
      <c r="K26" s="17" t="str">
        <f>IF($A26="","",IF($Q26&lt;&gt;"OK","n/a",$E26-($J26-$I26)))</f>
        <v/>
      </c>
      <c r="L26" s="17" t="str">
        <f>IF($A26="","",IF($Q26&lt;&gt;"OK","n/a",IF(AND(ISNUMBER(Dashboard!$B$4),N(Dashboard!$B$4)&gt;=18264,N(Dashboard!$B$4)&lt;=73050),$F26-(Dashboard!$B$4-$H26),"n/a")))</f>
        <v/>
      </c>
      <c r="M26" s="18" t="str">
        <f>IF($A26="","",IF(Dashboard!$B$19&gt;0,"Check data",IF(OR($K26&lt;0,$L26&lt;0),"Overdue",IF(OR($K26&lt;=Dashboard!$B$5,$L26&lt;=Dashboard!$B$6),"Due soon","OK"))))</f>
        <v/>
      </c>
      <c r="N26" s="17" t="str">
        <f>IF($A26="","",SUMPRODUCT((Inspections!$B$2:$B$501=$A26)*(Inspections!$L$2:$L$501&gt;0)*(Inspections!$M$2:$M$501&lt;&gt;"Closed")))</f>
        <v/>
      </c>
      <c r="O26" s="19" t="str">
        <f>IF($A26="","",SUMPRODUCT(--('Service Log'!$B$2:$B$501=$A26),'Service Log'!$F$2:$F$501))</f>
        <v/>
      </c>
      <c r="P26" s="19" t="str">
        <f>IF($A26="","",IF($Q26&lt;&gt;"OK","n/a",IF($J26-$D26&lt;=0,"n/a",$O26/($J26-$D26))))</f>
        <v/>
      </c>
      <c r="Q26" s="18" t="str">
        <f>IF(COUNTA($A26:$G26)=0,"",IF($A26="","Check ID",IF(SUMPRODUCT(--($A$2:$A$101=$A26))&gt;1,"Duplicate ID",IF(OR(NOT(AND(ISNUMBER(D26),N(D26)&gt;=0,N(D26)&lt;=2000000)),NOT(AND(ISNUMBER(E26),N(E26)&gt;=1,N(E26)&lt;=100000)),NOT(AND(ISNUMBER(F26),N(F26)&gt;=1,N(F26)&lt;=3650)),NOT(AND(ISNUMBER(G26),N(G26)&gt;=18264,N(G26)&lt;=73050))),"Check inputs","OK"))))</f>
        <v/>
      </c>
    </row>
    <row r="27" spans="1:17" x14ac:dyDescent="0.25">
      <c r="A27" s="12"/>
      <c r="B27" s="13"/>
      <c r="C27" s="13"/>
      <c r="D27" s="14"/>
      <c r="E27" s="14"/>
      <c r="F27" s="14"/>
      <c r="G27" s="15"/>
      <c r="H27" s="16" t="str">
        <f>IF($A27="","",IF($Q27&lt;&gt;"OK","n/a",MAX($G27,SUMPRODUCT(MAX(('Service Log'!$B$2:$B$501=$A27)*('Service Log'!$C$2:$C$501="Service")*'Service Log'!$H$2:$H$501)))))</f>
        <v/>
      </c>
      <c r="I27" s="17" t="str">
        <f>IF($A27="","",IF($Q27&lt;&gt;"OK","n/a",IF(SUMPRODUCT(('Service Log'!$B$2:$B$501=$A27)*('Service Log'!$C$2:$C$501="Service")*('Service Log'!$H$2:$H$501=$H27))&gt;0,SUMPRODUCT(MAX(('Service Log'!$B$2:$B$501=$A27)*('Service Log'!$C$2:$C$501="Service")*('Service Log'!$H$2:$H$501=$H27)*'Service Log'!$I$2:$I$501)),$D27)))</f>
        <v/>
      </c>
      <c r="J27" s="17" t="str">
        <f>IF($A27="","",IF($Q27&lt;&gt;"OK","n/a",MAX($I27,SUMPRODUCT(MAX(('Service Log'!$B$2:$B$501=$A27)*'Service Log'!$I$2:$I$501)),SUMPRODUCT(MAX((Inspections!$B$2:$B$501=$A27)*Inspections!$Q$2:$Q$501)))))</f>
        <v/>
      </c>
      <c r="K27" s="17" t="str">
        <f>IF($A27="","",IF($Q27&lt;&gt;"OK","n/a",$E27-($J27-$I27)))</f>
        <v/>
      </c>
      <c r="L27" s="17" t="str">
        <f>IF($A27="","",IF($Q27&lt;&gt;"OK","n/a",IF(AND(ISNUMBER(Dashboard!$B$4),N(Dashboard!$B$4)&gt;=18264,N(Dashboard!$B$4)&lt;=73050),$F27-(Dashboard!$B$4-$H27),"n/a")))</f>
        <v/>
      </c>
      <c r="M27" s="18" t="str">
        <f>IF($A27="","",IF(Dashboard!$B$19&gt;0,"Check data",IF(OR($K27&lt;0,$L27&lt;0),"Overdue",IF(OR($K27&lt;=Dashboard!$B$5,$L27&lt;=Dashboard!$B$6),"Due soon","OK"))))</f>
        <v/>
      </c>
      <c r="N27" s="17" t="str">
        <f>IF($A27="","",SUMPRODUCT((Inspections!$B$2:$B$501=$A27)*(Inspections!$L$2:$L$501&gt;0)*(Inspections!$M$2:$M$501&lt;&gt;"Closed")))</f>
        <v/>
      </c>
      <c r="O27" s="19" t="str">
        <f>IF($A27="","",SUMPRODUCT(--('Service Log'!$B$2:$B$501=$A27),'Service Log'!$F$2:$F$501))</f>
        <v/>
      </c>
      <c r="P27" s="19" t="str">
        <f>IF($A27="","",IF($Q27&lt;&gt;"OK","n/a",IF($J27-$D27&lt;=0,"n/a",$O27/($J27-$D27))))</f>
        <v/>
      </c>
      <c r="Q27" s="18" t="str">
        <f>IF(COUNTA($A27:$G27)=0,"",IF($A27="","Check ID",IF(SUMPRODUCT(--($A$2:$A$101=$A27))&gt;1,"Duplicate ID",IF(OR(NOT(AND(ISNUMBER(D27),N(D27)&gt;=0,N(D27)&lt;=2000000)),NOT(AND(ISNUMBER(E27),N(E27)&gt;=1,N(E27)&lt;=100000)),NOT(AND(ISNUMBER(F27),N(F27)&gt;=1,N(F27)&lt;=3650)),NOT(AND(ISNUMBER(G27),N(G27)&gt;=18264,N(G27)&lt;=73050))),"Check inputs","OK"))))</f>
        <v/>
      </c>
    </row>
    <row r="28" spans="1:17" x14ac:dyDescent="0.25">
      <c r="A28" s="12"/>
      <c r="B28" s="13"/>
      <c r="C28" s="13"/>
      <c r="D28" s="14"/>
      <c r="E28" s="14"/>
      <c r="F28" s="14"/>
      <c r="G28" s="15"/>
      <c r="H28" s="16" t="str">
        <f>IF($A28="","",IF($Q28&lt;&gt;"OK","n/a",MAX($G28,SUMPRODUCT(MAX(('Service Log'!$B$2:$B$501=$A28)*('Service Log'!$C$2:$C$501="Service")*'Service Log'!$H$2:$H$501)))))</f>
        <v/>
      </c>
      <c r="I28" s="17" t="str">
        <f>IF($A28="","",IF($Q28&lt;&gt;"OK","n/a",IF(SUMPRODUCT(('Service Log'!$B$2:$B$501=$A28)*('Service Log'!$C$2:$C$501="Service")*('Service Log'!$H$2:$H$501=$H28))&gt;0,SUMPRODUCT(MAX(('Service Log'!$B$2:$B$501=$A28)*('Service Log'!$C$2:$C$501="Service")*('Service Log'!$H$2:$H$501=$H28)*'Service Log'!$I$2:$I$501)),$D28)))</f>
        <v/>
      </c>
      <c r="J28" s="17" t="str">
        <f>IF($A28="","",IF($Q28&lt;&gt;"OK","n/a",MAX($I28,SUMPRODUCT(MAX(('Service Log'!$B$2:$B$501=$A28)*'Service Log'!$I$2:$I$501)),SUMPRODUCT(MAX((Inspections!$B$2:$B$501=$A28)*Inspections!$Q$2:$Q$501)))))</f>
        <v/>
      </c>
      <c r="K28" s="17" t="str">
        <f>IF($A28="","",IF($Q28&lt;&gt;"OK","n/a",$E28-($J28-$I28)))</f>
        <v/>
      </c>
      <c r="L28" s="17" t="str">
        <f>IF($A28="","",IF($Q28&lt;&gt;"OK","n/a",IF(AND(ISNUMBER(Dashboard!$B$4),N(Dashboard!$B$4)&gt;=18264,N(Dashboard!$B$4)&lt;=73050),$F28-(Dashboard!$B$4-$H28),"n/a")))</f>
        <v/>
      </c>
      <c r="M28" s="18" t="str">
        <f>IF($A28="","",IF(Dashboard!$B$19&gt;0,"Check data",IF(OR($K28&lt;0,$L28&lt;0),"Overdue",IF(OR($K28&lt;=Dashboard!$B$5,$L28&lt;=Dashboard!$B$6),"Due soon","OK"))))</f>
        <v/>
      </c>
      <c r="N28" s="17" t="str">
        <f>IF($A28="","",SUMPRODUCT((Inspections!$B$2:$B$501=$A28)*(Inspections!$L$2:$L$501&gt;0)*(Inspections!$M$2:$M$501&lt;&gt;"Closed")))</f>
        <v/>
      </c>
      <c r="O28" s="19" t="str">
        <f>IF($A28="","",SUMPRODUCT(--('Service Log'!$B$2:$B$501=$A28),'Service Log'!$F$2:$F$501))</f>
        <v/>
      </c>
      <c r="P28" s="19" t="str">
        <f>IF($A28="","",IF($Q28&lt;&gt;"OK","n/a",IF($J28-$D28&lt;=0,"n/a",$O28/($J28-$D28))))</f>
        <v/>
      </c>
      <c r="Q28" s="18" t="str">
        <f>IF(COUNTA($A28:$G28)=0,"",IF($A28="","Check ID",IF(SUMPRODUCT(--($A$2:$A$101=$A28))&gt;1,"Duplicate ID",IF(OR(NOT(AND(ISNUMBER(D28),N(D28)&gt;=0,N(D28)&lt;=2000000)),NOT(AND(ISNUMBER(E28),N(E28)&gt;=1,N(E28)&lt;=100000)),NOT(AND(ISNUMBER(F28),N(F28)&gt;=1,N(F28)&lt;=3650)),NOT(AND(ISNUMBER(G28),N(G28)&gt;=18264,N(G28)&lt;=73050))),"Check inputs","OK"))))</f>
        <v/>
      </c>
    </row>
    <row r="29" spans="1:17" x14ac:dyDescent="0.25">
      <c r="A29" s="12"/>
      <c r="B29" s="13"/>
      <c r="C29" s="13"/>
      <c r="D29" s="14"/>
      <c r="E29" s="14"/>
      <c r="F29" s="14"/>
      <c r="G29" s="15"/>
      <c r="H29" s="16" t="str">
        <f>IF($A29="","",IF($Q29&lt;&gt;"OK","n/a",MAX($G29,SUMPRODUCT(MAX(('Service Log'!$B$2:$B$501=$A29)*('Service Log'!$C$2:$C$501="Service")*'Service Log'!$H$2:$H$501)))))</f>
        <v/>
      </c>
      <c r="I29" s="17" t="str">
        <f>IF($A29="","",IF($Q29&lt;&gt;"OK","n/a",IF(SUMPRODUCT(('Service Log'!$B$2:$B$501=$A29)*('Service Log'!$C$2:$C$501="Service")*('Service Log'!$H$2:$H$501=$H29))&gt;0,SUMPRODUCT(MAX(('Service Log'!$B$2:$B$501=$A29)*('Service Log'!$C$2:$C$501="Service")*('Service Log'!$H$2:$H$501=$H29)*'Service Log'!$I$2:$I$501)),$D29)))</f>
        <v/>
      </c>
      <c r="J29" s="17" t="str">
        <f>IF($A29="","",IF($Q29&lt;&gt;"OK","n/a",MAX($I29,SUMPRODUCT(MAX(('Service Log'!$B$2:$B$501=$A29)*'Service Log'!$I$2:$I$501)),SUMPRODUCT(MAX((Inspections!$B$2:$B$501=$A29)*Inspections!$Q$2:$Q$501)))))</f>
        <v/>
      </c>
      <c r="K29" s="17" t="str">
        <f>IF($A29="","",IF($Q29&lt;&gt;"OK","n/a",$E29-($J29-$I29)))</f>
        <v/>
      </c>
      <c r="L29" s="17" t="str">
        <f>IF($A29="","",IF($Q29&lt;&gt;"OK","n/a",IF(AND(ISNUMBER(Dashboard!$B$4),N(Dashboard!$B$4)&gt;=18264,N(Dashboard!$B$4)&lt;=73050),$F29-(Dashboard!$B$4-$H29),"n/a")))</f>
        <v/>
      </c>
      <c r="M29" s="18" t="str">
        <f>IF($A29="","",IF(Dashboard!$B$19&gt;0,"Check data",IF(OR($K29&lt;0,$L29&lt;0),"Overdue",IF(OR($K29&lt;=Dashboard!$B$5,$L29&lt;=Dashboard!$B$6),"Due soon","OK"))))</f>
        <v/>
      </c>
      <c r="N29" s="17" t="str">
        <f>IF($A29="","",SUMPRODUCT((Inspections!$B$2:$B$501=$A29)*(Inspections!$L$2:$L$501&gt;0)*(Inspections!$M$2:$M$501&lt;&gt;"Closed")))</f>
        <v/>
      </c>
      <c r="O29" s="19" t="str">
        <f>IF($A29="","",SUMPRODUCT(--('Service Log'!$B$2:$B$501=$A29),'Service Log'!$F$2:$F$501))</f>
        <v/>
      </c>
      <c r="P29" s="19" t="str">
        <f>IF($A29="","",IF($Q29&lt;&gt;"OK","n/a",IF($J29-$D29&lt;=0,"n/a",$O29/($J29-$D29))))</f>
        <v/>
      </c>
      <c r="Q29" s="18" t="str">
        <f>IF(COUNTA($A29:$G29)=0,"",IF($A29="","Check ID",IF(SUMPRODUCT(--($A$2:$A$101=$A29))&gt;1,"Duplicate ID",IF(OR(NOT(AND(ISNUMBER(D29),N(D29)&gt;=0,N(D29)&lt;=2000000)),NOT(AND(ISNUMBER(E29),N(E29)&gt;=1,N(E29)&lt;=100000)),NOT(AND(ISNUMBER(F29),N(F29)&gt;=1,N(F29)&lt;=3650)),NOT(AND(ISNUMBER(G29),N(G29)&gt;=18264,N(G29)&lt;=73050))),"Check inputs","OK"))))</f>
        <v/>
      </c>
    </row>
    <row r="30" spans="1:17" x14ac:dyDescent="0.25">
      <c r="A30" s="12"/>
      <c r="B30" s="13"/>
      <c r="C30" s="13"/>
      <c r="D30" s="14"/>
      <c r="E30" s="14"/>
      <c r="F30" s="14"/>
      <c r="G30" s="15"/>
      <c r="H30" s="16" t="str">
        <f>IF($A30="","",IF($Q30&lt;&gt;"OK","n/a",MAX($G30,SUMPRODUCT(MAX(('Service Log'!$B$2:$B$501=$A30)*('Service Log'!$C$2:$C$501="Service")*'Service Log'!$H$2:$H$501)))))</f>
        <v/>
      </c>
      <c r="I30" s="17" t="str">
        <f>IF($A30="","",IF($Q30&lt;&gt;"OK","n/a",IF(SUMPRODUCT(('Service Log'!$B$2:$B$501=$A30)*('Service Log'!$C$2:$C$501="Service")*('Service Log'!$H$2:$H$501=$H30))&gt;0,SUMPRODUCT(MAX(('Service Log'!$B$2:$B$501=$A30)*('Service Log'!$C$2:$C$501="Service")*('Service Log'!$H$2:$H$501=$H30)*'Service Log'!$I$2:$I$501)),$D30)))</f>
        <v/>
      </c>
      <c r="J30" s="17" t="str">
        <f>IF($A30="","",IF($Q30&lt;&gt;"OK","n/a",MAX($I30,SUMPRODUCT(MAX(('Service Log'!$B$2:$B$501=$A30)*'Service Log'!$I$2:$I$501)),SUMPRODUCT(MAX((Inspections!$B$2:$B$501=$A30)*Inspections!$Q$2:$Q$501)))))</f>
        <v/>
      </c>
      <c r="K30" s="17" t="str">
        <f>IF($A30="","",IF($Q30&lt;&gt;"OK","n/a",$E30-($J30-$I30)))</f>
        <v/>
      </c>
      <c r="L30" s="17" t="str">
        <f>IF($A30="","",IF($Q30&lt;&gt;"OK","n/a",IF(AND(ISNUMBER(Dashboard!$B$4),N(Dashboard!$B$4)&gt;=18264,N(Dashboard!$B$4)&lt;=73050),$F30-(Dashboard!$B$4-$H30),"n/a")))</f>
        <v/>
      </c>
      <c r="M30" s="18" t="str">
        <f>IF($A30="","",IF(Dashboard!$B$19&gt;0,"Check data",IF(OR($K30&lt;0,$L30&lt;0),"Overdue",IF(OR($K30&lt;=Dashboard!$B$5,$L30&lt;=Dashboard!$B$6),"Due soon","OK"))))</f>
        <v/>
      </c>
      <c r="N30" s="17" t="str">
        <f>IF($A30="","",SUMPRODUCT((Inspections!$B$2:$B$501=$A30)*(Inspections!$L$2:$L$501&gt;0)*(Inspections!$M$2:$M$501&lt;&gt;"Closed")))</f>
        <v/>
      </c>
      <c r="O30" s="19" t="str">
        <f>IF($A30="","",SUMPRODUCT(--('Service Log'!$B$2:$B$501=$A30),'Service Log'!$F$2:$F$501))</f>
        <v/>
      </c>
      <c r="P30" s="19" t="str">
        <f>IF($A30="","",IF($Q30&lt;&gt;"OK","n/a",IF($J30-$D30&lt;=0,"n/a",$O30/($J30-$D30))))</f>
        <v/>
      </c>
      <c r="Q30" s="18" t="str">
        <f>IF(COUNTA($A30:$G30)=0,"",IF($A30="","Check ID",IF(SUMPRODUCT(--($A$2:$A$101=$A30))&gt;1,"Duplicate ID",IF(OR(NOT(AND(ISNUMBER(D30),N(D30)&gt;=0,N(D30)&lt;=2000000)),NOT(AND(ISNUMBER(E30),N(E30)&gt;=1,N(E30)&lt;=100000)),NOT(AND(ISNUMBER(F30),N(F30)&gt;=1,N(F30)&lt;=3650)),NOT(AND(ISNUMBER(G30),N(G30)&gt;=18264,N(G30)&lt;=73050))),"Check inputs","OK"))))</f>
        <v/>
      </c>
    </row>
    <row r="31" spans="1:17" x14ac:dyDescent="0.25">
      <c r="A31" s="12"/>
      <c r="B31" s="13"/>
      <c r="C31" s="13"/>
      <c r="D31" s="14"/>
      <c r="E31" s="14"/>
      <c r="F31" s="14"/>
      <c r="G31" s="15"/>
      <c r="H31" s="16" t="str">
        <f>IF($A31="","",IF($Q31&lt;&gt;"OK","n/a",MAX($G31,SUMPRODUCT(MAX(('Service Log'!$B$2:$B$501=$A31)*('Service Log'!$C$2:$C$501="Service")*'Service Log'!$H$2:$H$501)))))</f>
        <v/>
      </c>
      <c r="I31" s="17" t="str">
        <f>IF($A31="","",IF($Q31&lt;&gt;"OK","n/a",IF(SUMPRODUCT(('Service Log'!$B$2:$B$501=$A31)*('Service Log'!$C$2:$C$501="Service")*('Service Log'!$H$2:$H$501=$H31))&gt;0,SUMPRODUCT(MAX(('Service Log'!$B$2:$B$501=$A31)*('Service Log'!$C$2:$C$501="Service")*('Service Log'!$H$2:$H$501=$H31)*'Service Log'!$I$2:$I$501)),$D31)))</f>
        <v/>
      </c>
      <c r="J31" s="17" t="str">
        <f>IF($A31="","",IF($Q31&lt;&gt;"OK","n/a",MAX($I31,SUMPRODUCT(MAX(('Service Log'!$B$2:$B$501=$A31)*'Service Log'!$I$2:$I$501)),SUMPRODUCT(MAX((Inspections!$B$2:$B$501=$A31)*Inspections!$Q$2:$Q$501)))))</f>
        <v/>
      </c>
      <c r="K31" s="17" t="str">
        <f>IF($A31="","",IF($Q31&lt;&gt;"OK","n/a",$E31-($J31-$I31)))</f>
        <v/>
      </c>
      <c r="L31" s="17" t="str">
        <f>IF($A31="","",IF($Q31&lt;&gt;"OK","n/a",IF(AND(ISNUMBER(Dashboard!$B$4),N(Dashboard!$B$4)&gt;=18264,N(Dashboard!$B$4)&lt;=73050),$F31-(Dashboard!$B$4-$H31),"n/a")))</f>
        <v/>
      </c>
      <c r="M31" s="18" t="str">
        <f>IF($A31="","",IF(Dashboard!$B$19&gt;0,"Check data",IF(OR($K31&lt;0,$L31&lt;0),"Overdue",IF(OR($K31&lt;=Dashboard!$B$5,$L31&lt;=Dashboard!$B$6),"Due soon","OK"))))</f>
        <v/>
      </c>
      <c r="N31" s="17" t="str">
        <f>IF($A31="","",SUMPRODUCT((Inspections!$B$2:$B$501=$A31)*(Inspections!$L$2:$L$501&gt;0)*(Inspections!$M$2:$M$501&lt;&gt;"Closed")))</f>
        <v/>
      </c>
      <c r="O31" s="19" t="str">
        <f>IF($A31="","",SUMPRODUCT(--('Service Log'!$B$2:$B$501=$A31),'Service Log'!$F$2:$F$501))</f>
        <v/>
      </c>
      <c r="P31" s="19" t="str">
        <f>IF($A31="","",IF($Q31&lt;&gt;"OK","n/a",IF($J31-$D31&lt;=0,"n/a",$O31/($J31-$D31))))</f>
        <v/>
      </c>
      <c r="Q31" s="18" t="str">
        <f>IF(COUNTA($A31:$G31)=0,"",IF($A31="","Check ID",IF(SUMPRODUCT(--($A$2:$A$101=$A31))&gt;1,"Duplicate ID",IF(OR(NOT(AND(ISNUMBER(D31),N(D31)&gt;=0,N(D31)&lt;=2000000)),NOT(AND(ISNUMBER(E31),N(E31)&gt;=1,N(E31)&lt;=100000)),NOT(AND(ISNUMBER(F31),N(F31)&gt;=1,N(F31)&lt;=3650)),NOT(AND(ISNUMBER(G31),N(G31)&gt;=18264,N(G31)&lt;=73050))),"Check inputs","OK"))))</f>
        <v/>
      </c>
    </row>
    <row r="32" spans="1:17" x14ac:dyDescent="0.25">
      <c r="A32" s="12"/>
      <c r="B32" s="13"/>
      <c r="C32" s="13"/>
      <c r="D32" s="14"/>
      <c r="E32" s="14"/>
      <c r="F32" s="14"/>
      <c r="G32" s="15"/>
      <c r="H32" s="16" t="str">
        <f>IF($A32="","",IF($Q32&lt;&gt;"OK","n/a",MAX($G32,SUMPRODUCT(MAX(('Service Log'!$B$2:$B$501=$A32)*('Service Log'!$C$2:$C$501="Service")*'Service Log'!$H$2:$H$501)))))</f>
        <v/>
      </c>
      <c r="I32" s="17" t="str">
        <f>IF($A32="","",IF($Q32&lt;&gt;"OK","n/a",IF(SUMPRODUCT(('Service Log'!$B$2:$B$501=$A32)*('Service Log'!$C$2:$C$501="Service")*('Service Log'!$H$2:$H$501=$H32))&gt;0,SUMPRODUCT(MAX(('Service Log'!$B$2:$B$501=$A32)*('Service Log'!$C$2:$C$501="Service")*('Service Log'!$H$2:$H$501=$H32)*'Service Log'!$I$2:$I$501)),$D32)))</f>
        <v/>
      </c>
      <c r="J32" s="17" t="str">
        <f>IF($A32="","",IF($Q32&lt;&gt;"OK","n/a",MAX($I32,SUMPRODUCT(MAX(('Service Log'!$B$2:$B$501=$A32)*'Service Log'!$I$2:$I$501)),SUMPRODUCT(MAX((Inspections!$B$2:$B$501=$A32)*Inspections!$Q$2:$Q$501)))))</f>
        <v/>
      </c>
      <c r="K32" s="17" t="str">
        <f>IF($A32="","",IF($Q32&lt;&gt;"OK","n/a",$E32-($J32-$I32)))</f>
        <v/>
      </c>
      <c r="L32" s="17" t="str">
        <f>IF($A32="","",IF($Q32&lt;&gt;"OK","n/a",IF(AND(ISNUMBER(Dashboard!$B$4),N(Dashboard!$B$4)&gt;=18264,N(Dashboard!$B$4)&lt;=73050),$F32-(Dashboard!$B$4-$H32),"n/a")))</f>
        <v/>
      </c>
      <c r="M32" s="18" t="str">
        <f>IF($A32="","",IF(Dashboard!$B$19&gt;0,"Check data",IF(OR($K32&lt;0,$L32&lt;0),"Overdue",IF(OR($K32&lt;=Dashboard!$B$5,$L32&lt;=Dashboard!$B$6),"Due soon","OK"))))</f>
        <v/>
      </c>
      <c r="N32" s="17" t="str">
        <f>IF($A32="","",SUMPRODUCT((Inspections!$B$2:$B$501=$A32)*(Inspections!$L$2:$L$501&gt;0)*(Inspections!$M$2:$M$501&lt;&gt;"Closed")))</f>
        <v/>
      </c>
      <c r="O32" s="19" t="str">
        <f>IF($A32="","",SUMPRODUCT(--('Service Log'!$B$2:$B$501=$A32),'Service Log'!$F$2:$F$501))</f>
        <v/>
      </c>
      <c r="P32" s="19" t="str">
        <f>IF($A32="","",IF($Q32&lt;&gt;"OK","n/a",IF($J32-$D32&lt;=0,"n/a",$O32/($J32-$D32))))</f>
        <v/>
      </c>
      <c r="Q32" s="18" t="str">
        <f>IF(COUNTA($A32:$G32)=0,"",IF($A32="","Check ID",IF(SUMPRODUCT(--($A$2:$A$101=$A32))&gt;1,"Duplicate ID",IF(OR(NOT(AND(ISNUMBER(D32),N(D32)&gt;=0,N(D32)&lt;=2000000)),NOT(AND(ISNUMBER(E32),N(E32)&gt;=1,N(E32)&lt;=100000)),NOT(AND(ISNUMBER(F32),N(F32)&gt;=1,N(F32)&lt;=3650)),NOT(AND(ISNUMBER(G32),N(G32)&gt;=18264,N(G32)&lt;=73050))),"Check inputs","OK"))))</f>
        <v/>
      </c>
    </row>
    <row r="33" spans="1:17" x14ac:dyDescent="0.25">
      <c r="A33" s="12"/>
      <c r="B33" s="13"/>
      <c r="C33" s="13"/>
      <c r="D33" s="14"/>
      <c r="E33" s="14"/>
      <c r="F33" s="14"/>
      <c r="G33" s="15"/>
      <c r="H33" s="16" t="str">
        <f>IF($A33="","",IF($Q33&lt;&gt;"OK","n/a",MAX($G33,SUMPRODUCT(MAX(('Service Log'!$B$2:$B$501=$A33)*('Service Log'!$C$2:$C$501="Service")*'Service Log'!$H$2:$H$501)))))</f>
        <v/>
      </c>
      <c r="I33" s="17" t="str">
        <f>IF($A33="","",IF($Q33&lt;&gt;"OK","n/a",IF(SUMPRODUCT(('Service Log'!$B$2:$B$501=$A33)*('Service Log'!$C$2:$C$501="Service")*('Service Log'!$H$2:$H$501=$H33))&gt;0,SUMPRODUCT(MAX(('Service Log'!$B$2:$B$501=$A33)*('Service Log'!$C$2:$C$501="Service")*('Service Log'!$H$2:$H$501=$H33)*'Service Log'!$I$2:$I$501)),$D33)))</f>
        <v/>
      </c>
      <c r="J33" s="17" t="str">
        <f>IF($A33="","",IF($Q33&lt;&gt;"OK","n/a",MAX($I33,SUMPRODUCT(MAX(('Service Log'!$B$2:$B$501=$A33)*'Service Log'!$I$2:$I$501)),SUMPRODUCT(MAX((Inspections!$B$2:$B$501=$A33)*Inspections!$Q$2:$Q$501)))))</f>
        <v/>
      </c>
      <c r="K33" s="17" t="str">
        <f>IF($A33="","",IF($Q33&lt;&gt;"OK","n/a",$E33-($J33-$I33)))</f>
        <v/>
      </c>
      <c r="L33" s="17" t="str">
        <f>IF($A33="","",IF($Q33&lt;&gt;"OK","n/a",IF(AND(ISNUMBER(Dashboard!$B$4),N(Dashboard!$B$4)&gt;=18264,N(Dashboard!$B$4)&lt;=73050),$F33-(Dashboard!$B$4-$H33),"n/a")))</f>
        <v/>
      </c>
      <c r="M33" s="18" t="str">
        <f>IF($A33="","",IF(Dashboard!$B$19&gt;0,"Check data",IF(OR($K33&lt;0,$L33&lt;0),"Overdue",IF(OR($K33&lt;=Dashboard!$B$5,$L33&lt;=Dashboard!$B$6),"Due soon","OK"))))</f>
        <v/>
      </c>
      <c r="N33" s="17" t="str">
        <f>IF($A33="","",SUMPRODUCT((Inspections!$B$2:$B$501=$A33)*(Inspections!$L$2:$L$501&gt;0)*(Inspections!$M$2:$M$501&lt;&gt;"Closed")))</f>
        <v/>
      </c>
      <c r="O33" s="19" t="str">
        <f>IF($A33="","",SUMPRODUCT(--('Service Log'!$B$2:$B$501=$A33),'Service Log'!$F$2:$F$501))</f>
        <v/>
      </c>
      <c r="P33" s="19" t="str">
        <f>IF($A33="","",IF($Q33&lt;&gt;"OK","n/a",IF($J33-$D33&lt;=0,"n/a",$O33/($J33-$D33))))</f>
        <v/>
      </c>
      <c r="Q33" s="18" t="str">
        <f>IF(COUNTA($A33:$G33)=0,"",IF($A33="","Check ID",IF(SUMPRODUCT(--($A$2:$A$101=$A33))&gt;1,"Duplicate ID",IF(OR(NOT(AND(ISNUMBER(D33),N(D33)&gt;=0,N(D33)&lt;=2000000)),NOT(AND(ISNUMBER(E33),N(E33)&gt;=1,N(E33)&lt;=100000)),NOT(AND(ISNUMBER(F33),N(F33)&gt;=1,N(F33)&lt;=3650)),NOT(AND(ISNUMBER(G33),N(G33)&gt;=18264,N(G33)&lt;=73050))),"Check inputs","OK"))))</f>
        <v/>
      </c>
    </row>
    <row r="34" spans="1:17" x14ac:dyDescent="0.25">
      <c r="A34" s="12"/>
      <c r="B34" s="13"/>
      <c r="C34" s="13"/>
      <c r="D34" s="14"/>
      <c r="E34" s="14"/>
      <c r="F34" s="14"/>
      <c r="G34" s="15"/>
      <c r="H34" s="16" t="str">
        <f>IF($A34="","",IF($Q34&lt;&gt;"OK","n/a",MAX($G34,SUMPRODUCT(MAX(('Service Log'!$B$2:$B$501=$A34)*('Service Log'!$C$2:$C$501="Service")*'Service Log'!$H$2:$H$501)))))</f>
        <v/>
      </c>
      <c r="I34" s="17" t="str">
        <f>IF($A34="","",IF($Q34&lt;&gt;"OK","n/a",IF(SUMPRODUCT(('Service Log'!$B$2:$B$501=$A34)*('Service Log'!$C$2:$C$501="Service")*('Service Log'!$H$2:$H$501=$H34))&gt;0,SUMPRODUCT(MAX(('Service Log'!$B$2:$B$501=$A34)*('Service Log'!$C$2:$C$501="Service")*('Service Log'!$H$2:$H$501=$H34)*'Service Log'!$I$2:$I$501)),$D34)))</f>
        <v/>
      </c>
      <c r="J34" s="17" t="str">
        <f>IF($A34="","",IF($Q34&lt;&gt;"OK","n/a",MAX($I34,SUMPRODUCT(MAX(('Service Log'!$B$2:$B$501=$A34)*'Service Log'!$I$2:$I$501)),SUMPRODUCT(MAX((Inspections!$B$2:$B$501=$A34)*Inspections!$Q$2:$Q$501)))))</f>
        <v/>
      </c>
      <c r="K34" s="17" t="str">
        <f>IF($A34="","",IF($Q34&lt;&gt;"OK","n/a",$E34-($J34-$I34)))</f>
        <v/>
      </c>
      <c r="L34" s="17" t="str">
        <f>IF($A34="","",IF($Q34&lt;&gt;"OK","n/a",IF(AND(ISNUMBER(Dashboard!$B$4),N(Dashboard!$B$4)&gt;=18264,N(Dashboard!$B$4)&lt;=73050),$F34-(Dashboard!$B$4-$H34),"n/a")))</f>
        <v/>
      </c>
      <c r="M34" s="18" t="str">
        <f>IF($A34="","",IF(Dashboard!$B$19&gt;0,"Check data",IF(OR($K34&lt;0,$L34&lt;0),"Overdue",IF(OR($K34&lt;=Dashboard!$B$5,$L34&lt;=Dashboard!$B$6),"Due soon","OK"))))</f>
        <v/>
      </c>
      <c r="N34" s="17" t="str">
        <f>IF($A34="","",SUMPRODUCT((Inspections!$B$2:$B$501=$A34)*(Inspections!$L$2:$L$501&gt;0)*(Inspections!$M$2:$M$501&lt;&gt;"Closed")))</f>
        <v/>
      </c>
      <c r="O34" s="19" t="str">
        <f>IF($A34="","",SUMPRODUCT(--('Service Log'!$B$2:$B$501=$A34),'Service Log'!$F$2:$F$501))</f>
        <v/>
      </c>
      <c r="P34" s="19" t="str">
        <f>IF($A34="","",IF($Q34&lt;&gt;"OK","n/a",IF($J34-$D34&lt;=0,"n/a",$O34/($J34-$D34))))</f>
        <v/>
      </c>
      <c r="Q34" s="18" t="str">
        <f>IF(COUNTA($A34:$G34)=0,"",IF($A34="","Check ID",IF(SUMPRODUCT(--($A$2:$A$101=$A34))&gt;1,"Duplicate ID",IF(OR(NOT(AND(ISNUMBER(D34),N(D34)&gt;=0,N(D34)&lt;=2000000)),NOT(AND(ISNUMBER(E34),N(E34)&gt;=1,N(E34)&lt;=100000)),NOT(AND(ISNUMBER(F34),N(F34)&gt;=1,N(F34)&lt;=3650)),NOT(AND(ISNUMBER(G34),N(G34)&gt;=18264,N(G34)&lt;=73050))),"Check inputs","OK"))))</f>
        <v/>
      </c>
    </row>
    <row r="35" spans="1:17" x14ac:dyDescent="0.25">
      <c r="A35" s="12"/>
      <c r="B35" s="13"/>
      <c r="C35" s="13"/>
      <c r="D35" s="14"/>
      <c r="E35" s="14"/>
      <c r="F35" s="14"/>
      <c r="G35" s="15"/>
      <c r="H35" s="16" t="str">
        <f>IF($A35="","",IF($Q35&lt;&gt;"OK","n/a",MAX($G35,SUMPRODUCT(MAX(('Service Log'!$B$2:$B$501=$A35)*('Service Log'!$C$2:$C$501="Service")*'Service Log'!$H$2:$H$501)))))</f>
        <v/>
      </c>
      <c r="I35" s="17" t="str">
        <f>IF($A35="","",IF($Q35&lt;&gt;"OK","n/a",IF(SUMPRODUCT(('Service Log'!$B$2:$B$501=$A35)*('Service Log'!$C$2:$C$501="Service")*('Service Log'!$H$2:$H$501=$H35))&gt;0,SUMPRODUCT(MAX(('Service Log'!$B$2:$B$501=$A35)*('Service Log'!$C$2:$C$501="Service")*('Service Log'!$H$2:$H$501=$H35)*'Service Log'!$I$2:$I$501)),$D35)))</f>
        <v/>
      </c>
      <c r="J35" s="17" t="str">
        <f>IF($A35="","",IF($Q35&lt;&gt;"OK","n/a",MAX($I35,SUMPRODUCT(MAX(('Service Log'!$B$2:$B$501=$A35)*'Service Log'!$I$2:$I$501)),SUMPRODUCT(MAX((Inspections!$B$2:$B$501=$A35)*Inspections!$Q$2:$Q$501)))))</f>
        <v/>
      </c>
      <c r="K35" s="17" t="str">
        <f>IF($A35="","",IF($Q35&lt;&gt;"OK","n/a",$E35-($J35-$I35)))</f>
        <v/>
      </c>
      <c r="L35" s="17" t="str">
        <f>IF($A35="","",IF($Q35&lt;&gt;"OK","n/a",IF(AND(ISNUMBER(Dashboard!$B$4),N(Dashboard!$B$4)&gt;=18264,N(Dashboard!$B$4)&lt;=73050),$F35-(Dashboard!$B$4-$H35),"n/a")))</f>
        <v/>
      </c>
      <c r="M35" s="18" t="str">
        <f>IF($A35="","",IF(Dashboard!$B$19&gt;0,"Check data",IF(OR($K35&lt;0,$L35&lt;0),"Overdue",IF(OR($K35&lt;=Dashboard!$B$5,$L35&lt;=Dashboard!$B$6),"Due soon","OK"))))</f>
        <v/>
      </c>
      <c r="N35" s="17" t="str">
        <f>IF($A35="","",SUMPRODUCT((Inspections!$B$2:$B$501=$A35)*(Inspections!$L$2:$L$501&gt;0)*(Inspections!$M$2:$M$501&lt;&gt;"Closed")))</f>
        <v/>
      </c>
      <c r="O35" s="19" t="str">
        <f>IF($A35="","",SUMPRODUCT(--('Service Log'!$B$2:$B$501=$A35),'Service Log'!$F$2:$F$501))</f>
        <v/>
      </c>
      <c r="P35" s="19" t="str">
        <f>IF($A35="","",IF($Q35&lt;&gt;"OK","n/a",IF($J35-$D35&lt;=0,"n/a",$O35/($J35-$D35))))</f>
        <v/>
      </c>
      <c r="Q35" s="18" t="str">
        <f>IF(COUNTA($A35:$G35)=0,"",IF($A35="","Check ID",IF(SUMPRODUCT(--($A$2:$A$101=$A35))&gt;1,"Duplicate ID",IF(OR(NOT(AND(ISNUMBER(D35),N(D35)&gt;=0,N(D35)&lt;=2000000)),NOT(AND(ISNUMBER(E35),N(E35)&gt;=1,N(E35)&lt;=100000)),NOT(AND(ISNUMBER(F35),N(F35)&gt;=1,N(F35)&lt;=3650)),NOT(AND(ISNUMBER(G35),N(G35)&gt;=18264,N(G35)&lt;=73050))),"Check inputs","OK"))))</f>
        <v/>
      </c>
    </row>
    <row r="36" spans="1:17" x14ac:dyDescent="0.25">
      <c r="A36" s="12"/>
      <c r="B36" s="13"/>
      <c r="C36" s="13"/>
      <c r="D36" s="14"/>
      <c r="E36" s="14"/>
      <c r="F36" s="14"/>
      <c r="G36" s="15"/>
      <c r="H36" s="16" t="str">
        <f>IF($A36="","",IF($Q36&lt;&gt;"OK","n/a",MAX($G36,SUMPRODUCT(MAX(('Service Log'!$B$2:$B$501=$A36)*('Service Log'!$C$2:$C$501="Service")*'Service Log'!$H$2:$H$501)))))</f>
        <v/>
      </c>
      <c r="I36" s="17" t="str">
        <f>IF($A36="","",IF($Q36&lt;&gt;"OK","n/a",IF(SUMPRODUCT(('Service Log'!$B$2:$B$501=$A36)*('Service Log'!$C$2:$C$501="Service")*('Service Log'!$H$2:$H$501=$H36))&gt;0,SUMPRODUCT(MAX(('Service Log'!$B$2:$B$501=$A36)*('Service Log'!$C$2:$C$501="Service")*('Service Log'!$H$2:$H$501=$H36)*'Service Log'!$I$2:$I$501)),$D36)))</f>
        <v/>
      </c>
      <c r="J36" s="17" t="str">
        <f>IF($A36="","",IF($Q36&lt;&gt;"OK","n/a",MAX($I36,SUMPRODUCT(MAX(('Service Log'!$B$2:$B$501=$A36)*'Service Log'!$I$2:$I$501)),SUMPRODUCT(MAX((Inspections!$B$2:$B$501=$A36)*Inspections!$Q$2:$Q$501)))))</f>
        <v/>
      </c>
      <c r="K36" s="17" t="str">
        <f>IF($A36="","",IF($Q36&lt;&gt;"OK","n/a",$E36-($J36-$I36)))</f>
        <v/>
      </c>
      <c r="L36" s="17" t="str">
        <f>IF($A36="","",IF($Q36&lt;&gt;"OK","n/a",IF(AND(ISNUMBER(Dashboard!$B$4),N(Dashboard!$B$4)&gt;=18264,N(Dashboard!$B$4)&lt;=73050),$F36-(Dashboard!$B$4-$H36),"n/a")))</f>
        <v/>
      </c>
      <c r="M36" s="18" t="str">
        <f>IF($A36="","",IF(Dashboard!$B$19&gt;0,"Check data",IF(OR($K36&lt;0,$L36&lt;0),"Overdue",IF(OR($K36&lt;=Dashboard!$B$5,$L36&lt;=Dashboard!$B$6),"Due soon","OK"))))</f>
        <v/>
      </c>
      <c r="N36" s="17" t="str">
        <f>IF($A36="","",SUMPRODUCT((Inspections!$B$2:$B$501=$A36)*(Inspections!$L$2:$L$501&gt;0)*(Inspections!$M$2:$M$501&lt;&gt;"Closed")))</f>
        <v/>
      </c>
      <c r="O36" s="19" t="str">
        <f>IF($A36="","",SUMPRODUCT(--('Service Log'!$B$2:$B$501=$A36),'Service Log'!$F$2:$F$501))</f>
        <v/>
      </c>
      <c r="P36" s="19" t="str">
        <f>IF($A36="","",IF($Q36&lt;&gt;"OK","n/a",IF($J36-$D36&lt;=0,"n/a",$O36/($J36-$D36))))</f>
        <v/>
      </c>
      <c r="Q36" s="18" t="str">
        <f>IF(COUNTA($A36:$G36)=0,"",IF($A36="","Check ID",IF(SUMPRODUCT(--($A$2:$A$101=$A36))&gt;1,"Duplicate ID",IF(OR(NOT(AND(ISNUMBER(D36),N(D36)&gt;=0,N(D36)&lt;=2000000)),NOT(AND(ISNUMBER(E36),N(E36)&gt;=1,N(E36)&lt;=100000)),NOT(AND(ISNUMBER(F36),N(F36)&gt;=1,N(F36)&lt;=3650)),NOT(AND(ISNUMBER(G36),N(G36)&gt;=18264,N(G36)&lt;=73050))),"Check inputs","OK"))))</f>
        <v/>
      </c>
    </row>
    <row r="37" spans="1:17" x14ac:dyDescent="0.25">
      <c r="A37" s="12"/>
      <c r="B37" s="13"/>
      <c r="C37" s="13"/>
      <c r="D37" s="14"/>
      <c r="E37" s="14"/>
      <c r="F37" s="14"/>
      <c r="G37" s="15"/>
      <c r="H37" s="16" t="str">
        <f>IF($A37="","",IF($Q37&lt;&gt;"OK","n/a",MAX($G37,SUMPRODUCT(MAX(('Service Log'!$B$2:$B$501=$A37)*('Service Log'!$C$2:$C$501="Service")*'Service Log'!$H$2:$H$501)))))</f>
        <v/>
      </c>
      <c r="I37" s="17" t="str">
        <f>IF($A37="","",IF($Q37&lt;&gt;"OK","n/a",IF(SUMPRODUCT(('Service Log'!$B$2:$B$501=$A37)*('Service Log'!$C$2:$C$501="Service")*('Service Log'!$H$2:$H$501=$H37))&gt;0,SUMPRODUCT(MAX(('Service Log'!$B$2:$B$501=$A37)*('Service Log'!$C$2:$C$501="Service")*('Service Log'!$H$2:$H$501=$H37)*'Service Log'!$I$2:$I$501)),$D37)))</f>
        <v/>
      </c>
      <c r="J37" s="17" t="str">
        <f>IF($A37="","",IF($Q37&lt;&gt;"OK","n/a",MAX($I37,SUMPRODUCT(MAX(('Service Log'!$B$2:$B$501=$A37)*'Service Log'!$I$2:$I$501)),SUMPRODUCT(MAX((Inspections!$B$2:$B$501=$A37)*Inspections!$Q$2:$Q$501)))))</f>
        <v/>
      </c>
      <c r="K37" s="17" t="str">
        <f>IF($A37="","",IF($Q37&lt;&gt;"OK","n/a",$E37-($J37-$I37)))</f>
        <v/>
      </c>
      <c r="L37" s="17" t="str">
        <f>IF($A37="","",IF($Q37&lt;&gt;"OK","n/a",IF(AND(ISNUMBER(Dashboard!$B$4),N(Dashboard!$B$4)&gt;=18264,N(Dashboard!$B$4)&lt;=73050),$F37-(Dashboard!$B$4-$H37),"n/a")))</f>
        <v/>
      </c>
      <c r="M37" s="18" t="str">
        <f>IF($A37="","",IF(Dashboard!$B$19&gt;0,"Check data",IF(OR($K37&lt;0,$L37&lt;0),"Overdue",IF(OR($K37&lt;=Dashboard!$B$5,$L37&lt;=Dashboard!$B$6),"Due soon","OK"))))</f>
        <v/>
      </c>
      <c r="N37" s="17" t="str">
        <f>IF($A37="","",SUMPRODUCT((Inspections!$B$2:$B$501=$A37)*(Inspections!$L$2:$L$501&gt;0)*(Inspections!$M$2:$M$501&lt;&gt;"Closed")))</f>
        <v/>
      </c>
      <c r="O37" s="19" t="str">
        <f>IF($A37="","",SUMPRODUCT(--('Service Log'!$B$2:$B$501=$A37),'Service Log'!$F$2:$F$501))</f>
        <v/>
      </c>
      <c r="P37" s="19" t="str">
        <f>IF($A37="","",IF($Q37&lt;&gt;"OK","n/a",IF($J37-$D37&lt;=0,"n/a",$O37/($J37-$D37))))</f>
        <v/>
      </c>
      <c r="Q37" s="18" t="str">
        <f>IF(COUNTA($A37:$G37)=0,"",IF($A37="","Check ID",IF(SUMPRODUCT(--($A$2:$A$101=$A37))&gt;1,"Duplicate ID",IF(OR(NOT(AND(ISNUMBER(D37),N(D37)&gt;=0,N(D37)&lt;=2000000)),NOT(AND(ISNUMBER(E37),N(E37)&gt;=1,N(E37)&lt;=100000)),NOT(AND(ISNUMBER(F37),N(F37)&gt;=1,N(F37)&lt;=3650)),NOT(AND(ISNUMBER(G37),N(G37)&gt;=18264,N(G37)&lt;=73050))),"Check inputs","OK"))))</f>
        <v/>
      </c>
    </row>
    <row r="38" spans="1:17" x14ac:dyDescent="0.25">
      <c r="A38" s="12"/>
      <c r="B38" s="13"/>
      <c r="C38" s="13"/>
      <c r="D38" s="14"/>
      <c r="E38" s="14"/>
      <c r="F38" s="14"/>
      <c r="G38" s="15"/>
      <c r="H38" s="16" t="str">
        <f>IF($A38="","",IF($Q38&lt;&gt;"OK","n/a",MAX($G38,SUMPRODUCT(MAX(('Service Log'!$B$2:$B$501=$A38)*('Service Log'!$C$2:$C$501="Service")*'Service Log'!$H$2:$H$501)))))</f>
        <v/>
      </c>
      <c r="I38" s="17" t="str">
        <f>IF($A38="","",IF($Q38&lt;&gt;"OK","n/a",IF(SUMPRODUCT(('Service Log'!$B$2:$B$501=$A38)*('Service Log'!$C$2:$C$501="Service")*('Service Log'!$H$2:$H$501=$H38))&gt;0,SUMPRODUCT(MAX(('Service Log'!$B$2:$B$501=$A38)*('Service Log'!$C$2:$C$501="Service")*('Service Log'!$H$2:$H$501=$H38)*'Service Log'!$I$2:$I$501)),$D38)))</f>
        <v/>
      </c>
      <c r="J38" s="17" t="str">
        <f>IF($A38="","",IF($Q38&lt;&gt;"OK","n/a",MAX($I38,SUMPRODUCT(MAX(('Service Log'!$B$2:$B$501=$A38)*'Service Log'!$I$2:$I$501)),SUMPRODUCT(MAX((Inspections!$B$2:$B$501=$A38)*Inspections!$Q$2:$Q$501)))))</f>
        <v/>
      </c>
      <c r="K38" s="17" t="str">
        <f>IF($A38="","",IF($Q38&lt;&gt;"OK","n/a",$E38-($J38-$I38)))</f>
        <v/>
      </c>
      <c r="L38" s="17" t="str">
        <f>IF($A38="","",IF($Q38&lt;&gt;"OK","n/a",IF(AND(ISNUMBER(Dashboard!$B$4),N(Dashboard!$B$4)&gt;=18264,N(Dashboard!$B$4)&lt;=73050),$F38-(Dashboard!$B$4-$H38),"n/a")))</f>
        <v/>
      </c>
      <c r="M38" s="18" t="str">
        <f>IF($A38="","",IF(Dashboard!$B$19&gt;0,"Check data",IF(OR($K38&lt;0,$L38&lt;0),"Overdue",IF(OR($K38&lt;=Dashboard!$B$5,$L38&lt;=Dashboard!$B$6),"Due soon","OK"))))</f>
        <v/>
      </c>
      <c r="N38" s="17" t="str">
        <f>IF($A38="","",SUMPRODUCT((Inspections!$B$2:$B$501=$A38)*(Inspections!$L$2:$L$501&gt;0)*(Inspections!$M$2:$M$501&lt;&gt;"Closed")))</f>
        <v/>
      </c>
      <c r="O38" s="19" t="str">
        <f>IF($A38="","",SUMPRODUCT(--('Service Log'!$B$2:$B$501=$A38),'Service Log'!$F$2:$F$501))</f>
        <v/>
      </c>
      <c r="P38" s="19" t="str">
        <f>IF($A38="","",IF($Q38&lt;&gt;"OK","n/a",IF($J38-$D38&lt;=0,"n/a",$O38/($J38-$D38))))</f>
        <v/>
      </c>
      <c r="Q38" s="18" t="str">
        <f>IF(COUNTA($A38:$G38)=0,"",IF($A38="","Check ID",IF(SUMPRODUCT(--($A$2:$A$101=$A38))&gt;1,"Duplicate ID",IF(OR(NOT(AND(ISNUMBER(D38),N(D38)&gt;=0,N(D38)&lt;=2000000)),NOT(AND(ISNUMBER(E38),N(E38)&gt;=1,N(E38)&lt;=100000)),NOT(AND(ISNUMBER(F38),N(F38)&gt;=1,N(F38)&lt;=3650)),NOT(AND(ISNUMBER(G38),N(G38)&gt;=18264,N(G38)&lt;=73050))),"Check inputs","OK"))))</f>
        <v/>
      </c>
    </row>
    <row r="39" spans="1:17" x14ac:dyDescent="0.25">
      <c r="A39" s="12"/>
      <c r="B39" s="13"/>
      <c r="C39" s="13"/>
      <c r="D39" s="14"/>
      <c r="E39" s="14"/>
      <c r="F39" s="14"/>
      <c r="G39" s="15"/>
      <c r="H39" s="16" t="str">
        <f>IF($A39="","",IF($Q39&lt;&gt;"OK","n/a",MAX($G39,SUMPRODUCT(MAX(('Service Log'!$B$2:$B$501=$A39)*('Service Log'!$C$2:$C$501="Service")*'Service Log'!$H$2:$H$501)))))</f>
        <v/>
      </c>
      <c r="I39" s="17" t="str">
        <f>IF($A39="","",IF($Q39&lt;&gt;"OK","n/a",IF(SUMPRODUCT(('Service Log'!$B$2:$B$501=$A39)*('Service Log'!$C$2:$C$501="Service")*('Service Log'!$H$2:$H$501=$H39))&gt;0,SUMPRODUCT(MAX(('Service Log'!$B$2:$B$501=$A39)*('Service Log'!$C$2:$C$501="Service")*('Service Log'!$H$2:$H$501=$H39)*'Service Log'!$I$2:$I$501)),$D39)))</f>
        <v/>
      </c>
      <c r="J39" s="17" t="str">
        <f>IF($A39="","",IF($Q39&lt;&gt;"OK","n/a",MAX($I39,SUMPRODUCT(MAX(('Service Log'!$B$2:$B$501=$A39)*'Service Log'!$I$2:$I$501)),SUMPRODUCT(MAX((Inspections!$B$2:$B$501=$A39)*Inspections!$Q$2:$Q$501)))))</f>
        <v/>
      </c>
      <c r="K39" s="17" t="str">
        <f>IF($A39="","",IF($Q39&lt;&gt;"OK","n/a",$E39-($J39-$I39)))</f>
        <v/>
      </c>
      <c r="L39" s="17" t="str">
        <f>IF($A39="","",IF($Q39&lt;&gt;"OK","n/a",IF(AND(ISNUMBER(Dashboard!$B$4),N(Dashboard!$B$4)&gt;=18264,N(Dashboard!$B$4)&lt;=73050),$F39-(Dashboard!$B$4-$H39),"n/a")))</f>
        <v/>
      </c>
      <c r="M39" s="18" t="str">
        <f>IF($A39="","",IF(Dashboard!$B$19&gt;0,"Check data",IF(OR($K39&lt;0,$L39&lt;0),"Overdue",IF(OR($K39&lt;=Dashboard!$B$5,$L39&lt;=Dashboard!$B$6),"Due soon","OK"))))</f>
        <v/>
      </c>
      <c r="N39" s="17" t="str">
        <f>IF($A39="","",SUMPRODUCT((Inspections!$B$2:$B$501=$A39)*(Inspections!$L$2:$L$501&gt;0)*(Inspections!$M$2:$M$501&lt;&gt;"Closed")))</f>
        <v/>
      </c>
      <c r="O39" s="19" t="str">
        <f>IF($A39="","",SUMPRODUCT(--('Service Log'!$B$2:$B$501=$A39),'Service Log'!$F$2:$F$501))</f>
        <v/>
      </c>
      <c r="P39" s="19" t="str">
        <f>IF($A39="","",IF($Q39&lt;&gt;"OK","n/a",IF($J39-$D39&lt;=0,"n/a",$O39/($J39-$D39))))</f>
        <v/>
      </c>
      <c r="Q39" s="18" t="str">
        <f>IF(COUNTA($A39:$G39)=0,"",IF($A39="","Check ID",IF(SUMPRODUCT(--($A$2:$A$101=$A39))&gt;1,"Duplicate ID",IF(OR(NOT(AND(ISNUMBER(D39),N(D39)&gt;=0,N(D39)&lt;=2000000)),NOT(AND(ISNUMBER(E39),N(E39)&gt;=1,N(E39)&lt;=100000)),NOT(AND(ISNUMBER(F39),N(F39)&gt;=1,N(F39)&lt;=3650)),NOT(AND(ISNUMBER(G39),N(G39)&gt;=18264,N(G39)&lt;=73050))),"Check inputs","OK"))))</f>
        <v/>
      </c>
    </row>
    <row r="40" spans="1:17" x14ac:dyDescent="0.25">
      <c r="A40" s="12"/>
      <c r="B40" s="13"/>
      <c r="C40" s="13"/>
      <c r="D40" s="14"/>
      <c r="E40" s="14"/>
      <c r="F40" s="14"/>
      <c r="G40" s="15"/>
      <c r="H40" s="16" t="str">
        <f>IF($A40="","",IF($Q40&lt;&gt;"OK","n/a",MAX($G40,SUMPRODUCT(MAX(('Service Log'!$B$2:$B$501=$A40)*('Service Log'!$C$2:$C$501="Service")*'Service Log'!$H$2:$H$501)))))</f>
        <v/>
      </c>
      <c r="I40" s="17" t="str">
        <f>IF($A40="","",IF($Q40&lt;&gt;"OK","n/a",IF(SUMPRODUCT(('Service Log'!$B$2:$B$501=$A40)*('Service Log'!$C$2:$C$501="Service")*('Service Log'!$H$2:$H$501=$H40))&gt;0,SUMPRODUCT(MAX(('Service Log'!$B$2:$B$501=$A40)*('Service Log'!$C$2:$C$501="Service")*('Service Log'!$H$2:$H$501=$H40)*'Service Log'!$I$2:$I$501)),$D40)))</f>
        <v/>
      </c>
      <c r="J40" s="17" t="str">
        <f>IF($A40="","",IF($Q40&lt;&gt;"OK","n/a",MAX($I40,SUMPRODUCT(MAX(('Service Log'!$B$2:$B$501=$A40)*'Service Log'!$I$2:$I$501)),SUMPRODUCT(MAX((Inspections!$B$2:$B$501=$A40)*Inspections!$Q$2:$Q$501)))))</f>
        <v/>
      </c>
      <c r="K40" s="17" t="str">
        <f>IF($A40="","",IF($Q40&lt;&gt;"OK","n/a",$E40-($J40-$I40)))</f>
        <v/>
      </c>
      <c r="L40" s="17" t="str">
        <f>IF($A40="","",IF($Q40&lt;&gt;"OK","n/a",IF(AND(ISNUMBER(Dashboard!$B$4),N(Dashboard!$B$4)&gt;=18264,N(Dashboard!$B$4)&lt;=73050),$F40-(Dashboard!$B$4-$H40),"n/a")))</f>
        <v/>
      </c>
      <c r="M40" s="18" t="str">
        <f>IF($A40="","",IF(Dashboard!$B$19&gt;0,"Check data",IF(OR($K40&lt;0,$L40&lt;0),"Overdue",IF(OR($K40&lt;=Dashboard!$B$5,$L40&lt;=Dashboard!$B$6),"Due soon","OK"))))</f>
        <v/>
      </c>
      <c r="N40" s="17" t="str">
        <f>IF($A40="","",SUMPRODUCT((Inspections!$B$2:$B$501=$A40)*(Inspections!$L$2:$L$501&gt;0)*(Inspections!$M$2:$M$501&lt;&gt;"Closed")))</f>
        <v/>
      </c>
      <c r="O40" s="19" t="str">
        <f>IF($A40="","",SUMPRODUCT(--('Service Log'!$B$2:$B$501=$A40),'Service Log'!$F$2:$F$501))</f>
        <v/>
      </c>
      <c r="P40" s="19" t="str">
        <f>IF($A40="","",IF($Q40&lt;&gt;"OK","n/a",IF($J40-$D40&lt;=0,"n/a",$O40/($J40-$D40))))</f>
        <v/>
      </c>
      <c r="Q40" s="18" t="str">
        <f>IF(COUNTA($A40:$G40)=0,"",IF($A40="","Check ID",IF(SUMPRODUCT(--($A$2:$A$101=$A40))&gt;1,"Duplicate ID",IF(OR(NOT(AND(ISNUMBER(D40),N(D40)&gt;=0,N(D40)&lt;=2000000)),NOT(AND(ISNUMBER(E40),N(E40)&gt;=1,N(E40)&lt;=100000)),NOT(AND(ISNUMBER(F40),N(F40)&gt;=1,N(F40)&lt;=3650)),NOT(AND(ISNUMBER(G40),N(G40)&gt;=18264,N(G40)&lt;=73050))),"Check inputs","OK"))))</f>
        <v/>
      </c>
    </row>
    <row r="41" spans="1:17" x14ac:dyDescent="0.25">
      <c r="A41" s="12"/>
      <c r="B41" s="13"/>
      <c r="C41" s="13"/>
      <c r="D41" s="14"/>
      <c r="E41" s="14"/>
      <c r="F41" s="14"/>
      <c r="G41" s="15"/>
      <c r="H41" s="16" t="str">
        <f>IF($A41="","",IF($Q41&lt;&gt;"OK","n/a",MAX($G41,SUMPRODUCT(MAX(('Service Log'!$B$2:$B$501=$A41)*('Service Log'!$C$2:$C$501="Service")*'Service Log'!$H$2:$H$501)))))</f>
        <v/>
      </c>
      <c r="I41" s="17" t="str">
        <f>IF($A41="","",IF($Q41&lt;&gt;"OK","n/a",IF(SUMPRODUCT(('Service Log'!$B$2:$B$501=$A41)*('Service Log'!$C$2:$C$501="Service")*('Service Log'!$H$2:$H$501=$H41))&gt;0,SUMPRODUCT(MAX(('Service Log'!$B$2:$B$501=$A41)*('Service Log'!$C$2:$C$501="Service")*('Service Log'!$H$2:$H$501=$H41)*'Service Log'!$I$2:$I$501)),$D41)))</f>
        <v/>
      </c>
      <c r="J41" s="17" t="str">
        <f>IF($A41="","",IF($Q41&lt;&gt;"OK","n/a",MAX($I41,SUMPRODUCT(MAX(('Service Log'!$B$2:$B$501=$A41)*'Service Log'!$I$2:$I$501)),SUMPRODUCT(MAX((Inspections!$B$2:$B$501=$A41)*Inspections!$Q$2:$Q$501)))))</f>
        <v/>
      </c>
      <c r="K41" s="17" t="str">
        <f>IF($A41="","",IF($Q41&lt;&gt;"OK","n/a",$E41-($J41-$I41)))</f>
        <v/>
      </c>
      <c r="L41" s="17" t="str">
        <f>IF($A41="","",IF($Q41&lt;&gt;"OK","n/a",IF(AND(ISNUMBER(Dashboard!$B$4),N(Dashboard!$B$4)&gt;=18264,N(Dashboard!$B$4)&lt;=73050),$F41-(Dashboard!$B$4-$H41),"n/a")))</f>
        <v/>
      </c>
      <c r="M41" s="18" t="str">
        <f>IF($A41="","",IF(Dashboard!$B$19&gt;0,"Check data",IF(OR($K41&lt;0,$L41&lt;0),"Overdue",IF(OR($K41&lt;=Dashboard!$B$5,$L41&lt;=Dashboard!$B$6),"Due soon","OK"))))</f>
        <v/>
      </c>
      <c r="N41" s="17" t="str">
        <f>IF($A41="","",SUMPRODUCT((Inspections!$B$2:$B$501=$A41)*(Inspections!$L$2:$L$501&gt;0)*(Inspections!$M$2:$M$501&lt;&gt;"Closed")))</f>
        <v/>
      </c>
      <c r="O41" s="19" t="str">
        <f>IF($A41="","",SUMPRODUCT(--('Service Log'!$B$2:$B$501=$A41),'Service Log'!$F$2:$F$501))</f>
        <v/>
      </c>
      <c r="P41" s="19" t="str">
        <f>IF($A41="","",IF($Q41&lt;&gt;"OK","n/a",IF($J41-$D41&lt;=0,"n/a",$O41/($J41-$D41))))</f>
        <v/>
      </c>
      <c r="Q41" s="18" t="str">
        <f>IF(COUNTA($A41:$G41)=0,"",IF($A41="","Check ID",IF(SUMPRODUCT(--($A$2:$A$101=$A41))&gt;1,"Duplicate ID",IF(OR(NOT(AND(ISNUMBER(D41),N(D41)&gt;=0,N(D41)&lt;=2000000)),NOT(AND(ISNUMBER(E41),N(E41)&gt;=1,N(E41)&lt;=100000)),NOT(AND(ISNUMBER(F41),N(F41)&gt;=1,N(F41)&lt;=3650)),NOT(AND(ISNUMBER(G41),N(G41)&gt;=18264,N(G41)&lt;=73050))),"Check inputs","OK"))))</f>
        <v/>
      </c>
    </row>
    <row r="42" spans="1:17" x14ac:dyDescent="0.25">
      <c r="A42" s="12"/>
      <c r="B42" s="13"/>
      <c r="C42" s="13"/>
      <c r="D42" s="14"/>
      <c r="E42" s="14"/>
      <c r="F42" s="14"/>
      <c r="G42" s="15"/>
      <c r="H42" s="16" t="str">
        <f>IF($A42="","",IF($Q42&lt;&gt;"OK","n/a",MAX($G42,SUMPRODUCT(MAX(('Service Log'!$B$2:$B$501=$A42)*('Service Log'!$C$2:$C$501="Service")*'Service Log'!$H$2:$H$501)))))</f>
        <v/>
      </c>
      <c r="I42" s="17" t="str">
        <f>IF($A42="","",IF($Q42&lt;&gt;"OK","n/a",IF(SUMPRODUCT(('Service Log'!$B$2:$B$501=$A42)*('Service Log'!$C$2:$C$501="Service")*('Service Log'!$H$2:$H$501=$H42))&gt;0,SUMPRODUCT(MAX(('Service Log'!$B$2:$B$501=$A42)*('Service Log'!$C$2:$C$501="Service")*('Service Log'!$H$2:$H$501=$H42)*'Service Log'!$I$2:$I$501)),$D42)))</f>
        <v/>
      </c>
      <c r="J42" s="17" t="str">
        <f>IF($A42="","",IF($Q42&lt;&gt;"OK","n/a",MAX($I42,SUMPRODUCT(MAX(('Service Log'!$B$2:$B$501=$A42)*'Service Log'!$I$2:$I$501)),SUMPRODUCT(MAX((Inspections!$B$2:$B$501=$A42)*Inspections!$Q$2:$Q$501)))))</f>
        <v/>
      </c>
      <c r="K42" s="17" t="str">
        <f>IF($A42="","",IF($Q42&lt;&gt;"OK","n/a",$E42-($J42-$I42)))</f>
        <v/>
      </c>
      <c r="L42" s="17" t="str">
        <f>IF($A42="","",IF($Q42&lt;&gt;"OK","n/a",IF(AND(ISNUMBER(Dashboard!$B$4),N(Dashboard!$B$4)&gt;=18264,N(Dashboard!$B$4)&lt;=73050),$F42-(Dashboard!$B$4-$H42),"n/a")))</f>
        <v/>
      </c>
      <c r="M42" s="18" t="str">
        <f>IF($A42="","",IF(Dashboard!$B$19&gt;0,"Check data",IF(OR($K42&lt;0,$L42&lt;0),"Overdue",IF(OR($K42&lt;=Dashboard!$B$5,$L42&lt;=Dashboard!$B$6),"Due soon","OK"))))</f>
        <v/>
      </c>
      <c r="N42" s="17" t="str">
        <f>IF($A42="","",SUMPRODUCT((Inspections!$B$2:$B$501=$A42)*(Inspections!$L$2:$L$501&gt;0)*(Inspections!$M$2:$M$501&lt;&gt;"Closed")))</f>
        <v/>
      </c>
      <c r="O42" s="19" t="str">
        <f>IF($A42="","",SUMPRODUCT(--('Service Log'!$B$2:$B$501=$A42),'Service Log'!$F$2:$F$501))</f>
        <v/>
      </c>
      <c r="P42" s="19" t="str">
        <f>IF($A42="","",IF($Q42&lt;&gt;"OK","n/a",IF($J42-$D42&lt;=0,"n/a",$O42/($J42-$D42))))</f>
        <v/>
      </c>
      <c r="Q42" s="18" t="str">
        <f>IF(COUNTA($A42:$G42)=0,"",IF($A42="","Check ID",IF(SUMPRODUCT(--($A$2:$A$101=$A42))&gt;1,"Duplicate ID",IF(OR(NOT(AND(ISNUMBER(D42),N(D42)&gt;=0,N(D42)&lt;=2000000)),NOT(AND(ISNUMBER(E42),N(E42)&gt;=1,N(E42)&lt;=100000)),NOT(AND(ISNUMBER(F42),N(F42)&gt;=1,N(F42)&lt;=3650)),NOT(AND(ISNUMBER(G42),N(G42)&gt;=18264,N(G42)&lt;=73050))),"Check inputs","OK"))))</f>
        <v/>
      </c>
    </row>
    <row r="43" spans="1:17" x14ac:dyDescent="0.25">
      <c r="A43" s="12"/>
      <c r="B43" s="13"/>
      <c r="C43" s="13"/>
      <c r="D43" s="14"/>
      <c r="E43" s="14"/>
      <c r="F43" s="14"/>
      <c r="G43" s="15"/>
      <c r="H43" s="16" t="str">
        <f>IF($A43="","",IF($Q43&lt;&gt;"OK","n/a",MAX($G43,SUMPRODUCT(MAX(('Service Log'!$B$2:$B$501=$A43)*('Service Log'!$C$2:$C$501="Service")*'Service Log'!$H$2:$H$501)))))</f>
        <v/>
      </c>
      <c r="I43" s="17" t="str">
        <f>IF($A43="","",IF($Q43&lt;&gt;"OK","n/a",IF(SUMPRODUCT(('Service Log'!$B$2:$B$501=$A43)*('Service Log'!$C$2:$C$501="Service")*('Service Log'!$H$2:$H$501=$H43))&gt;0,SUMPRODUCT(MAX(('Service Log'!$B$2:$B$501=$A43)*('Service Log'!$C$2:$C$501="Service")*('Service Log'!$H$2:$H$501=$H43)*'Service Log'!$I$2:$I$501)),$D43)))</f>
        <v/>
      </c>
      <c r="J43" s="17" t="str">
        <f>IF($A43="","",IF($Q43&lt;&gt;"OK","n/a",MAX($I43,SUMPRODUCT(MAX(('Service Log'!$B$2:$B$501=$A43)*'Service Log'!$I$2:$I$501)),SUMPRODUCT(MAX((Inspections!$B$2:$B$501=$A43)*Inspections!$Q$2:$Q$501)))))</f>
        <v/>
      </c>
      <c r="K43" s="17" t="str">
        <f>IF($A43="","",IF($Q43&lt;&gt;"OK","n/a",$E43-($J43-$I43)))</f>
        <v/>
      </c>
      <c r="L43" s="17" t="str">
        <f>IF($A43="","",IF($Q43&lt;&gt;"OK","n/a",IF(AND(ISNUMBER(Dashboard!$B$4),N(Dashboard!$B$4)&gt;=18264,N(Dashboard!$B$4)&lt;=73050),$F43-(Dashboard!$B$4-$H43),"n/a")))</f>
        <v/>
      </c>
      <c r="M43" s="18" t="str">
        <f>IF($A43="","",IF(Dashboard!$B$19&gt;0,"Check data",IF(OR($K43&lt;0,$L43&lt;0),"Overdue",IF(OR($K43&lt;=Dashboard!$B$5,$L43&lt;=Dashboard!$B$6),"Due soon","OK"))))</f>
        <v/>
      </c>
      <c r="N43" s="17" t="str">
        <f>IF($A43="","",SUMPRODUCT((Inspections!$B$2:$B$501=$A43)*(Inspections!$L$2:$L$501&gt;0)*(Inspections!$M$2:$M$501&lt;&gt;"Closed")))</f>
        <v/>
      </c>
      <c r="O43" s="19" t="str">
        <f>IF($A43="","",SUMPRODUCT(--('Service Log'!$B$2:$B$501=$A43),'Service Log'!$F$2:$F$501))</f>
        <v/>
      </c>
      <c r="P43" s="19" t="str">
        <f>IF($A43="","",IF($Q43&lt;&gt;"OK","n/a",IF($J43-$D43&lt;=0,"n/a",$O43/($J43-$D43))))</f>
        <v/>
      </c>
      <c r="Q43" s="18" t="str">
        <f>IF(COUNTA($A43:$G43)=0,"",IF($A43="","Check ID",IF(SUMPRODUCT(--($A$2:$A$101=$A43))&gt;1,"Duplicate ID",IF(OR(NOT(AND(ISNUMBER(D43),N(D43)&gt;=0,N(D43)&lt;=2000000)),NOT(AND(ISNUMBER(E43),N(E43)&gt;=1,N(E43)&lt;=100000)),NOT(AND(ISNUMBER(F43),N(F43)&gt;=1,N(F43)&lt;=3650)),NOT(AND(ISNUMBER(G43),N(G43)&gt;=18264,N(G43)&lt;=73050))),"Check inputs","OK"))))</f>
        <v/>
      </c>
    </row>
    <row r="44" spans="1:17" x14ac:dyDescent="0.25">
      <c r="A44" s="12"/>
      <c r="B44" s="13"/>
      <c r="C44" s="13"/>
      <c r="D44" s="14"/>
      <c r="E44" s="14"/>
      <c r="F44" s="14"/>
      <c r="G44" s="15"/>
      <c r="H44" s="16" t="str">
        <f>IF($A44="","",IF($Q44&lt;&gt;"OK","n/a",MAX($G44,SUMPRODUCT(MAX(('Service Log'!$B$2:$B$501=$A44)*('Service Log'!$C$2:$C$501="Service")*'Service Log'!$H$2:$H$501)))))</f>
        <v/>
      </c>
      <c r="I44" s="17" t="str">
        <f>IF($A44="","",IF($Q44&lt;&gt;"OK","n/a",IF(SUMPRODUCT(('Service Log'!$B$2:$B$501=$A44)*('Service Log'!$C$2:$C$501="Service")*('Service Log'!$H$2:$H$501=$H44))&gt;0,SUMPRODUCT(MAX(('Service Log'!$B$2:$B$501=$A44)*('Service Log'!$C$2:$C$501="Service")*('Service Log'!$H$2:$H$501=$H44)*'Service Log'!$I$2:$I$501)),$D44)))</f>
        <v/>
      </c>
      <c r="J44" s="17" t="str">
        <f>IF($A44="","",IF($Q44&lt;&gt;"OK","n/a",MAX($I44,SUMPRODUCT(MAX(('Service Log'!$B$2:$B$501=$A44)*'Service Log'!$I$2:$I$501)),SUMPRODUCT(MAX((Inspections!$B$2:$B$501=$A44)*Inspections!$Q$2:$Q$501)))))</f>
        <v/>
      </c>
      <c r="K44" s="17" t="str">
        <f>IF($A44="","",IF($Q44&lt;&gt;"OK","n/a",$E44-($J44-$I44)))</f>
        <v/>
      </c>
      <c r="L44" s="17" t="str">
        <f>IF($A44="","",IF($Q44&lt;&gt;"OK","n/a",IF(AND(ISNUMBER(Dashboard!$B$4),N(Dashboard!$B$4)&gt;=18264,N(Dashboard!$B$4)&lt;=73050),$F44-(Dashboard!$B$4-$H44),"n/a")))</f>
        <v/>
      </c>
      <c r="M44" s="18" t="str">
        <f>IF($A44="","",IF(Dashboard!$B$19&gt;0,"Check data",IF(OR($K44&lt;0,$L44&lt;0),"Overdue",IF(OR($K44&lt;=Dashboard!$B$5,$L44&lt;=Dashboard!$B$6),"Due soon","OK"))))</f>
        <v/>
      </c>
      <c r="N44" s="17" t="str">
        <f>IF($A44="","",SUMPRODUCT((Inspections!$B$2:$B$501=$A44)*(Inspections!$L$2:$L$501&gt;0)*(Inspections!$M$2:$M$501&lt;&gt;"Closed")))</f>
        <v/>
      </c>
      <c r="O44" s="19" t="str">
        <f>IF($A44="","",SUMPRODUCT(--('Service Log'!$B$2:$B$501=$A44),'Service Log'!$F$2:$F$501))</f>
        <v/>
      </c>
      <c r="P44" s="19" t="str">
        <f>IF($A44="","",IF($Q44&lt;&gt;"OK","n/a",IF($J44-$D44&lt;=0,"n/a",$O44/($J44-$D44))))</f>
        <v/>
      </c>
      <c r="Q44" s="18" t="str">
        <f>IF(COUNTA($A44:$G44)=0,"",IF($A44="","Check ID",IF(SUMPRODUCT(--($A$2:$A$101=$A44))&gt;1,"Duplicate ID",IF(OR(NOT(AND(ISNUMBER(D44),N(D44)&gt;=0,N(D44)&lt;=2000000)),NOT(AND(ISNUMBER(E44),N(E44)&gt;=1,N(E44)&lt;=100000)),NOT(AND(ISNUMBER(F44),N(F44)&gt;=1,N(F44)&lt;=3650)),NOT(AND(ISNUMBER(G44),N(G44)&gt;=18264,N(G44)&lt;=73050))),"Check inputs","OK"))))</f>
        <v/>
      </c>
    </row>
    <row r="45" spans="1:17" x14ac:dyDescent="0.25">
      <c r="A45" s="12"/>
      <c r="B45" s="13"/>
      <c r="C45" s="13"/>
      <c r="D45" s="14"/>
      <c r="E45" s="14"/>
      <c r="F45" s="14"/>
      <c r="G45" s="15"/>
      <c r="H45" s="16" t="str">
        <f>IF($A45="","",IF($Q45&lt;&gt;"OK","n/a",MAX($G45,SUMPRODUCT(MAX(('Service Log'!$B$2:$B$501=$A45)*('Service Log'!$C$2:$C$501="Service")*'Service Log'!$H$2:$H$501)))))</f>
        <v/>
      </c>
      <c r="I45" s="17" t="str">
        <f>IF($A45="","",IF($Q45&lt;&gt;"OK","n/a",IF(SUMPRODUCT(('Service Log'!$B$2:$B$501=$A45)*('Service Log'!$C$2:$C$501="Service")*('Service Log'!$H$2:$H$501=$H45))&gt;0,SUMPRODUCT(MAX(('Service Log'!$B$2:$B$501=$A45)*('Service Log'!$C$2:$C$501="Service")*('Service Log'!$H$2:$H$501=$H45)*'Service Log'!$I$2:$I$501)),$D45)))</f>
        <v/>
      </c>
      <c r="J45" s="17" t="str">
        <f>IF($A45="","",IF($Q45&lt;&gt;"OK","n/a",MAX($I45,SUMPRODUCT(MAX(('Service Log'!$B$2:$B$501=$A45)*'Service Log'!$I$2:$I$501)),SUMPRODUCT(MAX((Inspections!$B$2:$B$501=$A45)*Inspections!$Q$2:$Q$501)))))</f>
        <v/>
      </c>
      <c r="K45" s="17" t="str">
        <f>IF($A45="","",IF($Q45&lt;&gt;"OK","n/a",$E45-($J45-$I45)))</f>
        <v/>
      </c>
      <c r="L45" s="17" t="str">
        <f>IF($A45="","",IF($Q45&lt;&gt;"OK","n/a",IF(AND(ISNUMBER(Dashboard!$B$4),N(Dashboard!$B$4)&gt;=18264,N(Dashboard!$B$4)&lt;=73050),$F45-(Dashboard!$B$4-$H45),"n/a")))</f>
        <v/>
      </c>
      <c r="M45" s="18" t="str">
        <f>IF($A45="","",IF(Dashboard!$B$19&gt;0,"Check data",IF(OR($K45&lt;0,$L45&lt;0),"Overdue",IF(OR($K45&lt;=Dashboard!$B$5,$L45&lt;=Dashboard!$B$6),"Due soon","OK"))))</f>
        <v/>
      </c>
      <c r="N45" s="17" t="str">
        <f>IF($A45="","",SUMPRODUCT((Inspections!$B$2:$B$501=$A45)*(Inspections!$L$2:$L$501&gt;0)*(Inspections!$M$2:$M$501&lt;&gt;"Closed")))</f>
        <v/>
      </c>
      <c r="O45" s="19" t="str">
        <f>IF($A45="","",SUMPRODUCT(--('Service Log'!$B$2:$B$501=$A45),'Service Log'!$F$2:$F$501))</f>
        <v/>
      </c>
      <c r="P45" s="19" t="str">
        <f>IF($A45="","",IF($Q45&lt;&gt;"OK","n/a",IF($J45-$D45&lt;=0,"n/a",$O45/($J45-$D45))))</f>
        <v/>
      </c>
      <c r="Q45" s="18" t="str">
        <f>IF(COUNTA($A45:$G45)=0,"",IF($A45="","Check ID",IF(SUMPRODUCT(--($A$2:$A$101=$A45))&gt;1,"Duplicate ID",IF(OR(NOT(AND(ISNUMBER(D45),N(D45)&gt;=0,N(D45)&lt;=2000000)),NOT(AND(ISNUMBER(E45),N(E45)&gt;=1,N(E45)&lt;=100000)),NOT(AND(ISNUMBER(F45),N(F45)&gt;=1,N(F45)&lt;=3650)),NOT(AND(ISNUMBER(G45),N(G45)&gt;=18264,N(G45)&lt;=73050))),"Check inputs","OK"))))</f>
        <v/>
      </c>
    </row>
    <row r="46" spans="1:17" x14ac:dyDescent="0.25">
      <c r="A46" s="12"/>
      <c r="B46" s="13"/>
      <c r="C46" s="13"/>
      <c r="D46" s="14"/>
      <c r="E46" s="14"/>
      <c r="F46" s="14"/>
      <c r="G46" s="15"/>
      <c r="H46" s="16" t="str">
        <f>IF($A46="","",IF($Q46&lt;&gt;"OK","n/a",MAX($G46,SUMPRODUCT(MAX(('Service Log'!$B$2:$B$501=$A46)*('Service Log'!$C$2:$C$501="Service")*'Service Log'!$H$2:$H$501)))))</f>
        <v/>
      </c>
      <c r="I46" s="17" t="str">
        <f>IF($A46="","",IF($Q46&lt;&gt;"OK","n/a",IF(SUMPRODUCT(('Service Log'!$B$2:$B$501=$A46)*('Service Log'!$C$2:$C$501="Service")*('Service Log'!$H$2:$H$501=$H46))&gt;0,SUMPRODUCT(MAX(('Service Log'!$B$2:$B$501=$A46)*('Service Log'!$C$2:$C$501="Service")*('Service Log'!$H$2:$H$501=$H46)*'Service Log'!$I$2:$I$501)),$D46)))</f>
        <v/>
      </c>
      <c r="J46" s="17" t="str">
        <f>IF($A46="","",IF($Q46&lt;&gt;"OK","n/a",MAX($I46,SUMPRODUCT(MAX(('Service Log'!$B$2:$B$501=$A46)*'Service Log'!$I$2:$I$501)),SUMPRODUCT(MAX((Inspections!$B$2:$B$501=$A46)*Inspections!$Q$2:$Q$501)))))</f>
        <v/>
      </c>
      <c r="K46" s="17" t="str">
        <f>IF($A46="","",IF($Q46&lt;&gt;"OK","n/a",$E46-($J46-$I46)))</f>
        <v/>
      </c>
      <c r="L46" s="17" t="str">
        <f>IF($A46="","",IF($Q46&lt;&gt;"OK","n/a",IF(AND(ISNUMBER(Dashboard!$B$4),N(Dashboard!$B$4)&gt;=18264,N(Dashboard!$B$4)&lt;=73050),$F46-(Dashboard!$B$4-$H46),"n/a")))</f>
        <v/>
      </c>
      <c r="M46" s="18" t="str">
        <f>IF($A46="","",IF(Dashboard!$B$19&gt;0,"Check data",IF(OR($K46&lt;0,$L46&lt;0),"Overdue",IF(OR($K46&lt;=Dashboard!$B$5,$L46&lt;=Dashboard!$B$6),"Due soon","OK"))))</f>
        <v/>
      </c>
      <c r="N46" s="17" t="str">
        <f>IF($A46="","",SUMPRODUCT((Inspections!$B$2:$B$501=$A46)*(Inspections!$L$2:$L$501&gt;0)*(Inspections!$M$2:$M$501&lt;&gt;"Closed")))</f>
        <v/>
      </c>
      <c r="O46" s="19" t="str">
        <f>IF($A46="","",SUMPRODUCT(--('Service Log'!$B$2:$B$501=$A46),'Service Log'!$F$2:$F$501))</f>
        <v/>
      </c>
      <c r="P46" s="19" t="str">
        <f>IF($A46="","",IF($Q46&lt;&gt;"OK","n/a",IF($J46-$D46&lt;=0,"n/a",$O46/($J46-$D46))))</f>
        <v/>
      </c>
      <c r="Q46" s="18" t="str">
        <f>IF(COUNTA($A46:$G46)=0,"",IF($A46="","Check ID",IF(SUMPRODUCT(--($A$2:$A$101=$A46))&gt;1,"Duplicate ID",IF(OR(NOT(AND(ISNUMBER(D46),N(D46)&gt;=0,N(D46)&lt;=2000000)),NOT(AND(ISNUMBER(E46),N(E46)&gt;=1,N(E46)&lt;=100000)),NOT(AND(ISNUMBER(F46),N(F46)&gt;=1,N(F46)&lt;=3650)),NOT(AND(ISNUMBER(G46),N(G46)&gt;=18264,N(G46)&lt;=73050))),"Check inputs","OK"))))</f>
        <v/>
      </c>
    </row>
    <row r="47" spans="1:17" x14ac:dyDescent="0.25">
      <c r="A47" s="12"/>
      <c r="B47" s="13"/>
      <c r="C47" s="13"/>
      <c r="D47" s="14"/>
      <c r="E47" s="14"/>
      <c r="F47" s="14"/>
      <c r="G47" s="15"/>
      <c r="H47" s="16" t="str">
        <f>IF($A47="","",IF($Q47&lt;&gt;"OK","n/a",MAX($G47,SUMPRODUCT(MAX(('Service Log'!$B$2:$B$501=$A47)*('Service Log'!$C$2:$C$501="Service")*'Service Log'!$H$2:$H$501)))))</f>
        <v/>
      </c>
      <c r="I47" s="17" t="str">
        <f>IF($A47="","",IF($Q47&lt;&gt;"OK","n/a",IF(SUMPRODUCT(('Service Log'!$B$2:$B$501=$A47)*('Service Log'!$C$2:$C$501="Service")*('Service Log'!$H$2:$H$501=$H47))&gt;0,SUMPRODUCT(MAX(('Service Log'!$B$2:$B$501=$A47)*('Service Log'!$C$2:$C$501="Service")*('Service Log'!$H$2:$H$501=$H47)*'Service Log'!$I$2:$I$501)),$D47)))</f>
        <v/>
      </c>
      <c r="J47" s="17" t="str">
        <f>IF($A47="","",IF($Q47&lt;&gt;"OK","n/a",MAX($I47,SUMPRODUCT(MAX(('Service Log'!$B$2:$B$501=$A47)*'Service Log'!$I$2:$I$501)),SUMPRODUCT(MAX((Inspections!$B$2:$B$501=$A47)*Inspections!$Q$2:$Q$501)))))</f>
        <v/>
      </c>
      <c r="K47" s="17" t="str">
        <f>IF($A47="","",IF($Q47&lt;&gt;"OK","n/a",$E47-($J47-$I47)))</f>
        <v/>
      </c>
      <c r="L47" s="17" t="str">
        <f>IF($A47="","",IF($Q47&lt;&gt;"OK","n/a",IF(AND(ISNUMBER(Dashboard!$B$4),N(Dashboard!$B$4)&gt;=18264,N(Dashboard!$B$4)&lt;=73050),$F47-(Dashboard!$B$4-$H47),"n/a")))</f>
        <v/>
      </c>
      <c r="M47" s="18" t="str">
        <f>IF($A47="","",IF(Dashboard!$B$19&gt;0,"Check data",IF(OR($K47&lt;0,$L47&lt;0),"Overdue",IF(OR($K47&lt;=Dashboard!$B$5,$L47&lt;=Dashboard!$B$6),"Due soon","OK"))))</f>
        <v/>
      </c>
      <c r="N47" s="17" t="str">
        <f>IF($A47="","",SUMPRODUCT((Inspections!$B$2:$B$501=$A47)*(Inspections!$L$2:$L$501&gt;0)*(Inspections!$M$2:$M$501&lt;&gt;"Closed")))</f>
        <v/>
      </c>
      <c r="O47" s="19" t="str">
        <f>IF($A47="","",SUMPRODUCT(--('Service Log'!$B$2:$B$501=$A47),'Service Log'!$F$2:$F$501))</f>
        <v/>
      </c>
      <c r="P47" s="19" t="str">
        <f>IF($A47="","",IF($Q47&lt;&gt;"OK","n/a",IF($J47-$D47&lt;=0,"n/a",$O47/($J47-$D47))))</f>
        <v/>
      </c>
      <c r="Q47" s="18" t="str">
        <f>IF(COUNTA($A47:$G47)=0,"",IF($A47="","Check ID",IF(SUMPRODUCT(--($A$2:$A$101=$A47))&gt;1,"Duplicate ID",IF(OR(NOT(AND(ISNUMBER(D47),N(D47)&gt;=0,N(D47)&lt;=2000000)),NOT(AND(ISNUMBER(E47),N(E47)&gt;=1,N(E47)&lt;=100000)),NOT(AND(ISNUMBER(F47),N(F47)&gt;=1,N(F47)&lt;=3650)),NOT(AND(ISNUMBER(G47),N(G47)&gt;=18264,N(G47)&lt;=73050))),"Check inputs","OK"))))</f>
        <v/>
      </c>
    </row>
    <row r="48" spans="1:17" x14ac:dyDescent="0.25">
      <c r="A48" s="12"/>
      <c r="B48" s="13"/>
      <c r="C48" s="13"/>
      <c r="D48" s="14"/>
      <c r="E48" s="14"/>
      <c r="F48" s="14"/>
      <c r="G48" s="15"/>
      <c r="H48" s="16" t="str">
        <f>IF($A48="","",IF($Q48&lt;&gt;"OK","n/a",MAX($G48,SUMPRODUCT(MAX(('Service Log'!$B$2:$B$501=$A48)*('Service Log'!$C$2:$C$501="Service")*'Service Log'!$H$2:$H$501)))))</f>
        <v/>
      </c>
      <c r="I48" s="17" t="str">
        <f>IF($A48="","",IF($Q48&lt;&gt;"OK","n/a",IF(SUMPRODUCT(('Service Log'!$B$2:$B$501=$A48)*('Service Log'!$C$2:$C$501="Service")*('Service Log'!$H$2:$H$501=$H48))&gt;0,SUMPRODUCT(MAX(('Service Log'!$B$2:$B$501=$A48)*('Service Log'!$C$2:$C$501="Service")*('Service Log'!$H$2:$H$501=$H48)*'Service Log'!$I$2:$I$501)),$D48)))</f>
        <v/>
      </c>
      <c r="J48" s="17" t="str">
        <f>IF($A48="","",IF($Q48&lt;&gt;"OK","n/a",MAX($I48,SUMPRODUCT(MAX(('Service Log'!$B$2:$B$501=$A48)*'Service Log'!$I$2:$I$501)),SUMPRODUCT(MAX((Inspections!$B$2:$B$501=$A48)*Inspections!$Q$2:$Q$501)))))</f>
        <v/>
      </c>
      <c r="K48" s="17" t="str">
        <f>IF($A48="","",IF($Q48&lt;&gt;"OK","n/a",$E48-($J48-$I48)))</f>
        <v/>
      </c>
      <c r="L48" s="17" t="str">
        <f>IF($A48="","",IF($Q48&lt;&gt;"OK","n/a",IF(AND(ISNUMBER(Dashboard!$B$4),N(Dashboard!$B$4)&gt;=18264,N(Dashboard!$B$4)&lt;=73050),$F48-(Dashboard!$B$4-$H48),"n/a")))</f>
        <v/>
      </c>
      <c r="M48" s="18" t="str">
        <f>IF($A48="","",IF(Dashboard!$B$19&gt;0,"Check data",IF(OR($K48&lt;0,$L48&lt;0),"Overdue",IF(OR($K48&lt;=Dashboard!$B$5,$L48&lt;=Dashboard!$B$6),"Due soon","OK"))))</f>
        <v/>
      </c>
      <c r="N48" s="17" t="str">
        <f>IF($A48="","",SUMPRODUCT((Inspections!$B$2:$B$501=$A48)*(Inspections!$L$2:$L$501&gt;0)*(Inspections!$M$2:$M$501&lt;&gt;"Closed")))</f>
        <v/>
      </c>
      <c r="O48" s="19" t="str">
        <f>IF($A48="","",SUMPRODUCT(--('Service Log'!$B$2:$B$501=$A48),'Service Log'!$F$2:$F$501))</f>
        <v/>
      </c>
      <c r="P48" s="19" t="str">
        <f>IF($A48="","",IF($Q48&lt;&gt;"OK","n/a",IF($J48-$D48&lt;=0,"n/a",$O48/($J48-$D48))))</f>
        <v/>
      </c>
      <c r="Q48" s="18" t="str">
        <f>IF(COUNTA($A48:$G48)=0,"",IF($A48="","Check ID",IF(SUMPRODUCT(--($A$2:$A$101=$A48))&gt;1,"Duplicate ID",IF(OR(NOT(AND(ISNUMBER(D48),N(D48)&gt;=0,N(D48)&lt;=2000000)),NOT(AND(ISNUMBER(E48),N(E48)&gt;=1,N(E48)&lt;=100000)),NOT(AND(ISNUMBER(F48),N(F48)&gt;=1,N(F48)&lt;=3650)),NOT(AND(ISNUMBER(G48),N(G48)&gt;=18264,N(G48)&lt;=73050))),"Check inputs","OK"))))</f>
        <v/>
      </c>
    </row>
    <row r="49" spans="1:17" x14ac:dyDescent="0.25">
      <c r="A49" s="12"/>
      <c r="B49" s="13"/>
      <c r="C49" s="13"/>
      <c r="D49" s="14"/>
      <c r="E49" s="14"/>
      <c r="F49" s="14"/>
      <c r="G49" s="15"/>
      <c r="H49" s="16" t="str">
        <f>IF($A49="","",IF($Q49&lt;&gt;"OK","n/a",MAX($G49,SUMPRODUCT(MAX(('Service Log'!$B$2:$B$501=$A49)*('Service Log'!$C$2:$C$501="Service")*'Service Log'!$H$2:$H$501)))))</f>
        <v/>
      </c>
      <c r="I49" s="17" t="str">
        <f>IF($A49="","",IF($Q49&lt;&gt;"OK","n/a",IF(SUMPRODUCT(('Service Log'!$B$2:$B$501=$A49)*('Service Log'!$C$2:$C$501="Service")*('Service Log'!$H$2:$H$501=$H49))&gt;0,SUMPRODUCT(MAX(('Service Log'!$B$2:$B$501=$A49)*('Service Log'!$C$2:$C$501="Service")*('Service Log'!$H$2:$H$501=$H49)*'Service Log'!$I$2:$I$501)),$D49)))</f>
        <v/>
      </c>
      <c r="J49" s="17" t="str">
        <f>IF($A49="","",IF($Q49&lt;&gt;"OK","n/a",MAX($I49,SUMPRODUCT(MAX(('Service Log'!$B$2:$B$501=$A49)*'Service Log'!$I$2:$I$501)),SUMPRODUCT(MAX((Inspections!$B$2:$B$501=$A49)*Inspections!$Q$2:$Q$501)))))</f>
        <v/>
      </c>
      <c r="K49" s="17" t="str">
        <f>IF($A49="","",IF($Q49&lt;&gt;"OK","n/a",$E49-($J49-$I49)))</f>
        <v/>
      </c>
      <c r="L49" s="17" t="str">
        <f>IF($A49="","",IF($Q49&lt;&gt;"OK","n/a",IF(AND(ISNUMBER(Dashboard!$B$4),N(Dashboard!$B$4)&gt;=18264,N(Dashboard!$B$4)&lt;=73050),$F49-(Dashboard!$B$4-$H49),"n/a")))</f>
        <v/>
      </c>
      <c r="M49" s="18" t="str">
        <f>IF($A49="","",IF(Dashboard!$B$19&gt;0,"Check data",IF(OR($K49&lt;0,$L49&lt;0),"Overdue",IF(OR($K49&lt;=Dashboard!$B$5,$L49&lt;=Dashboard!$B$6),"Due soon","OK"))))</f>
        <v/>
      </c>
      <c r="N49" s="17" t="str">
        <f>IF($A49="","",SUMPRODUCT((Inspections!$B$2:$B$501=$A49)*(Inspections!$L$2:$L$501&gt;0)*(Inspections!$M$2:$M$501&lt;&gt;"Closed")))</f>
        <v/>
      </c>
      <c r="O49" s="19" t="str">
        <f>IF($A49="","",SUMPRODUCT(--('Service Log'!$B$2:$B$501=$A49),'Service Log'!$F$2:$F$501))</f>
        <v/>
      </c>
      <c r="P49" s="19" t="str">
        <f>IF($A49="","",IF($Q49&lt;&gt;"OK","n/a",IF($J49-$D49&lt;=0,"n/a",$O49/($J49-$D49))))</f>
        <v/>
      </c>
      <c r="Q49" s="18" t="str">
        <f>IF(COUNTA($A49:$G49)=0,"",IF($A49="","Check ID",IF(SUMPRODUCT(--($A$2:$A$101=$A49))&gt;1,"Duplicate ID",IF(OR(NOT(AND(ISNUMBER(D49),N(D49)&gt;=0,N(D49)&lt;=2000000)),NOT(AND(ISNUMBER(E49),N(E49)&gt;=1,N(E49)&lt;=100000)),NOT(AND(ISNUMBER(F49),N(F49)&gt;=1,N(F49)&lt;=3650)),NOT(AND(ISNUMBER(G49),N(G49)&gt;=18264,N(G49)&lt;=73050))),"Check inputs","OK"))))</f>
        <v/>
      </c>
    </row>
    <row r="50" spans="1:17" x14ac:dyDescent="0.25">
      <c r="A50" s="12"/>
      <c r="B50" s="13"/>
      <c r="C50" s="13"/>
      <c r="D50" s="14"/>
      <c r="E50" s="14"/>
      <c r="F50" s="14"/>
      <c r="G50" s="15"/>
      <c r="H50" s="16" t="str">
        <f>IF($A50="","",IF($Q50&lt;&gt;"OK","n/a",MAX($G50,SUMPRODUCT(MAX(('Service Log'!$B$2:$B$501=$A50)*('Service Log'!$C$2:$C$501="Service")*'Service Log'!$H$2:$H$501)))))</f>
        <v/>
      </c>
      <c r="I50" s="17" t="str">
        <f>IF($A50="","",IF($Q50&lt;&gt;"OK","n/a",IF(SUMPRODUCT(('Service Log'!$B$2:$B$501=$A50)*('Service Log'!$C$2:$C$501="Service")*('Service Log'!$H$2:$H$501=$H50))&gt;0,SUMPRODUCT(MAX(('Service Log'!$B$2:$B$501=$A50)*('Service Log'!$C$2:$C$501="Service")*('Service Log'!$H$2:$H$501=$H50)*'Service Log'!$I$2:$I$501)),$D50)))</f>
        <v/>
      </c>
      <c r="J50" s="17" t="str">
        <f>IF($A50="","",IF($Q50&lt;&gt;"OK","n/a",MAX($I50,SUMPRODUCT(MAX(('Service Log'!$B$2:$B$501=$A50)*'Service Log'!$I$2:$I$501)),SUMPRODUCT(MAX((Inspections!$B$2:$B$501=$A50)*Inspections!$Q$2:$Q$501)))))</f>
        <v/>
      </c>
      <c r="K50" s="17" t="str">
        <f>IF($A50="","",IF($Q50&lt;&gt;"OK","n/a",$E50-($J50-$I50)))</f>
        <v/>
      </c>
      <c r="L50" s="17" t="str">
        <f>IF($A50="","",IF($Q50&lt;&gt;"OK","n/a",IF(AND(ISNUMBER(Dashboard!$B$4),N(Dashboard!$B$4)&gt;=18264,N(Dashboard!$B$4)&lt;=73050),$F50-(Dashboard!$B$4-$H50),"n/a")))</f>
        <v/>
      </c>
      <c r="M50" s="18" t="str">
        <f>IF($A50="","",IF(Dashboard!$B$19&gt;0,"Check data",IF(OR($K50&lt;0,$L50&lt;0),"Overdue",IF(OR($K50&lt;=Dashboard!$B$5,$L50&lt;=Dashboard!$B$6),"Due soon","OK"))))</f>
        <v/>
      </c>
      <c r="N50" s="17" t="str">
        <f>IF($A50="","",SUMPRODUCT((Inspections!$B$2:$B$501=$A50)*(Inspections!$L$2:$L$501&gt;0)*(Inspections!$M$2:$M$501&lt;&gt;"Closed")))</f>
        <v/>
      </c>
      <c r="O50" s="19" t="str">
        <f>IF($A50="","",SUMPRODUCT(--('Service Log'!$B$2:$B$501=$A50),'Service Log'!$F$2:$F$501))</f>
        <v/>
      </c>
      <c r="P50" s="19" t="str">
        <f>IF($A50="","",IF($Q50&lt;&gt;"OK","n/a",IF($J50-$D50&lt;=0,"n/a",$O50/($J50-$D50))))</f>
        <v/>
      </c>
      <c r="Q50" s="18" t="str">
        <f>IF(COUNTA($A50:$G50)=0,"",IF($A50="","Check ID",IF(SUMPRODUCT(--($A$2:$A$101=$A50))&gt;1,"Duplicate ID",IF(OR(NOT(AND(ISNUMBER(D50),N(D50)&gt;=0,N(D50)&lt;=2000000)),NOT(AND(ISNUMBER(E50),N(E50)&gt;=1,N(E50)&lt;=100000)),NOT(AND(ISNUMBER(F50),N(F50)&gt;=1,N(F50)&lt;=3650)),NOT(AND(ISNUMBER(G50),N(G50)&gt;=18264,N(G50)&lt;=73050))),"Check inputs","OK"))))</f>
        <v/>
      </c>
    </row>
    <row r="51" spans="1:17" x14ac:dyDescent="0.25">
      <c r="A51" s="12"/>
      <c r="B51" s="13"/>
      <c r="C51" s="13"/>
      <c r="D51" s="14"/>
      <c r="E51" s="14"/>
      <c r="F51" s="14"/>
      <c r="G51" s="15"/>
      <c r="H51" s="16" t="str">
        <f>IF($A51="","",IF($Q51&lt;&gt;"OK","n/a",MAX($G51,SUMPRODUCT(MAX(('Service Log'!$B$2:$B$501=$A51)*('Service Log'!$C$2:$C$501="Service")*'Service Log'!$H$2:$H$501)))))</f>
        <v/>
      </c>
      <c r="I51" s="17" t="str">
        <f>IF($A51="","",IF($Q51&lt;&gt;"OK","n/a",IF(SUMPRODUCT(('Service Log'!$B$2:$B$501=$A51)*('Service Log'!$C$2:$C$501="Service")*('Service Log'!$H$2:$H$501=$H51))&gt;0,SUMPRODUCT(MAX(('Service Log'!$B$2:$B$501=$A51)*('Service Log'!$C$2:$C$501="Service")*('Service Log'!$H$2:$H$501=$H51)*'Service Log'!$I$2:$I$501)),$D51)))</f>
        <v/>
      </c>
      <c r="J51" s="17" t="str">
        <f>IF($A51="","",IF($Q51&lt;&gt;"OK","n/a",MAX($I51,SUMPRODUCT(MAX(('Service Log'!$B$2:$B$501=$A51)*'Service Log'!$I$2:$I$501)),SUMPRODUCT(MAX((Inspections!$B$2:$B$501=$A51)*Inspections!$Q$2:$Q$501)))))</f>
        <v/>
      </c>
      <c r="K51" s="17" t="str">
        <f>IF($A51="","",IF($Q51&lt;&gt;"OK","n/a",$E51-($J51-$I51)))</f>
        <v/>
      </c>
      <c r="L51" s="17" t="str">
        <f>IF($A51="","",IF($Q51&lt;&gt;"OK","n/a",IF(AND(ISNUMBER(Dashboard!$B$4),N(Dashboard!$B$4)&gt;=18264,N(Dashboard!$B$4)&lt;=73050),$F51-(Dashboard!$B$4-$H51),"n/a")))</f>
        <v/>
      </c>
      <c r="M51" s="18" t="str">
        <f>IF($A51="","",IF(Dashboard!$B$19&gt;0,"Check data",IF(OR($K51&lt;0,$L51&lt;0),"Overdue",IF(OR($K51&lt;=Dashboard!$B$5,$L51&lt;=Dashboard!$B$6),"Due soon","OK"))))</f>
        <v/>
      </c>
      <c r="N51" s="17" t="str">
        <f>IF($A51="","",SUMPRODUCT((Inspections!$B$2:$B$501=$A51)*(Inspections!$L$2:$L$501&gt;0)*(Inspections!$M$2:$M$501&lt;&gt;"Closed")))</f>
        <v/>
      </c>
      <c r="O51" s="19" t="str">
        <f>IF($A51="","",SUMPRODUCT(--('Service Log'!$B$2:$B$501=$A51),'Service Log'!$F$2:$F$501))</f>
        <v/>
      </c>
      <c r="P51" s="19" t="str">
        <f>IF($A51="","",IF($Q51&lt;&gt;"OK","n/a",IF($J51-$D51&lt;=0,"n/a",$O51/($J51-$D51))))</f>
        <v/>
      </c>
      <c r="Q51" s="18" t="str">
        <f>IF(COUNTA($A51:$G51)=0,"",IF($A51="","Check ID",IF(SUMPRODUCT(--($A$2:$A$101=$A51))&gt;1,"Duplicate ID",IF(OR(NOT(AND(ISNUMBER(D51),N(D51)&gt;=0,N(D51)&lt;=2000000)),NOT(AND(ISNUMBER(E51),N(E51)&gt;=1,N(E51)&lt;=100000)),NOT(AND(ISNUMBER(F51),N(F51)&gt;=1,N(F51)&lt;=3650)),NOT(AND(ISNUMBER(G51),N(G51)&gt;=18264,N(G51)&lt;=73050))),"Check inputs","OK"))))</f>
        <v/>
      </c>
    </row>
    <row r="52" spans="1:17" x14ac:dyDescent="0.25">
      <c r="A52" s="12"/>
      <c r="B52" s="13"/>
      <c r="C52" s="13"/>
      <c r="D52" s="14"/>
      <c r="E52" s="14"/>
      <c r="F52" s="14"/>
      <c r="G52" s="15"/>
      <c r="H52" s="16" t="str">
        <f>IF($A52="","",IF($Q52&lt;&gt;"OK","n/a",MAX($G52,SUMPRODUCT(MAX(('Service Log'!$B$2:$B$501=$A52)*('Service Log'!$C$2:$C$501="Service")*'Service Log'!$H$2:$H$501)))))</f>
        <v/>
      </c>
      <c r="I52" s="17" t="str">
        <f>IF($A52="","",IF($Q52&lt;&gt;"OK","n/a",IF(SUMPRODUCT(('Service Log'!$B$2:$B$501=$A52)*('Service Log'!$C$2:$C$501="Service")*('Service Log'!$H$2:$H$501=$H52))&gt;0,SUMPRODUCT(MAX(('Service Log'!$B$2:$B$501=$A52)*('Service Log'!$C$2:$C$501="Service")*('Service Log'!$H$2:$H$501=$H52)*'Service Log'!$I$2:$I$501)),$D52)))</f>
        <v/>
      </c>
      <c r="J52" s="17" t="str">
        <f>IF($A52="","",IF($Q52&lt;&gt;"OK","n/a",MAX($I52,SUMPRODUCT(MAX(('Service Log'!$B$2:$B$501=$A52)*'Service Log'!$I$2:$I$501)),SUMPRODUCT(MAX((Inspections!$B$2:$B$501=$A52)*Inspections!$Q$2:$Q$501)))))</f>
        <v/>
      </c>
      <c r="K52" s="17" t="str">
        <f>IF($A52="","",IF($Q52&lt;&gt;"OK","n/a",$E52-($J52-$I52)))</f>
        <v/>
      </c>
      <c r="L52" s="17" t="str">
        <f>IF($A52="","",IF($Q52&lt;&gt;"OK","n/a",IF(AND(ISNUMBER(Dashboard!$B$4),N(Dashboard!$B$4)&gt;=18264,N(Dashboard!$B$4)&lt;=73050),$F52-(Dashboard!$B$4-$H52),"n/a")))</f>
        <v/>
      </c>
      <c r="M52" s="18" t="str">
        <f>IF($A52="","",IF(Dashboard!$B$19&gt;0,"Check data",IF(OR($K52&lt;0,$L52&lt;0),"Overdue",IF(OR($K52&lt;=Dashboard!$B$5,$L52&lt;=Dashboard!$B$6),"Due soon","OK"))))</f>
        <v/>
      </c>
      <c r="N52" s="17" t="str">
        <f>IF($A52="","",SUMPRODUCT((Inspections!$B$2:$B$501=$A52)*(Inspections!$L$2:$L$501&gt;0)*(Inspections!$M$2:$M$501&lt;&gt;"Closed")))</f>
        <v/>
      </c>
      <c r="O52" s="19" t="str">
        <f>IF($A52="","",SUMPRODUCT(--('Service Log'!$B$2:$B$501=$A52),'Service Log'!$F$2:$F$501))</f>
        <v/>
      </c>
      <c r="P52" s="19" t="str">
        <f>IF($A52="","",IF($Q52&lt;&gt;"OK","n/a",IF($J52-$D52&lt;=0,"n/a",$O52/($J52-$D52))))</f>
        <v/>
      </c>
      <c r="Q52" s="18" t="str">
        <f>IF(COUNTA($A52:$G52)=0,"",IF($A52="","Check ID",IF(SUMPRODUCT(--($A$2:$A$101=$A52))&gt;1,"Duplicate ID",IF(OR(NOT(AND(ISNUMBER(D52),N(D52)&gt;=0,N(D52)&lt;=2000000)),NOT(AND(ISNUMBER(E52),N(E52)&gt;=1,N(E52)&lt;=100000)),NOT(AND(ISNUMBER(F52),N(F52)&gt;=1,N(F52)&lt;=3650)),NOT(AND(ISNUMBER(G52),N(G52)&gt;=18264,N(G52)&lt;=73050))),"Check inputs","OK"))))</f>
        <v/>
      </c>
    </row>
    <row r="53" spans="1:17" x14ac:dyDescent="0.25">
      <c r="A53" s="12"/>
      <c r="B53" s="13"/>
      <c r="C53" s="13"/>
      <c r="D53" s="14"/>
      <c r="E53" s="14"/>
      <c r="F53" s="14"/>
      <c r="G53" s="15"/>
      <c r="H53" s="16" t="str">
        <f>IF($A53="","",IF($Q53&lt;&gt;"OK","n/a",MAX($G53,SUMPRODUCT(MAX(('Service Log'!$B$2:$B$501=$A53)*('Service Log'!$C$2:$C$501="Service")*'Service Log'!$H$2:$H$501)))))</f>
        <v/>
      </c>
      <c r="I53" s="17" t="str">
        <f>IF($A53="","",IF($Q53&lt;&gt;"OK","n/a",IF(SUMPRODUCT(('Service Log'!$B$2:$B$501=$A53)*('Service Log'!$C$2:$C$501="Service")*('Service Log'!$H$2:$H$501=$H53))&gt;0,SUMPRODUCT(MAX(('Service Log'!$B$2:$B$501=$A53)*('Service Log'!$C$2:$C$501="Service")*('Service Log'!$H$2:$H$501=$H53)*'Service Log'!$I$2:$I$501)),$D53)))</f>
        <v/>
      </c>
      <c r="J53" s="17" t="str">
        <f>IF($A53="","",IF($Q53&lt;&gt;"OK","n/a",MAX($I53,SUMPRODUCT(MAX(('Service Log'!$B$2:$B$501=$A53)*'Service Log'!$I$2:$I$501)),SUMPRODUCT(MAX((Inspections!$B$2:$B$501=$A53)*Inspections!$Q$2:$Q$501)))))</f>
        <v/>
      </c>
      <c r="K53" s="17" t="str">
        <f>IF($A53="","",IF($Q53&lt;&gt;"OK","n/a",$E53-($J53-$I53)))</f>
        <v/>
      </c>
      <c r="L53" s="17" t="str">
        <f>IF($A53="","",IF($Q53&lt;&gt;"OK","n/a",IF(AND(ISNUMBER(Dashboard!$B$4),N(Dashboard!$B$4)&gt;=18264,N(Dashboard!$B$4)&lt;=73050),$F53-(Dashboard!$B$4-$H53),"n/a")))</f>
        <v/>
      </c>
      <c r="M53" s="18" t="str">
        <f>IF($A53="","",IF(Dashboard!$B$19&gt;0,"Check data",IF(OR($K53&lt;0,$L53&lt;0),"Overdue",IF(OR($K53&lt;=Dashboard!$B$5,$L53&lt;=Dashboard!$B$6),"Due soon","OK"))))</f>
        <v/>
      </c>
      <c r="N53" s="17" t="str">
        <f>IF($A53="","",SUMPRODUCT((Inspections!$B$2:$B$501=$A53)*(Inspections!$L$2:$L$501&gt;0)*(Inspections!$M$2:$M$501&lt;&gt;"Closed")))</f>
        <v/>
      </c>
      <c r="O53" s="19" t="str">
        <f>IF($A53="","",SUMPRODUCT(--('Service Log'!$B$2:$B$501=$A53),'Service Log'!$F$2:$F$501))</f>
        <v/>
      </c>
      <c r="P53" s="19" t="str">
        <f>IF($A53="","",IF($Q53&lt;&gt;"OK","n/a",IF($J53-$D53&lt;=0,"n/a",$O53/($J53-$D53))))</f>
        <v/>
      </c>
      <c r="Q53" s="18" t="str">
        <f>IF(COUNTA($A53:$G53)=0,"",IF($A53="","Check ID",IF(SUMPRODUCT(--($A$2:$A$101=$A53))&gt;1,"Duplicate ID",IF(OR(NOT(AND(ISNUMBER(D53),N(D53)&gt;=0,N(D53)&lt;=2000000)),NOT(AND(ISNUMBER(E53),N(E53)&gt;=1,N(E53)&lt;=100000)),NOT(AND(ISNUMBER(F53),N(F53)&gt;=1,N(F53)&lt;=3650)),NOT(AND(ISNUMBER(G53),N(G53)&gt;=18264,N(G53)&lt;=73050))),"Check inputs","OK"))))</f>
        <v/>
      </c>
    </row>
    <row r="54" spans="1:17" x14ac:dyDescent="0.25">
      <c r="A54" s="12"/>
      <c r="B54" s="13"/>
      <c r="C54" s="13"/>
      <c r="D54" s="14"/>
      <c r="E54" s="14"/>
      <c r="F54" s="14"/>
      <c r="G54" s="15"/>
      <c r="H54" s="16" t="str">
        <f>IF($A54="","",IF($Q54&lt;&gt;"OK","n/a",MAX($G54,SUMPRODUCT(MAX(('Service Log'!$B$2:$B$501=$A54)*('Service Log'!$C$2:$C$501="Service")*'Service Log'!$H$2:$H$501)))))</f>
        <v/>
      </c>
      <c r="I54" s="17" t="str">
        <f>IF($A54="","",IF($Q54&lt;&gt;"OK","n/a",IF(SUMPRODUCT(('Service Log'!$B$2:$B$501=$A54)*('Service Log'!$C$2:$C$501="Service")*('Service Log'!$H$2:$H$501=$H54))&gt;0,SUMPRODUCT(MAX(('Service Log'!$B$2:$B$501=$A54)*('Service Log'!$C$2:$C$501="Service")*('Service Log'!$H$2:$H$501=$H54)*'Service Log'!$I$2:$I$501)),$D54)))</f>
        <v/>
      </c>
      <c r="J54" s="17" t="str">
        <f>IF($A54="","",IF($Q54&lt;&gt;"OK","n/a",MAX($I54,SUMPRODUCT(MAX(('Service Log'!$B$2:$B$501=$A54)*'Service Log'!$I$2:$I$501)),SUMPRODUCT(MAX((Inspections!$B$2:$B$501=$A54)*Inspections!$Q$2:$Q$501)))))</f>
        <v/>
      </c>
      <c r="K54" s="17" t="str">
        <f>IF($A54="","",IF($Q54&lt;&gt;"OK","n/a",$E54-($J54-$I54)))</f>
        <v/>
      </c>
      <c r="L54" s="17" t="str">
        <f>IF($A54="","",IF($Q54&lt;&gt;"OK","n/a",IF(AND(ISNUMBER(Dashboard!$B$4),N(Dashboard!$B$4)&gt;=18264,N(Dashboard!$B$4)&lt;=73050),$F54-(Dashboard!$B$4-$H54),"n/a")))</f>
        <v/>
      </c>
      <c r="M54" s="18" t="str">
        <f>IF($A54="","",IF(Dashboard!$B$19&gt;0,"Check data",IF(OR($K54&lt;0,$L54&lt;0),"Overdue",IF(OR($K54&lt;=Dashboard!$B$5,$L54&lt;=Dashboard!$B$6),"Due soon","OK"))))</f>
        <v/>
      </c>
      <c r="N54" s="17" t="str">
        <f>IF($A54="","",SUMPRODUCT((Inspections!$B$2:$B$501=$A54)*(Inspections!$L$2:$L$501&gt;0)*(Inspections!$M$2:$M$501&lt;&gt;"Closed")))</f>
        <v/>
      </c>
      <c r="O54" s="19" t="str">
        <f>IF($A54="","",SUMPRODUCT(--('Service Log'!$B$2:$B$501=$A54),'Service Log'!$F$2:$F$501))</f>
        <v/>
      </c>
      <c r="P54" s="19" t="str">
        <f>IF($A54="","",IF($Q54&lt;&gt;"OK","n/a",IF($J54-$D54&lt;=0,"n/a",$O54/($J54-$D54))))</f>
        <v/>
      </c>
      <c r="Q54" s="18" t="str">
        <f>IF(COUNTA($A54:$G54)=0,"",IF($A54="","Check ID",IF(SUMPRODUCT(--($A$2:$A$101=$A54))&gt;1,"Duplicate ID",IF(OR(NOT(AND(ISNUMBER(D54),N(D54)&gt;=0,N(D54)&lt;=2000000)),NOT(AND(ISNUMBER(E54),N(E54)&gt;=1,N(E54)&lt;=100000)),NOT(AND(ISNUMBER(F54),N(F54)&gt;=1,N(F54)&lt;=3650)),NOT(AND(ISNUMBER(G54),N(G54)&gt;=18264,N(G54)&lt;=73050))),"Check inputs","OK"))))</f>
        <v/>
      </c>
    </row>
    <row r="55" spans="1:17" x14ac:dyDescent="0.25">
      <c r="A55" s="12"/>
      <c r="B55" s="13"/>
      <c r="C55" s="13"/>
      <c r="D55" s="14"/>
      <c r="E55" s="14"/>
      <c r="F55" s="14"/>
      <c r="G55" s="15"/>
      <c r="H55" s="16" t="str">
        <f>IF($A55="","",IF($Q55&lt;&gt;"OK","n/a",MAX($G55,SUMPRODUCT(MAX(('Service Log'!$B$2:$B$501=$A55)*('Service Log'!$C$2:$C$501="Service")*'Service Log'!$H$2:$H$501)))))</f>
        <v/>
      </c>
      <c r="I55" s="17" t="str">
        <f>IF($A55="","",IF($Q55&lt;&gt;"OK","n/a",IF(SUMPRODUCT(('Service Log'!$B$2:$B$501=$A55)*('Service Log'!$C$2:$C$501="Service")*('Service Log'!$H$2:$H$501=$H55))&gt;0,SUMPRODUCT(MAX(('Service Log'!$B$2:$B$501=$A55)*('Service Log'!$C$2:$C$501="Service")*('Service Log'!$H$2:$H$501=$H55)*'Service Log'!$I$2:$I$501)),$D55)))</f>
        <v/>
      </c>
      <c r="J55" s="17" t="str">
        <f>IF($A55="","",IF($Q55&lt;&gt;"OK","n/a",MAX($I55,SUMPRODUCT(MAX(('Service Log'!$B$2:$B$501=$A55)*'Service Log'!$I$2:$I$501)),SUMPRODUCT(MAX((Inspections!$B$2:$B$501=$A55)*Inspections!$Q$2:$Q$501)))))</f>
        <v/>
      </c>
      <c r="K55" s="17" t="str">
        <f>IF($A55="","",IF($Q55&lt;&gt;"OK","n/a",$E55-($J55-$I55)))</f>
        <v/>
      </c>
      <c r="L55" s="17" t="str">
        <f>IF($A55="","",IF($Q55&lt;&gt;"OK","n/a",IF(AND(ISNUMBER(Dashboard!$B$4),N(Dashboard!$B$4)&gt;=18264,N(Dashboard!$B$4)&lt;=73050),$F55-(Dashboard!$B$4-$H55),"n/a")))</f>
        <v/>
      </c>
      <c r="M55" s="18" t="str">
        <f>IF($A55="","",IF(Dashboard!$B$19&gt;0,"Check data",IF(OR($K55&lt;0,$L55&lt;0),"Overdue",IF(OR($K55&lt;=Dashboard!$B$5,$L55&lt;=Dashboard!$B$6),"Due soon","OK"))))</f>
        <v/>
      </c>
      <c r="N55" s="17" t="str">
        <f>IF($A55="","",SUMPRODUCT((Inspections!$B$2:$B$501=$A55)*(Inspections!$L$2:$L$501&gt;0)*(Inspections!$M$2:$M$501&lt;&gt;"Closed")))</f>
        <v/>
      </c>
      <c r="O55" s="19" t="str">
        <f>IF($A55="","",SUMPRODUCT(--('Service Log'!$B$2:$B$501=$A55),'Service Log'!$F$2:$F$501))</f>
        <v/>
      </c>
      <c r="P55" s="19" t="str">
        <f>IF($A55="","",IF($Q55&lt;&gt;"OK","n/a",IF($J55-$D55&lt;=0,"n/a",$O55/($J55-$D55))))</f>
        <v/>
      </c>
      <c r="Q55" s="18" t="str">
        <f>IF(COUNTA($A55:$G55)=0,"",IF($A55="","Check ID",IF(SUMPRODUCT(--($A$2:$A$101=$A55))&gt;1,"Duplicate ID",IF(OR(NOT(AND(ISNUMBER(D55),N(D55)&gt;=0,N(D55)&lt;=2000000)),NOT(AND(ISNUMBER(E55),N(E55)&gt;=1,N(E55)&lt;=100000)),NOT(AND(ISNUMBER(F55),N(F55)&gt;=1,N(F55)&lt;=3650)),NOT(AND(ISNUMBER(G55),N(G55)&gt;=18264,N(G55)&lt;=73050))),"Check inputs","OK"))))</f>
        <v/>
      </c>
    </row>
    <row r="56" spans="1:17" x14ac:dyDescent="0.25">
      <c r="A56" s="12"/>
      <c r="B56" s="13"/>
      <c r="C56" s="13"/>
      <c r="D56" s="14"/>
      <c r="E56" s="14"/>
      <c r="F56" s="14"/>
      <c r="G56" s="15"/>
      <c r="H56" s="16" t="str">
        <f>IF($A56="","",IF($Q56&lt;&gt;"OK","n/a",MAX($G56,SUMPRODUCT(MAX(('Service Log'!$B$2:$B$501=$A56)*('Service Log'!$C$2:$C$501="Service")*'Service Log'!$H$2:$H$501)))))</f>
        <v/>
      </c>
      <c r="I56" s="17" t="str">
        <f>IF($A56="","",IF($Q56&lt;&gt;"OK","n/a",IF(SUMPRODUCT(('Service Log'!$B$2:$B$501=$A56)*('Service Log'!$C$2:$C$501="Service")*('Service Log'!$H$2:$H$501=$H56))&gt;0,SUMPRODUCT(MAX(('Service Log'!$B$2:$B$501=$A56)*('Service Log'!$C$2:$C$501="Service")*('Service Log'!$H$2:$H$501=$H56)*'Service Log'!$I$2:$I$501)),$D56)))</f>
        <v/>
      </c>
      <c r="J56" s="17" t="str">
        <f>IF($A56="","",IF($Q56&lt;&gt;"OK","n/a",MAX($I56,SUMPRODUCT(MAX(('Service Log'!$B$2:$B$501=$A56)*'Service Log'!$I$2:$I$501)),SUMPRODUCT(MAX((Inspections!$B$2:$B$501=$A56)*Inspections!$Q$2:$Q$501)))))</f>
        <v/>
      </c>
      <c r="K56" s="17" t="str">
        <f>IF($A56="","",IF($Q56&lt;&gt;"OK","n/a",$E56-($J56-$I56)))</f>
        <v/>
      </c>
      <c r="L56" s="17" t="str">
        <f>IF($A56="","",IF($Q56&lt;&gt;"OK","n/a",IF(AND(ISNUMBER(Dashboard!$B$4),N(Dashboard!$B$4)&gt;=18264,N(Dashboard!$B$4)&lt;=73050),$F56-(Dashboard!$B$4-$H56),"n/a")))</f>
        <v/>
      </c>
      <c r="M56" s="18" t="str">
        <f>IF($A56="","",IF(Dashboard!$B$19&gt;0,"Check data",IF(OR($K56&lt;0,$L56&lt;0),"Overdue",IF(OR($K56&lt;=Dashboard!$B$5,$L56&lt;=Dashboard!$B$6),"Due soon","OK"))))</f>
        <v/>
      </c>
      <c r="N56" s="17" t="str">
        <f>IF($A56="","",SUMPRODUCT((Inspections!$B$2:$B$501=$A56)*(Inspections!$L$2:$L$501&gt;0)*(Inspections!$M$2:$M$501&lt;&gt;"Closed")))</f>
        <v/>
      </c>
      <c r="O56" s="19" t="str">
        <f>IF($A56="","",SUMPRODUCT(--('Service Log'!$B$2:$B$501=$A56),'Service Log'!$F$2:$F$501))</f>
        <v/>
      </c>
      <c r="P56" s="19" t="str">
        <f>IF($A56="","",IF($Q56&lt;&gt;"OK","n/a",IF($J56-$D56&lt;=0,"n/a",$O56/($J56-$D56))))</f>
        <v/>
      </c>
      <c r="Q56" s="18" t="str">
        <f>IF(COUNTA($A56:$G56)=0,"",IF($A56="","Check ID",IF(SUMPRODUCT(--($A$2:$A$101=$A56))&gt;1,"Duplicate ID",IF(OR(NOT(AND(ISNUMBER(D56),N(D56)&gt;=0,N(D56)&lt;=2000000)),NOT(AND(ISNUMBER(E56),N(E56)&gt;=1,N(E56)&lt;=100000)),NOT(AND(ISNUMBER(F56),N(F56)&gt;=1,N(F56)&lt;=3650)),NOT(AND(ISNUMBER(G56),N(G56)&gt;=18264,N(G56)&lt;=73050))),"Check inputs","OK"))))</f>
        <v/>
      </c>
    </row>
    <row r="57" spans="1:17" x14ac:dyDescent="0.25">
      <c r="A57" s="12"/>
      <c r="B57" s="13"/>
      <c r="C57" s="13"/>
      <c r="D57" s="14"/>
      <c r="E57" s="14"/>
      <c r="F57" s="14"/>
      <c r="G57" s="15"/>
      <c r="H57" s="16" t="str">
        <f>IF($A57="","",IF($Q57&lt;&gt;"OK","n/a",MAX($G57,SUMPRODUCT(MAX(('Service Log'!$B$2:$B$501=$A57)*('Service Log'!$C$2:$C$501="Service")*'Service Log'!$H$2:$H$501)))))</f>
        <v/>
      </c>
      <c r="I57" s="17" t="str">
        <f>IF($A57="","",IF($Q57&lt;&gt;"OK","n/a",IF(SUMPRODUCT(('Service Log'!$B$2:$B$501=$A57)*('Service Log'!$C$2:$C$501="Service")*('Service Log'!$H$2:$H$501=$H57))&gt;0,SUMPRODUCT(MAX(('Service Log'!$B$2:$B$501=$A57)*('Service Log'!$C$2:$C$501="Service")*('Service Log'!$H$2:$H$501=$H57)*'Service Log'!$I$2:$I$501)),$D57)))</f>
        <v/>
      </c>
      <c r="J57" s="17" t="str">
        <f>IF($A57="","",IF($Q57&lt;&gt;"OK","n/a",MAX($I57,SUMPRODUCT(MAX(('Service Log'!$B$2:$B$501=$A57)*'Service Log'!$I$2:$I$501)),SUMPRODUCT(MAX((Inspections!$B$2:$B$501=$A57)*Inspections!$Q$2:$Q$501)))))</f>
        <v/>
      </c>
      <c r="K57" s="17" t="str">
        <f>IF($A57="","",IF($Q57&lt;&gt;"OK","n/a",$E57-($J57-$I57)))</f>
        <v/>
      </c>
      <c r="L57" s="17" t="str">
        <f>IF($A57="","",IF($Q57&lt;&gt;"OK","n/a",IF(AND(ISNUMBER(Dashboard!$B$4),N(Dashboard!$B$4)&gt;=18264,N(Dashboard!$B$4)&lt;=73050),$F57-(Dashboard!$B$4-$H57),"n/a")))</f>
        <v/>
      </c>
      <c r="M57" s="18" t="str">
        <f>IF($A57="","",IF(Dashboard!$B$19&gt;0,"Check data",IF(OR($K57&lt;0,$L57&lt;0),"Overdue",IF(OR($K57&lt;=Dashboard!$B$5,$L57&lt;=Dashboard!$B$6),"Due soon","OK"))))</f>
        <v/>
      </c>
      <c r="N57" s="17" t="str">
        <f>IF($A57="","",SUMPRODUCT((Inspections!$B$2:$B$501=$A57)*(Inspections!$L$2:$L$501&gt;0)*(Inspections!$M$2:$M$501&lt;&gt;"Closed")))</f>
        <v/>
      </c>
      <c r="O57" s="19" t="str">
        <f>IF($A57="","",SUMPRODUCT(--('Service Log'!$B$2:$B$501=$A57),'Service Log'!$F$2:$F$501))</f>
        <v/>
      </c>
      <c r="P57" s="19" t="str">
        <f>IF($A57="","",IF($Q57&lt;&gt;"OK","n/a",IF($J57-$D57&lt;=0,"n/a",$O57/($J57-$D57))))</f>
        <v/>
      </c>
      <c r="Q57" s="18" t="str">
        <f>IF(COUNTA($A57:$G57)=0,"",IF($A57="","Check ID",IF(SUMPRODUCT(--($A$2:$A$101=$A57))&gt;1,"Duplicate ID",IF(OR(NOT(AND(ISNUMBER(D57),N(D57)&gt;=0,N(D57)&lt;=2000000)),NOT(AND(ISNUMBER(E57),N(E57)&gt;=1,N(E57)&lt;=100000)),NOT(AND(ISNUMBER(F57),N(F57)&gt;=1,N(F57)&lt;=3650)),NOT(AND(ISNUMBER(G57),N(G57)&gt;=18264,N(G57)&lt;=73050))),"Check inputs","OK"))))</f>
        <v/>
      </c>
    </row>
    <row r="58" spans="1:17" x14ac:dyDescent="0.25">
      <c r="A58" s="12"/>
      <c r="B58" s="13"/>
      <c r="C58" s="13"/>
      <c r="D58" s="14"/>
      <c r="E58" s="14"/>
      <c r="F58" s="14"/>
      <c r="G58" s="15"/>
      <c r="H58" s="16" t="str">
        <f>IF($A58="","",IF($Q58&lt;&gt;"OK","n/a",MAX($G58,SUMPRODUCT(MAX(('Service Log'!$B$2:$B$501=$A58)*('Service Log'!$C$2:$C$501="Service")*'Service Log'!$H$2:$H$501)))))</f>
        <v/>
      </c>
      <c r="I58" s="17" t="str">
        <f>IF($A58="","",IF($Q58&lt;&gt;"OK","n/a",IF(SUMPRODUCT(('Service Log'!$B$2:$B$501=$A58)*('Service Log'!$C$2:$C$501="Service")*('Service Log'!$H$2:$H$501=$H58))&gt;0,SUMPRODUCT(MAX(('Service Log'!$B$2:$B$501=$A58)*('Service Log'!$C$2:$C$501="Service")*('Service Log'!$H$2:$H$501=$H58)*'Service Log'!$I$2:$I$501)),$D58)))</f>
        <v/>
      </c>
      <c r="J58" s="17" t="str">
        <f>IF($A58="","",IF($Q58&lt;&gt;"OK","n/a",MAX($I58,SUMPRODUCT(MAX(('Service Log'!$B$2:$B$501=$A58)*'Service Log'!$I$2:$I$501)),SUMPRODUCT(MAX((Inspections!$B$2:$B$501=$A58)*Inspections!$Q$2:$Q$501)))))</f>
        <v/>
      </c>
      <c r="K58" s="17" t="str">
        <f>IF($A58="","",IF($Q58&lt;&gt;"OK","n/a",$E58-($J58-$I58)))</f>
        <v/>
      </c>
      <c r="L58" s="17" t="str">
        <f>IF($A58="","",IF($Q58&lt;&gt;"OK","n/a",IF(AND(ISNUMBER(Dashboard!$B$4),N(Dashboard!$B$4)&gt;=18264,N(Dashboard!$B$4)&lt;=73050),$F58-(Dashboard!$B$4-$H58),"n/a")))</f>
        <v/>
      </c>
      <c r="M58" s="18" t="str">
        <f>IF($A58="","",IF(Dashboard!$B$19&gt;0,"Check data",IF(OR($K58&lt;0,$L58&lt;0),"Overdue",IF(OR($K58&lt;=Dashboard!$B$5,$L58&lt;=Dashboard!$B$6),"Due soon","OK"))))</f>
        <v/>
      </c>
      <c r="N58" s="17" t="str">
        <f>IF($A58="","",SUMPRODUCT((Inspections!$B$2:$B$501=$A58)*(Inspections!$L$2:$L$501&gt;0)*(Inspections!$M$2:$M$501&lt;&gt;"Closed")))</f>
        <v/>
      </c>
      <c r="O58" s="19" t="str">
        <f>IF($A58="","",SUMPRODUCT(--('Service Log'!$B$2:$B$501=$A58),'Service Log'!$F$2:$F$501))</f>
        <v/>
      </c>
      <c r="P58" s="19" t="str">
        <f>IF($A58="","",IF($Q58&lt;&gt;"OK","n/a",IF($J58-$D58&lt;=0,"n/a",$O58/($J58-$D58))))</f>
        <v/>
      </c>
      <c r="Q58" s="18" t="str">
        <f>IF(COUNTA($A58:$G58)=0,"",IF($A58="","Check ID",IF(SUMPRODUCT(--($A$2:$A$101=$A58))&gt;1,"Duplicate ID",IF(OR(NOT(AND(ISNUMBER(D58),N(D58)&gt;=0,N(D58)&lt;=2000000)),NOT(AND(ISNUMBER(E58),N(E58)&gt;=1,N(E58)&lt;=100000)),NOT(AND(ISNUMBER(F58),N(F58)&gt;=1,N(F58)&lt;=3650)),NOT(AND(ISNUMBER(G58),N(G58)&gt;=18264,N(G58)&lt;=73050))),"Check inputs","OK"))))</f>
        <v/>
      </c>
    </row>
    <row r="59" spans="1:17" x14ac:dyDescent="0.25">
      <c r="A59" s="12"/>
      <c r="B59" s="13"/>
      <c r="C59" s="13"/>
      <c r="D59" s="14"/>
      <c r="E59" s="14"/>
      <c r="F59" s="14"/>
      <c r="G59" s="15"/>
      <c r="H59" s="16" t="str">
        <f>IF($A59="","",IF($Q59&lt;&gt;"OK","n/a",MAX($G59,SUMPRODUCT(MAX(('Service Log'!$B$2:$B$501=$A59)*('Service Log'!$C$2:$C$501="Service")*'Service Log'!$H$2:$H$501)))))</f>
        <v/>
      </c>
      <c r="I59" s="17" t="str">
        <f>IF($A59="","",IF($Q59&lt;&gt;"OK","n/a",IF(SUMPRODUCT(('Service Log'!$B$2:$B$501=$A59)*('Service Log'!$C$2:$C$501="Service")*('Service Log'!$H$2:$H$501=$H59))&gt;0,SUMPRODUCT(MAX(('Service Log'!$B$2:$B$501=$A59)*('Service Log'!$C$2:$C$501="Service")*('Service Log'!$H$2:$H$501=$H59)*'Service Log'!$I$2:$I$501)),$D59)))</f>
        <v/>
      </c>
      <c r="J59" s="17" t="str">
        <f>IF($A59="","",IF($Q59&lt;&gt;"OK","n/a",MAX($I59,SUMPRODUCT(MAX(('Service Log'!$B$2:$B$501=$A59)*'Service Log'!$I$2:$I$501)),SUMPRODUCT(MAX((Inspections!$B$2:$B$501=$A59)*Inspections!$Q$2:$Q$501)))))</f>
        <v/>
      </c>
      <c r="K59" s="17" t="str">
        <f>IF($A59="","",IF($Q59&lt;&gt;"OK","n/a",$E59-($J59-$I59)))</f>
        <v/>
      </c>
      <c r="L59" s="17" t="str">
        <f>IF($A59="","",IF($Q59&lt;&gt;"OK","n/a",IF(AND(ISNUMBER(Dashboard!$B$4),N(Dashboard!$B$4)&gt;=18264,N(Dashboard!$B$4)&lt;=73050),$F59-(Dashboard!$B$4-$H59),"n/a")))</f>
        <v/>
      </c>
      <c r="M59" s="18" t="str">
        <f>IF($A59="","",IF(Dashboard!$B$19&gt;0,"Check data",IF(OR($K59&lt;0,$L59&lt;0),"Overdue",IF(OR($K59&lt;=Dashboard!$B$5,$L59&lt;=Dashboard!$B$6),"Due soon","OK"))))</f>
        <v/>
      </c>
      <c r="N59" s="17" t="str">
        <f>IF($A59="","",SUMPRODUCT((Inspections!$B$2:$B$501=$A59)*(Inspections!$L$2:$L$501&gt;0)*(Inspections!$M$2:$M$501&lt;&gt;"Closed")))</f>
        <v/>
      </c>
      <c r="O59" s="19" t="str">
        <f>IF($A59="","",SUMPRODUCT(--('Service Log'!$B$2:$B$501=$A59),'Service Log'!$F$2:$F$501))</f>
        <v/>
      </c>
      <c r="P59" s="19" t="str">
        <f>IF($A59="","",IF($Q59&lt;&gt;"OK","n/a",IF($J59-$D59&lt;=0,"n/a",$O59/($J59-$D59))))</f>
        <v/>
      </c>
      <c r="Q59" s="18" t="str">
        <f>IF(COUNTA($A59:$G59)=0,"",IF($A59="","Check ID",IF(SUMPRODUCT(--($A$2:$A$101=$A59))&gt;1,"Duplicate ID",IF(OR(NOT(AND(ISNUMBER(D59),N(D59)&gt;=0,N(D59)&lt;=2000000)),NOT(AND(ISNUMBER(E59),N(E59)&gt;=1,N(E59)&lt;=100000)),NOT(AND(ISNUMBER(F59),N(F59)&gt;=1,N(F59)&lt;=3650)),NOT(AND(ISNUMBER(G59),N(G59)&gt;=18264,N(G59)&lt;=73050))),"Check inputs","OK"))))</f>
        <v/>
      </c>
    </row>
    <row r="60" spans="1:17" x14ac:dyDescent="0.25">
      <c r="A60" s="12"/>
      <c r="B60" s="13"/>
      <c r="C60" s="13"/>
      <c r="D60" s="14"/>
      <c r="E60" s="14"/>
      <c r="F60" s="14"/>
      <c r="G60" s="15"/>
      <c r="H60" s="16" t="str">
        <f>IF($A60="","",IF($Q60&lt;&gt;"OK","n/a",MAX($G60,SUMPRODUCT(MAX(('Service Log'!$B$2:$B$501=$A60)*('Service Log'!$C$2:$C$501="Service")*'Service Log'!$H$2:$H$501)))))</f>
        <v/>
      </c>
      <c r="I60" s="17" t="str">
        <f>IF($A60="","",IF($Q60&lt;&gt;"OK","n/a",IF(SUMPRODUCT(('Service Log'!$B$2:$B$501=$A60)*('Service Log'!$C$2:$C$501="Service")*('Service Log'!$H$2:$H$501=$H60))&gt;0,SUMPRODUCT(MAX(('Service Log'!$B$2:$B$501=$A60)*('Service Log'!$C$2:$C$501="Service")*('Service Log'!$H$2:$H$501=$H60)*'Service Log'!$I$2:$I$501)),$D60)))</f>
        <v/>
      </c>
      <c r="J60" s="17" t="str">
        <f>IF($A60="","",IF($Q60&lt;&gt;"OK","n/a",MAX($I60,SUMPRODUCT(MAX(('Service Log'!$B$2:$B$501=$A60)*'Service Log'!$I$2:$I$501)),SUMPRODUCT(MAX((Inspections!$B$2:$B$501=$A60)*Inspections!$Q$2:$Q$501)))))</f>
        <v/>
      </c>
      <c r="K60" s="17" t="str">
        <f>IF($A60="","",IF($Q60&lt;&gt;"OK","n/a",$E60-($J60-$I60)))</f>
        <v/>
      </c>
      <c r="L60" s="17" t="str">
        <f>IF($A60="","",IF($Q60&lt;&gt;"OK","n/a",IF(AND(ISNUMBER(Dashboard!$B$4),N(Dashboard!$B$4)&gt;=18264,N(Dashboard!$B$4)&lt;=73050),$F60-(Dashboard!$B$4-$H60),"n/a")))</f>
        <v/>
      </c>
      <c r="M60" s="18" t="str">
        <f>IF($A60="","",IF(Dashboard!$B$19&gt;0,"Check data",IF(OR($K60&lt;0,$L60&lt;0),"Overdue",IF(OR($K60&lt;=Dashboard!$B$5,$L60&lt;=Dashboard!$B$6),"Due soon","OK"))))</f>
        <v/>
      </c>
      <c r="N60" s="17" t="str">
        <f>IF($A60="","",SUMPRODUCT((Inspections!$B$2:$B$501=$A60)*(Inspections!$L$2:$L$501&gt;0)*(Inspections!$M$2:$M$501&lt;&gt;"Closed")))</f>
        <v/>
      </c>
      <c r="O60" s="19" t="str">
        <f>IF($A60="","",SUMPRODUCT(--('Service Log'!$B$2:$B$501=$A60),'Service Log'!$F$2:$F$501))</f>
        <v/>
      </c>
      <c r="P60" s="19" t="str">
        <f>IF($A60="","",IF($Q60&lt;&gt;"OK","n/a",IF($J60-$D60&lt;=0,"n/a",$O60/($J60-$D60))))</f>
        <v/>
      </c>
      <c r="Q60" s="18" t="str">
        <f>IF(COUNTA($A60:$G60)=0,"",IF($A60="","Check ID",IF(SUMPRODUCT(--($A$2:$A$101=$A60))&gt;1,"Duplicate ID",IF(OR(NOT(AND(ISNUMBER(D60),N(D60)&gt;=0,N(D60)&lt;=2000000)),NOT(AND(ISNUMBER(E60),N(E60)&gt;=1,N(E60)&lt;=100000)),NOT(AND(ISNUMBER(F60),N(F60)&gt;=1,N(F60)&lt;=3650)),NOT(AND(ISNUMBER(G60),N(G60)&gt;=18264,N(G60)&lt;=73050))),"Check inputs","OK"))))</f>
        <v/>
      </c>
    </row>
    <row r="61" spans="1:17" x14ac:dyDescent="0.25">
      <c r="A61" s="12"/>
      <c r="B61" s="13"/>
      <c r="C61" s="13"/>
      <c r="D61" s="14"/>
      <c r="E61" s="14"/>
      <c r="F61" s="14"/>
      <c r="G61" s="15"/>
      <c r="H61" s="16" t="str">
        <f>IF($A61="","",IF($Q61&lt;&gt;"OK","n/a",MAX($G61,SUMPRODUCT(MAX(('Service Log'!$B$2:$B$501=$A61)*('Service Log'!$C$2:$C$501="Service")*'Service Log'!$H$2:$H$501)))))</f>
        <v/>
      </c>
      <c r="I61" s="17" t="str">
        <f>IF($A61="","",IF($Q61&lt;&gt;"OK","n/a",IF(SUMPRODUCT(('Service Log'!$B$2:$B$501=$A61)*('Service Log'!$C$2:$C$501="Service")*('Service Log'!$H$2:$H$501=$H61))&gt;0,SUMPRODUCT(MAX(('Service Log'!$B$2:$B$501=$A61)*('Service Log'!$C$2:$C$501="Service")*('Service Log'!$H$2:$H$501=$H61)*'Service Log'!$I$2:$I$501)),$D61)))</f>
        <v/>
      </c>
      <c r="J61" s="17" t="str">
        <f>IF($A61="","",IF($Q61&lt;&gt;"OK","n/a",MAX($I61,SUMPRODUCT(MAX(('Service Log'!$B$2:$B$501=$A61)*'Service Log'!$I$2:$I$501)),SUMPRODUCT(MAX((Inspections!$B$2:$B$501=$A61)*Inspections!$Q$2:$Q$501)))))</f>
        <v/>
      </c>
      <c r="K61" s="17" t="str">
        <f>IF($A61="","",IF($Q61&lt;&gt;"OK","n/a",$E61-($J61-$I61)))</f>
        <v/>
      </c>
      <c r="L61" s="17" t="str">
        <f>IF($A61="","",IF($Q61&lt;&gt;"OK","n/a",IF(AND(ISNUMBER(Dashboard!$B$4),N(Dashboard!$B$4)&gt;=18264,N(Dashboard!$B$4)&lt;=73050),$F61-(Dashboard!$B$4-$H61),"n/a")))</f>
        <v/>
      </c>
      <c r="M61" s="18" t="str">
        <f>IF($A61="","",IF(Dashboard!$B$19&gt;0,"Check data",IF(OR($K61&lt;0,$L61&lt;0),"Overdue",IF(OR($K61&lt;=Dashboard!$B$5,$L61&lt;=Dashboard!$B$6),"Due soon","OK"))))</f>
        <v/>
      </c>
      <c r="N61" s="17" t="str">
        <f>IF($A61="","",SUMPRODUCT((Inspections!$B$2:$B$501=$A61)*(Inspections!$L$2:$L$501&gt;0)*(Inspections!$M$2:$M$501&lt;&gt;"Closed")))</f>
        <v/>
      </c>
      <c r="O61" s="19" t="str">
        <f>IF($A61="","",SUMPRODUCT(--('Service Log'!$B$2:$B$501=$A61),'Service Log'!$F$2:$F$501))</f>
        <v/>
      </c>
      <c r="P61" s="19" t="str">
        <f>IF($A61="","",IF($Q61&lt;&gt;"OK","n/a",IF($J61-$D61&lt;=0,"n/a",$O61/($J61-$D61))))</f>
        <v/>
      </c>
      <c r="Q61" s="18" t="str">
        <f>IF(COUNTA($A61:$G61)=0,"",IF($A61="","Check ID",IF(SUMPRODUCT(--($A$2:$A$101=$A61))&gt;1,"Duplicate ID",IF(OR(NOT(AND(ISNUMBER(D61),N(D61)&gt;=0,N(D61)&lt;=2000000)),NOT(AND(ISNUMBER(E61),N(E61)&gt;=1,N(E61)&lt;=100000)),NOT(AND(ISNUMBER(F61),N(F61)&gt;=1,N(F61)&lt;=3650)),NOT(AND(ISNUMBER(G61),N(G61)&gt;=18264,N(G61)&lt;=73050))),"Check inputs","OK"))))</f>
        <v/>
      </c>
    </row>
    <row r="62" spans="1:17" x14ac:dyDescent="0.25">
      <c r="A62" s="12"/>
      <c r="B62" s="13"/>
      <c r="C62" s="13"/>
      <c r="D62" s="14"/>
      <c r="E62" s="14"/>
      <c r="F62" s="14"/>
      <c r="G62" s="15"/>
      <c r="H62" s="16" t="str">
        <f>IF($A62="","",IF($Q62&lt;&gt;"OK","n/a",MAX($G62,SUMPRODUCT(MAX(('Service Log'!$B$2:$B$501=$A62)*('Service Log'!$C$2:$C$501="Service")*'Service Log'!$H$2:$H$501)))))</f>
        <v/>
      </c>
      <c r="I62" s="17" t="str">
        <f>IF($A62="","",IF($Q62&lt;&gt;"OK","n/a",IF(SUMPRODUCT(('Service Log'!$B$2:$B$501=$A62)*('Service Log'!$C$2:$C$501="Service")*('Service Log'!$H$2:$H$501=$H62))&gt;0,SUMPRODUCT(MAX(('Service Log'!$B$2:$B$501=$A62)*('Service Log'!$C$2:$C$501="Service")*('Service Log'!$H$2:$H$501=$H62)*'Service Log'!$I$2:$I$501)),$D62)))</f>
        <v/>
      </c>
      <c r="J62" s="17" t="str">
        <f>IF($A62="","",IF($Q62&lt;&gt;"OK","n/a",MAX($I62,SUMPRODUCT(MAX(('Service Log'!$B$2:$B$501=$A62)*'Service Log'!$I$2:$I$501)),SUMPRODUCT(MAX((Inspections!$B$2:$B$501=$A62)*Inspections!$Q$2:$Q$501)))))</f>
        <v/>
      </c>
      <c r="K62" s="17" t="str">
        <f>IF($A62="","",IF($Q62&lt;&gt;"OK","n/a",$E62-($J62-$I62)))</f>
        <v/>
      </c>
      <c r="L62" s="17" t="str">
        <f>IF($A62="","",IF($Q62&lt;&gt;"OK","n/a",IF(AND(ISNUMBER(Dashboard!$B$4),N(Dashboard!$B$4)&gt;=18264,N(Dashboard!$B$4)&lt;=73050),$F62-(Dashboard!$B$4-$H62),"n/a")))</f>
        <v/>
      </c>
      <c r="M62" s="18" t="str">
        <f>IF($A62="","",IF(Dashboard!$B$19&gt;0,"Check data",IF(OR($K62&lt;0,$L62&lt;0),"Overdue",IF(OR($K62&lt;=Dashboard!$B$5,$L62&lt;=Dashboard!$B$6),"Due soon","OK"))))</f>
        <v/>
      </c>
      <c r="N62" s="17" t="str">
        <f>IF($A62="","",SUMPRODUCT((Inspections!$B$2:$B$501=$A62)*(Inspections!$L$2:$L$501&gt;0)*(Inspections!$M$2:$M$501&lt;&gt;"Closed")))</f>
        <v/>
      </c>
      <c r="O62" s="19" t="str">
        <f>IF($A62="","",SUMPRODUCT(--('Service Log'!$B$2:$B$501=$A62),'Service Log'!$F$2:$F$501))</f>
        <v/>
      </c>
      <c r="P62" s="19" t="str">
        <f>IF($A62="","",IF($Q62&lt;&gt;"OK","n/a",IF($J62-$D62&lt;=0,"n/a",$O62/($J62-$D62))))</f>
        <v/>
      </c>
      <c r="Q62" s="18" t="str">
        <f>IF(COUNTA($A62:$G62)=0,"",IF($A62="","Check ID",IF(SUMPRODUCT(--($A$2:$A$101=$A62))&gt;1,"Duplicate ID",IF(OR(NOT(AND(ISNUMBER(D62),N(D62)&gt;=0,N(D62)&lt;=2000000)),NOT(AND(ISNUMBER(E62),N(E62)&gt;=1,N(E62)&lt;=100000)),NOT(AND(ISNUMBER(F62),N(F62)&gt;=1,N(F62)&lt;=3650)),NOT(AND(ISNUMBER(G62),N(G62)&gt;=18264,N(G62)&lt;=73050))),"Check inputs","OK"))))</f>
        <v/>
      </c>
    </row>
    <row r="63" spans="1:17" x14ac:dyDescent="0.25">
      <c r="A63" s="12"/>
      <c r="B63" s="13"/>
      <c r="C63" s="13"/>
      <c r="D63" s="14"/>
      <c r="E63" s="14"/>
      <c r="F63" s="14"/>
      <c r="G63" s="15"/>
      <c r="H63" s="16" t="str">
        <f>IF($A63="","",IF($Q63&lt;&gt;"OK","n/a",MAX($G63,SUMPRODUCT(MAX(('Service Log'!$B$2:$B$501=$A63)*('Service Log'!$C$2:$C$501="Service")*'Service Log'!$H$2:$H$501)))))</f>
        <v/>
      </c>
      <c r="I63" s="17" t="str">
        <f>IF($A63="","",IF($Q63&lt;&gt;"OK","n/a",IF(SUMPRODUCT(('Service Log'!$B$2:$B$501=$A63)*('Service Log'!$C$2:$C$501="Service")*('Service Log'!$H$2:$H$501=$H63))&gt;0,SUMPRODUCT(MAX(('Service Log'!$B$2:$B$501=$A63)*('Service Log'!$C$2:$C$501="Service")*('Service Log'!$H$2:$H$501=$H63)*'Service Log'!$I$2:$I$501)),$D63)))</f>
        <v/>
      </c>
      <c r="J63" s="17" t="str">
        <f>IF($A63="","",IF($Q63&lt;&gt;"OK","n/a",MAX($I63,SUMPRODUCT(MAX(('Service Log'!$B$2:$B$501=$A63)*'Service Log'!$I$2:$I$501)),SUMPRODUCT(MAX((Inspections!$B$2:$B$501=$A63)*Inspections!$Q$2:$Q$501)))))</f>
        <v/>
      </c>
      <c r="K63" s="17" t="str">
        <f>IF($A63="","",IF($Q63&lt;&gt;"OK","n/a",$E63-($J63-$I63)))</f>
        <v/>
      </c>
      <c r="L63" s="17" t="str">
        <f>IF($A63="","",IF($Q63&lt;&gt;"OK","n/a",IF(AND(ISNUMBER(Dashboard!$B$4),N(Dashboard!$B$4)&gt;=18264,N(Dashboard!$B$4)&lt;=73050),$F63-(Dashboard!$B$4-$H63),"n/a")))</f>
        <v/>
      </c>
      <c r="M63" s="18" t="str">
        <f>IF($A63="","",IF(Dashboard!$B$19&gt;0,"Check data",IF(OR($K63&lt;0,$L63&lt;0),"Overdue",IF(OR($K63&lt;=Dashboard!$B$5,$L63&lt;=Dashboard!$B$6),"Due soon","OK"))))</f>
        <v/>
      </c>
      <c r="N63" s="17" t="str">
        <f>IF($A63="","",SUMPRODUCT((Inspections!$B$2:$B$501=$A63)*(Inspections!$L$2:$L$501&gt;0)*(Inspections!$M$2:$M$501&lt;&gt;"Closed")))</f>
        <v/>
      </c>
      <c r="O63" s="19" t="str">
        <f>IF($A63="","",SUMPRODUCT(--('Service Log'!$B$2:$B$501=$A63),'Service Log'!$F$2:$F$501))</f>
        <v/>
      </c>
      <c r="P63" s="19" t="str">
        <f>IF($A63="","",IF($Q63&lt;&gt;"OK","n/a",IF($J63-$D63&lt;=0,"n/a",$O63/($J63-$D63))))</f>
        <v/>
      </c>
      <c r="Q63" s="18" t="str">
        <f>IF(COUNTA($A63:$G63)=0,"",IF($A63="","Check ID",IF(SUMPRODUCT(--($A$2:$A$101=$A63))&gt;1,"Duplicate ID",IF(OR(NOT(AND(ISNUMBER(D63),N(D63)&gt;=0,N(D63)&lt;=2000000)),NOT(AND(ISNUMBER(E63),N(E63)&gt;=1,N(E63)&lt;=100000)),NOT(AND(ISNUMBER(F63),N(F63)&gt;=1,N(F63)&lt;=3650)),NOT(AND(ISNUMBER(G63),N(G63)&gt;=18264,N(G63)&lt;=73050))),"Check inputs","OK"))))</f>
        <v/>
      </c>
    </row>
    <row r="64" spans="1:17" x14ac:dyDescent="0.25">
      <c r="A64" s="12"/>
      <c r="B64" s="13"/>
      <c r="C64" s="13"/>
      <c r="D64" s="14"/>
      <c r="E64" s="14"/>
      <c r="F64" s="14"/>
      <c r="G64" s="15"/>
      <c r="H64" s="16" t="str">
        <f>IF($A64="","",IF($Q64&lt;&gt;"OK","n/a",MAX($G64,SUMPRODUCT(MAX(('Service Log'!$B$2:$B$501=$A64)*('Service Log'!$C$2:$C$501="Service")*'Service Log'!$H$2:$H$501)))))</f>
        <v/>
      </c>
      <c r="I64" s="17" t="str">
        <f>IF($A64="","",IF($Q64&lt;&gt;"OK","n/a",IF(SUMPRODUCT(('Service Log'!$B$2:$B$501=$A64)*('Service Log'!$C$2:$C$501="Service")*('Service Log'!$H$2:$H$501=$H64))&gt;0,SUMPRODUCT(MAX(('Service Log'!$B$2:$B$501=$A64)*('Service Log'!$C$2:$C$501="Service")*('Service Log'!$H$2:$H$501=$H64)*'Service Log'!$I$2:$I$501)),$D64)))</f>
        <v/>
      </c>
      <c r="J64" s="17" t="str">
        <f>IF($A64="","",IF($Q64&lt;&gt;"OK","n/a",MAX($I64,SUMPRODUCT(MAX(('Service Log'!$B$2:$B$501=$A64)*'Service Log'!$I$2:$I$501)),SUMPRODUCT(MAX((Inspections!$B$2:$B$501=$A64)*Inspections!$Q$2:$Q$501)))))</f>
        <v/>
      </c>
      <c r="K64" s="17" t="str">
        <f>IF($A64="","",IF($Q64&lt;&gt;"OK","n/a",$E64-($J64-$I64)))</f>
        <v/>
      </c>
      <c r="L64" s="17" t="str">
        <f>IF($A64="","",IF($Q64&lt;&gt;"OK","n/a",IF(AND(ISNUMBER(Dashboard!$B$4),N(Dashboard!$B$4)&gt;=18264,N(Dashboard!$B$4)&lt;=73050),$F64-(Dashboard!$B$4-$H64),"n/a")))</f>
        <v/>
      </c>
      <c r="M64" s="18" t="str">
        <f>IF($A64="","",IF(Dashboard!$B$19&gt;0,"Check data",IF(OR($K64&lt;0,$L64&lt;0),"Overdue",IF(OR($K64&lt;=Dashboard!$B$5,$L64&lt;=Dashboard!$B$6),"Due soon","OK"))))</f>
        <v/>
      </c>
      <c r="N64" s="17" t="str">
        <f>IF($A64="","",SUMPRODUCT((Inspections!$B$2:$B$501=$A64)*(Inspections!$L$2:$L$501&gt;0)*(Inspections!$M$2:$M$501&lt;&gt;"Closed")))</f>
        <v/>
      </c>
      <c r="O64" s="19" t="str">
        <f>IF($A64="","",SUMPRODUCT(--('Service Log'!$B$2:$B$501=$A64),'Service Log'!$F$2:$F$501))</f>
        <v/>
      </c>
      <c r="P64" s="19" t="str">
        <f>IF($A64="","",IF($Q64&lt;&gt;"OK","n/a",IF($J64-$D64&lt;=0,"n/a",$O64/($J64-$D64))))</f>
        <v/>
      </c>
      <c r="Q64" s="18" t="str">
        <f>IF(COUNTA($A64:$G64)=0,"",IF($A64="","Check ID",IF(SUMPRODUCT(--($A$2:$A$101=$A64))&gt;1,"Duplicate ID",IF(OR(NOT(AND(ISNUMBER(D64),N(D64)&gt;=0,N(D64)&lt;=2000000)),NOT(AND(ISNUMBER(E64),N(E64)&gt;=1,N(E64)&lt;=100000)),NOT(AND(ISNUMBER(F64),N(F64)&gt;=1,N(F64)&lt;=3650)),NOT(AND(ISNUMBER(G64),N(G64)&gt;=18264,N(G64)&lt;=73050))),"Check inputs","OK"))))</f>
        <v/>
      </c>
    </row>
    <row r="65" spans="1:17" x14ac:dyDescent="0.25">
      <c r="A65" s="12"/>
      <c r="B65" s="13"/>
      <c r="C65" s="13"/>
      <c r="D65" s="14"/>
      <c r="E65" s="14"/>
      <c r="F65" s="14"/>
      <c r="G65" s="15"/>
      <c r="H65" s="16" t="str">
        <f>IF($A65="","",IF($Q65&lt;&gt;"OK","n/a",MAX($G65,SUMPRODUCT(MAX(('Service Log'!$B$2:$B$501=$A65)*('Service Log'!$C$2:$C$501="Service")*'Service Log'!$H$2:$H$501)))))</f>
        <v/>
      </c>
      <c r="I65" s="17" t="str">
        <f>IF($A65="","",IF($Q65&lt;&gt;"OK","n/a",IF(SUMPRODUCT(('Service Log'!$B$2:$B$501=$A65)*('Service Log'!$C$2:$C$501="Service")*('Service Log'!$H$2:$H$501=$H65))&gt;0,SUMPRODUCT(MAX(('Service Log'!$B$2:$B$501=$A65)*('Service Log'!$C$2:$C$501="Service")*('Service Log'!$H$2:$H$501=$H65)*'Service Log'!$I$2:$I$501)),$D65)))</f>
        <v/>
      </c>
      <c r="J65" s="17" t="str">
        <f>IF($A65="","",IF($Q65&lt;&gt;"OK","n/a",MAX($I65,SUMPRODUCT(MAX(('Service Log'!$B$2:$B$501=$A65)*'Service Log'!$I$2:$I$501)),SUMPRODUCT(MAX((Inspections!$B$2:$B$501=$A65)*Inspections!$Q$2:$Q$501)))))</f>
        <v/>
      </c>
      <c r="K65" s="17" t="str">
        <f>IF($A65="","",IF($Q65&lt;&gt;"OK","n/a",$E65-($J65-$I65)))</f>
        <v/>
      </c>
      <c r="L65" s="17" t="str">
        <f>IF($A65="","",IF($Q65&lt;&gt;"OK","n/a",IF(AND(ISNUMBER(Dashboard!$B$4),N(Dashboard!$B$4)&gt;=18264,N(Dashboard!$B$4)&lt;=73050),$F65-(Dashboard!$B$4-$H65),"n/a")))</f>
        <v/>
      </c>
      <c r="M65" s="18" t="str">
        <f>IF($A65="","",IF(Dashboard!$B$19&gt;0,"Check data",IF(OR($K65&lt;0,$L65&lt;0),"Overdue",IF(OR($K65&lt;=Dashboard!$B$5,$L65&lt;=Dashboard!$B$6),"Due soon","OK"))))</f>
        <v/>
      </c>
      <c r="N65" s="17" t="str">
        <f>IF($A65="","",SUMPRODUCT((Inspections!$B$2:$B$501=$A65)*(Inspections!$L$2:$L$501&gt;0)*(Inspections!$M$2:$M$501&lt;&gt;"Closed")))</f>
        <v/>
      </c>
      <c r="O65" s="19" t="str">
        <f>IF($A65="","",SUMPRODUCT(--('Service Log'!$B$2:$B$501=$A65),'Service Log'!$F$2:$F$501))</f>
        <v/>
      </c>
      <c r="P65" s="19" t="str">
        <f>IF($A65="","",IF($Q65&lt;&gt;"OK","n/a",IF($J65-$D65&lt;=0,"n/a",$O65/($J65-$D65))))</f>
        <v/>
      </c>
      <c r="Q65" s="18" t="str">
        <f>IF(COUNTA($A65:$G65)=0,"",IF($A65="","Check ID",IF(SUMPRODUCT(--($A$2:$A$101=$A65))&gt;1,"Duplicate ID",IF(OR(NOT(AND(ISNUMBER(D65),N(D65)&gt;=0,N(D65)&lt;=2000000)),NOT(AND(ISNUMBER(E65),N(E65)&gt;=1,N(E65)&lt;=100000)),NOT(AND(ISNUMBER(F65),N(F65)&gt;=1,N(F65)&lt;=3650)),NOT(AND(ISNUMBER(G65),N(G65)&gt;=18264,N(G65)&lt;=73050))),"Check inputs","OK"))))</f>
        <v/>
      </c>
    </row>
    <row r="66" spans="1:17" x14ac:dyDescent="0.25">
      <c r="A66" s="12"/>
      <c r="B66" s="13"/>
      <c r="C66" s="13"/>
      <c r="D66" s="14"/>
      <c r="E66" s="14"/>
      <c r="F66" s="14"/>
      <c r="G66" s="15"/>
      <c r="H66" s="16" t="str">
        <f>IF($A66="","",IF($Q66&lt;&gt;"OK","n/a",MAX($G66,SUMPRODUCT(MAX(('Service Log'!$B$2:$B$501=$A66)*('Service Log'!$C$2:$C$501="Service")*'Service Log'!$H$2:$H$501)))))</f>
        <v/>
      </c>
      <c r="I66" s="17" t="str">
        <f>IF($A66="","",IF($Q66&lt;&gt;"OK","n/a",IF(SUMPRODUCT(('Service Log'!$B$2:$B$501=$A66)*('Service Log'!$C$2:$C$501="Service")*('Service Log'!$H$2:$H$501=$H66))&gt;0,SUMPRODUCT(MAX(('Service Log'!$B$2:$B$501=$A66)*('Service Log'!$C$2:$C$501="Service")*('Service Log'!$H$2:$H$501=$H66)*'Service Log'!$I$2:$I$501)),$D66)))</f>
        <v/>
      </c>
      <c r="J66" s="17" t="str">
        <f>IF($A66="","",IF($Q66&lt;&gt;"OK","n/a",MAX($I66,SUMPRODUCT(MAX(('Service Log'!$B$2:$B$501=$A66)*'Service Log'!$I$2:$I$501)),SUMPRODUCT(MAX((Inspections!$B$2:$B$501=$A66)*Inspections!$Q$2:$Q$501)))))</f>
        <v/>
      </c>
      <c r="K66" s="17" t="str">
        <f>IF($A66="","",IF($Q66&lt;&gt;"OK","n/a",$E66-($J66-$I66)))</f>
        <v/>
      </c>
      <c r="L66" s="17" t="str">
        <f>IF($A66="","",IF($Q66&lt;&gt;"OK","n/a",IF(AND(ISNUMBER(Dashboard!$B$4),N(Dashboard!$B$4)&gt;=18264,N(Dashboard!$B$4)&lt;=73050),$F66-(Dashboard!$B$4-$H66),"n/a")))</f>
        <v/>
      </c>
      <c r="M66" s="18" t="str">
        <f>IF($A66="","",IF(Dashboard!$B$19&gt;0,"Check data",IF(OR($K66&lt;0,$L66&lt;0),"Overdue",IF(OR($K66&lt;=Dashboard!$B$5,$L66&lt;=Dashboard!$B$6),"Due soon","OK"))))</f>
        <v/>
      </c>
      <c r="N66" s="17" t="str">
        <f>IF($A66="","",SUMPRODUCT((Inspections!$B$2:$B$501=$A66)*(Inspections!$L$2:$L$501&gt;0)*(Inspections!$M$2:$M$501&lt;&gt;"Closed")))</f>
        <v/>
      </c>
      <c r="O66" s="19" t="str">
        <f>IF($A66="","",SUMPRODUCT(--('Service Log'!$B$2:$B$501=$A66),'Service Log'!$F$2:$F$501))</f>
        <v/>
      </c>
      <c r="P66" s="19" t="str">
        <f>IF($A66="","",IF($Q66&lt;&gt;"OK","n/a",IF($J66-$D66&lt;=0,"n/a",$O66/($J66-$D66))))</f>
        <v/>
      </c>
      <c r="Q66" s="18" t="str">
        <f>IF(COUNTA($A66:$G66)=0,"",IF($A66="","Check ID",IF(SUMPRODUCT(--($A$2:$A$101=$A66))&gt;1,"Duplicate ID",IF(OR(NOT(AND(ISNUMBER(D66),N(D66)&gt;=0,N(D66)&lt;=2000000)),NOT(AND(ISNUMBER(E66),N(E66)&gt;=1,N(E66)&lt;=100000)),NOT(AND(ISNUMBER(F66),N(F66)&gt;=1,N(F66)&lt;=3650)),NOT(AND(ISNUMBER(G66),N(G66)&gt;=18264,N(G66)&lt;=73050))),"Check inputs","OK"))))</f>
        <v/>
      </c>
    </row>
    <row r="67" spans="1:17" x14ac:dyDescent="0.25">
      <c r="A67" s="12"/>
      <c r="B67" s="13"/>
      <c r="C67" s="13"/>
      <c r="D67" s="14"/>
      <c r="E67" s="14"/>
      <c r="F67" s="14"/>
      <c r="G67" s="15"/>
      <c r="H67" s="16" t="str">
        <f>IF($A67="","",IF($Q67&lt;&gt;"OK","n/a",MAX($G67,SUMPRODUCT(MAX(('Service Log'!$B$2:$B$501=$A67)*('Service Log'!$C$2:$C$501="Service")*'Service Log'!$H$2:$H$501)))))</f>
        <v/>
      </c>
      <c r="I67" s="17" t="str">
        <f>IF($A67="","",IF($Q67&lt;&gt;"OK","n/a",IF(SUMPRODUCT(('Service Log'!$B$2:$B$501=$A67)*('Service Log'!$C$2:$C$501="Service")*('Service Log'!$H$2:$H$501=$H67))&gt;0,SUMPRODUCT(MAX(('Service Log'!$B$2:$B$501=$A67)*('Service Log'!$C$2:$C$501="Service")*('Service Log'!$H$2:$H$501=$H67)*'Service Log'!$I$2:$I$501)),$D67)))</f>
        <v/>
      </c>
      <c r="J67" s="17" t="str">
        <f>IF($A67="","",IF($Q67&lt;&gt;"OK","n/a",MAX($I67,SUMPRODUCT(MAX(('Service Log'!$B$2:$B$501=$A67)*'Service Log'!$I$2:$I$501)),SUMPRODUCT(MAX((Inspections!$B$2:$B$501=$A67)*Inspections!$Q$2:$Q$501)))))</f>
        <v/>
      </c>
      <c r="K67" s="17" t="str">
        <f>IF($A67="","",IF($Q67&lt;&gt;"OK","n/a",$E67-($J67-$I67)))</f>
        <v/>
      </c>
      <c r="L67" s="17" t="str">
        <f>IF($A67="","",IF($Q67&lt;&gt;"OK","n/a",IF(AND(ISNUMBER(Dashboard!$B$4),N(Dashboard!$B$4)&gt;=18264,N(Dashboard!$B$4)&lt;=73050),$F67-(Dashboard!$B$4-$H67),"n/a")))</f>
        <v/>
      </c>
      <c r="M67" s="18" t="str">
        <f>IF($A67="","",IF(Dashboard!$B$19&gt;0,"Check data",IF(OR($K67&lt;0,$L67&lt;0),"Overdue",IF(OR($K67&lt;=Dashboard!$B$5,$L67&lt;=Dashboard!$B$6),"Due soon","OK"))))</f>
        <v/>
      </c>
      <c r="N67" s="17" t="str">
        <f>IF($A67="","",SUMPRODUCT((Inspections!$B$2:$B$501=$A67)*(Inspections!$L$2:$L$501&gt;0)*(Inspections!$M$2:$M$501&lt;&gt;"Closed")))</f>
        <v/>
      </c>
      <c r="O67" s="19" t="str">
        <f>IF($A67="","",SUMPRODUCT(--('Service Log'!$B$2:$B$501=$A67),'Service Log'!$F$2:$F$501))</f>
        <v/>
      </c>
      <c r="P67" s="19" t="str">
        <f>IF($A67="","",IF($Q67&lt;&gt;"OK","n/a",IF($J67-$D67&lt;=0,"n/a",$O67/($J67-$D67))))</f>
        <v/>
      </c>
      <c r="Q67" s="18" t="str">
        <f>IF(COUNTA($A67:$G67)=0,"",IF($A67="","Check ID",IF(SUMPRODUCT(--($A$2:$A$101=$A67))&gt;1,"Duplicate ID",IF(OR(NOT(AND(ISNUMBER(D67),N(D67)&gt;=0,N(D67)&lt;=2000000)),NOT(AND(ISNUMBER(E67),N(E67)&gt;=1,N(E67)&lt;=100000)),NOT(AND(ISNUMBER(F67),N(F67)&gt;=1,N(F67)&lt;=3650)),NOT(AND(ISNUMBER(G67),N(G67)&gt;=18264,N(G67)&lt;=73050))),"Check inputs","OK"))))</f>
        <v/>
      </c>
    </row>
    <row r="68" spans="1:17" x14ac:dyDescent="0.25">
      <c r="A68" s="12"/>
      <c r="B68" s="13"/>
      <c r="C68" s="13"/>
      <c r="D68" s="14"/>
      <c r="E68" s="14"/>
      <c r="F68" s="14"/>
      <c r="G68" s="15"/>
      <c r="H68" s="16" t="str">
        <f>IF($A68="","",IF($Q68&lt;&gt;"OK","n/a",MAX($G68,SUMPRODUCT(MAX(('Service Log'!$B$2:$B$501=$A68)*('Service Log'!$C$2:$C$501="Service")*'Service Log'!$H$2:$H$501)))))</f>
        <v/>
      </c>
      <c r="I68" s="17" t="str">
        <f>IF($A68="","",IF($Q68&lt;&gt;"OK","n/a",IF(SUMPRODUCT(('Service Log'!$B$2:$B$501=$A68)*('Service Log'!$C$2:$C$501="Service")*('Service Log'!$H$2:$H$501=$H68))&gt;0,SUMPRODUCT(MAX(('Service Log'!$B$2:$B$501=$A68)*('Service Log'!$C$2:$C$501="Service")*('Service Log'!$H$2:$H$501=$H68)*'Service Log'!$I$2:$I$501)),$D68)))</f>
        <v/>
      </c>
      <c r="J68" s="17" t="str">
        <f>IF($A68="","",IF($Q68&lt;&gt;"OK","n/a",MAX($I68,SUMPRODUCT(MAX(('Service Log'!$B$2:$B$501=$A68)*'Service Log'!$I$2:$I$501)),SUMPRODUCT(MAX((Inspections!$B$2:$B$501=$A68)*Inspections!$Q$2:$Q$501)))))</f>
        <v/>
      </c>
      <c r="K68" s="17" t="str">
        <f>IF($A68="","",IF($Q68&lt;&gt;"OK","n/a",$E68-($J68-$I68)))</f>
        <v/>
      </c>
      <c r="L68" s="17" t="str">
        <f>IF($A68="","",IF($Q68&lt;&gt;"OK","n/a",IF(AND(ISNUMBER(Dashboard!$B$4),N(Dashboard!$B$4)&gt;=18264,N(Dashboard!$B$4)&lt;=73050),$F68-(Dashboard!$B$4-$H68),"n/a")))</f>
        <v/>
      </c>
      <c r="M68" s="18" t="str">
        <f>IF($A68="","",IF(Dashboard!$B$19&gt;0,"Check data",IF(OR($K68&lt;0,$L68&lt;0),"Overdue",IF(OR($K68&lt;=Dashboard!$B$5,$L68&lt;=Dashboard!$B$6),"Due soon","OK"))))</f>
        <v/>
      </c>
      <c r="N68" s="17" t="str">
        <f>IF($A68="","",SUMPRODUCT((Inspections!$B$2:$B$501=$A68)*(Inspections!$L$2:$L$501&gt;0)*(Inspections!$M$2:$M$501&lt;&gt;"Closed")))</f>
        <v/>
      </c>
      <c r="O68" s="19" t="str">
        <f>IF($A68="","",SUMPRODUCT(--('Service Log'!$B$2:$B$501=$A68),'Service Log'!$F$2:$F$501))</f>
        <v/>
      </c>
      <c r="P68" s="19" t="str">
        <f>IF($A68="","",IF($Q68&lt;&gt;"OK","n/a",IF($J68-$D68&lt;=0,"n/a",$O68/($J68-$D68))))</f>
        <v/>
      </c>
      <c r="Q68" s="18" t="str">
        <f>IF(COUNTA($A68:$G68)=0,"",IF($A68="","Check ID",IF(SUMPRODUCT(--($A$2:$A$101=$A68))&gt;1,"Duplicate ID",IF(OR(NOT(AND(ISNUMBER(D68),N(D68)&gt;=0,N(D68)&lt;=2000000)),NOT(AND(ISNUMBER(E68),N(E68)&gt;=1,N(E68)&lt;=100000)),NOT(AND(ISNUMBER(F68),N(F68)&gt;=1,N(F68)&lt;=3650)),NOT(AND(ISNUMBER(G68),N(G68)&gt;=18264,N(G68)&lt;=73050))),"Check inputs","OK"))))</f>
        <v/>
      </c>
    </row>
    <row r="69" spans="1:17" x14ac:dyDescent="0.25">
      <c r="A69" s="12"/>
      <c r="B69" s="13"/>
      <c r="C69" s="13"/>
      <c r="D69" s="14"/>
      <c r="E69" s="14"/>
      <c r="F69" s="14"/>
      <c r="G69" s="15"/>
      <c r="H69" s="16" t="str">
        <f>IF($A69="","",IF($Q69&lt;&gt;"OK","n/a",MAX($G69,SUMPRODUCT(MAX(('Service Log'!$B$2:$B$501=$A69)*('Service Log'!$C$2:$C$501="Service")*'Service Log'!$H$2:$H$501)))))</f>
        <v/>
      </c>
      <c r="I69" s="17" t="str">
        <f>IF($A69="","",IF($Q69&lt;&gt;"OK","n/a",IF(SUMPRODUCT(('Service Log'!$B$2:$B$501=$A69)*('Service Log'!$C$2:$C$501="Service")*('Service Log'!$H$2:$H$501=$H69))&gt;0,SUMPRODUCT(MAX(('Service Log'!$B$2:$B$501=$A69)*('Service Log'!$C$2:$C$501="Service")*('Service Log'!$H$2:$H$501=$H69)*'Service Log'!$I$2:$I$501)),$D69)))</f>
        <v/>
      </c>
      <c r="J69" s="17" t="str">
        <f>IF($A69="","",IF($Q69&lt;&gt;"OK","n/a",MAX($I69,SUMPRODUCT(MAX(('Service Log'!$B$2:$B$501=$A69)*'Service Log'!$I$2:$I$501)),SUMPRODUCT(MAX((Inspections!$B$2:$B$501=$A69)*Inspections!$Q$2:$Q$501)))))</f>
        <v/>
      </c>
      <c r="K69" s="17" t="str">
        <f>IF($A69="","",IF($Q69&lt;&gt;"OK","n/a",$E69-($J69-$I69)))</f>
        <v/>
      </c>
      <c r="L69" s="17" t="str">
        <f>IF($A69="","",IF($Q69&lt;&gt;"OK","n/a",IF(AND(ISNUMBER(Dashboard!$B$4),N(Dashboard!$B$4)&gt;=18264,N(Dashboard!$B$4)&lt;=73050),$F69-(Dashboard!$B$4-$H69),"n/a")))</f>
        <v/>
      </c>
      <c r="M69" s="18" t="str">
        <f>IF($A69="","",IF(Dashboard!$B$19&gt;0,"Check data",IF(OR($K69&lt;0,$L69&lt;0),"Overdue",IF(OR($K69&lt;=Dashboard!$B$5,$L69&lt;=Dashboard!$B$6),"Due soon","OK"))))</f>
        <v/>
      </c>
      <c r="N69" s="17" t="str">
        <f>IF($A69="","",SUMPRODUCT((Inspections!$B$2:$B$501=$A69)*(Inspections!$L$2:$L$501&gt;0)*(Inspections!$M$2:$M$501&lt;&gt;"Closed")))</f>
        <v/>
      </c>
      <c r="O69" s="19" t="str">
        <f>IF($A69="","",SUMPRODUCT(--('Service Log'!$B$2:$B$501=$A69),'Service Log'!$F$2:$F$501))</f>
        <v/>
      </c>
      <c r="P69" s="19" t="str">
        <f>IF($A69="","",IF($Q69&lt;&gt;"OK","n/a",IF($J69-$D69&lt;=0,"n/a",$O69/($J69-$D69))))</f>
        <v/>
      </c>
      <c r="Q69" s="18" t="str">
        <f>IF(COUNTA($A69:$G69)=0,"",IF($A69="","Check ID",IF(SUMPRODUCT(--($A$2:$A$101=$A69))&gt;1,"Duplicate ID",IF(OR(NOT(AND(ISNUMBER(D69),N(D69)&gt;=0,N(D69)&lt;=2000000)),NOT(AND(ISNUMBER(E69),N(E69)&gt;=1,N(E69)&lt;=100000)),NOT(AND(ISNUMBER(F69),N(F69)&gt;=1,N(F69)&lt;=3650)),NOT(AND(ISNUMBER(G69),N(G69)&gt;=18264,N(G69)&lt;=73050))),"Check inputs","OK"))))</f>
        <v/>
      </c>
    </row>
    <row r="70" spans="1:17" x14ac:dyDescent="0.25">
      <c r="A70" s="12"/>
      <c r="B70" s="13"/>
      <c r="C70" s="13"/>
      <c r="D70" s="14"/>
      <c r="E70" s="14"/>
      <c r="F70" s="14"/>
      <c r="G70" s="15"/>
      <c r="H70" s="16" t="str">
        <f>IF($A70="","",IF($Q70&lt;&gt;"OK","n/a",MAX($G70,SUMPRODUCT(MAX(('Service Log'!$B$2:$B$501=$A70)*('Service Log'!$C$2:$C$501="Service")*'Service Log'!$H$2:$H$501)))))</f>
        <v/>
      </c>
      <c r="I70" s="17" t="str">
        <f>IF($A70="","",IF($Q70&lt;&gt;"OK","n/a",IF(SUMPRODUCT(('Service Log'!$B$2:$B$501=$A70)*('Service Log'!$C$2:$C$501="Service")*('Service Log'!$H$2:$H$501=$H70))&gt;0,SUMPRODUCT(MAX(('Service Log'!$B$2:$B$501=$A70)*('Service Log'!$C$2:$C$501="Service")*('Service Log'!$H$2:$H$501=$H70)*'Service Log'!$I$2:$I$501)),$D70)))</f>
        <v/>
      </c>
      <c r="J70" s="17" t="str">
        <f>IF($A70="","",IF($Q70&lt;&gt;"OK","n/a",MAX($I70,SUMPRODUCT(MAX(('Service Log'!$B$2:$B$501=$A70)*'Service Log'!$I$2:$I$501)),SUMPRODUCT(MAX((Inspections!$B$2:$B$501=$A70)*Inspections!$Q$2:$Q$501)))))</f>
        <v/>
      </c>
      <c r="K70" s="17" t="str">
        <f>IF($A70="","",IF($Q70&lt;&gt;"OK","n/a",$E70-($J70-$I70)))</f>
        <v/>
      </c>
      <c r="L70" s="17" t="str">
        <f>IF($A70="","",IF($Q70&lt;&gt;"OK","n/a",IF(AND(ISNUMBER(Dashboard!$B$4),N(Dashboard!$B$4)&gt;=18264,N(Dashboard!$B$4)&lt;=73050),$F70-(Dashboard!$B$4-$H70),"n/a")))</f>
        <v/>
      </c>
      <c r="M70" s="18" t="str">
        <f>IF($A70="","",IF(Dashboard!$B$19&gt;0,"Check data",IF(OR($K70&lt;0,$L70&lt;0),"Overdue",IF(OR($K70&lt;=Dashboard!$B$5,$L70&lt;=Dashboard!$B$6),"Due soon","OK"))))</f>
        <v/>
      </c>
      <c r="N70" s="17" t="str">
        <f>IF($A70="","",SUMPRODUCT((Inspections!$B$2:$B$501=$A70)*(Inspections!$L$2:$L$501&gt;0)*(Inspections!$M$2:$M$501&lt;&gt;"Closed")))</f>
        <v/>
      </c>
      <c r="O70" s="19" t="str">
        <f>IF($A70="","",SUMPRODUCT(--('Service Log'!$B$2:$B$501=$A70),'Service Log'!$F$2:$F$501))</f>
        <v/>
      </c>
      <c r="P70" s="19" t="str">
        <f>IF($A70="","",IF($Q70&lt;&gt;"OK","n/a",IF($J70-$D70&lt;=0,"n/a",$O70/($J70-$D70))))</f>
        <v/>
      </c>
      <c r="Q70" s="18" t="str">
        <f>IF(COUNTA($A70:$G70)=0,"",IF($A70="","Check ID",IF(SUMPRODUCT(--($A$2:$A$101=$A70))&gt;1,"Duplicate ID",IF(OR(NOT(AND(ISNUMBER(D70),N(D70)&gt;=0,N(D70)&lt;=2000000)),NOT(AND(ISNUMBER(E70),N(E70)&gt;=1,N(E70)&lt;=100000)),NOT(AND(ISNUMBER(F70),N(F70)&gt;=1,N(F70)&lt;=3650)),NOT(AND(ISNUMBER(G70),N(G70)&gt;=18264,N(G70)&lt;=73050))),"Check inputs","OK"))))</f>
        <v/>
      </c>
    </row>
    <row r="71" spans="1:17" x14ac:dyDescent="0.25">
      <c r="A71" s="12"/>
      <c r="B71" s="13"/>
      <c r="C71" s="13"/>
      <c r="D71" s="14"/>
      <c r="E71" s="14"/>
      <c r="F71" s="14"/>
      <c r="G71" s="15"/>
      <c r="H71" s="16" t="str">
        <f>IF($A71="","",IF($Q71&lt;&gt;"OK","n/a",MAX($G71,SUMPRODUCT(MAX(('Service Log'!$B$2:$B$501=$A71)*('Service Log'!$C$2:$C$501="Service")*'Service Log'!$H$2:$H$501)))))</f>
        <v/>
      </c>
      <c r="I71" s="17" t="str">
        <f>IF($A71="","",IF($Q71&lt;&gt;"OK","n/a",IF(SUMPRODUCT(('Service Log'!$B$2:$B$501=$A71)*('Service Log'!$C$2:$C$501="Service")*('Service Log'!$H$2:$H$501=$H71))&gt;0,SUMPRODUCT(MAX(('Service Log'!$B$2:$B$501=$A71)*('Service Log'!$C$2:$C$501="Service")*('Service Log'!$H$2:$H$501=$H71)*'Service Log'!$I$2:$I$501)),$D71)))</f>
        <v/>
      </c>
      <c r="J71" s="17" t="str">
        <f>IF($A71="","",IF($Q71&lt;&gt;"OK","n/a",MAX($I71,SUMPRODUCT(MAX(('Service Log'!$B$2:$B$501=$A71)*'Service Log'!$I$2:$I$501)),SUMPRODUCT(MAX((Inspections!$B$2:$B$501=$A71)*Inspections!$Q$2:$Q$501)))))</f>
        <v/>
      </c>
      <c r="K71" s="17" t="str">
        <f>IF($A71="","",IF($Q71&lt;&gt;"OK","n/a",$E71-($J71-$I71)))</f>
        <v/>
      </c>
      <c r="L71" s="17" t="str">
        <f>IF($A71="","",IF($Q71&lt;&gt;"OK","n/a",IF(AND(ISNUMBER(Dashboard!$B$4),N(Dashboard!$B$4)&gt;=18264,N(Dashboard!$B$4)&lt;=73050),$F71-(Dashboard!$B$4-$H71),"n/a")))</f>
        <v/>
      </c>
      <c r="M71" s="18" t="str">
        <f>IF($A71="","",IF(Dashboard!$B$19&gt;0,"Check data",IF(OR($K71&lt;0,$L71&lt;0),"Overdue",IF(OR($K71&lt;=Dashboard!$B$5,$L71&lt;=Dashboard!$B$6),"Due soon","OK"))))</f>
        <v/>
      </c>
      <c r="N71" s="17" t="str">
        <f>IF($A71="","",SUMPRODUCT((Inspections!$B$2:$B$501=$A71)*(Inspections!$L$2:$L$501&gt;0)*(Inspections!$M$2:$M$501&lt;&gt;"Closed")))</f>
        <v/>
      </c>
      <c r="O71" s="19" t="str">
        <f>IF($A71="","",SUMPRODUCT(--('Service Log'!$B$2:$B$501=$A71),'Service Log'!$F$2:$F$501))</f>
        <v/>
      </c>
      <c r="P71" s="19" t="str">
        <f>IF($A71="","",IF($Q71&lt;&gt;"OK","n/a",IF($J71-$D71&lt;=0,"n/a",$O71/($J71-$D71))))</f>
        <v/>
      </c>
      <c r="Q71" s="18" t="str">
        <f>IF(COUNTA($A71:$G71)=0,"",IF($A71="","Check ID",IF(SUMPRODUCT(--($A$2:$A$101=$A71))&gt;1,"Duplicate ID",IF(OR(NOT(AND(ISNUMBER(D71),N(D71)&gt;=0,N(D71)&lt;=2000000)),NOT(AND(ISNUMBER(E71),N(E71)&gt;=1,N(E71)&lt;=100000)),NOT(AND(ISNUMBER(F71),N(F71)&gt;=1,N(F71)&lt;=3650)),NOT(AND(ISNUMBER(G71),N(G71)&gt;=18264,N(G71)&lt;=73050))),"Check inputs","OK"))))</f>
        <v/>
      </c>
    </row>
    <row r="72" spans="1:17" x14ac:dyDescent="0.25">
      <c r="A72" s="12"/>
      <c r="B72" s="13"/>
      <c r="C72" s="13"/>
      <c r="D72" s="14"/>
      <c r="E72" s="14"/>
      <c r="F72" s="14"/>
      <c r="G72" s="15"/>
      <c r="H72" s="16" t="str">
        <f>IF($A72="","",IF($Q72&lt;&gt;"OK","n/a",MAX($G72,SUMPRODUCT(MAX(('Service Log'!$B$2:$B$501=$A72)*('Service Log'!$C$2:$C$501="Service")*'Service Log'!$H$2:$H$501)))))</f>
        <v/>
      </c>
      <c r="I72" s="17" t="str">
        <f>IF($A72="","",IF($Q72&lt;&gt;"OK","n/a",IF(SUMPRODUCT(('Service Log'!$B$2:$B$501=$A72)*('Service Log'!$C$2:$C$501="Service")*('Service Log'!$H$2:$H$501=$H72))&gt;0,SUMPRODUCT(MAX(('Service Log'!$B$2:$B$501=$A72)*('Service Log'!$C$2:$C$501="Service")*('Service Log'!$H$2:$H$501=$H72)*'Service Log'!$I$2:$I$501)),$D72)))</f>
        <v/>
      </c>
      <c r="J72" s="17" t="str">
        <f>IF($A72="","",IF($Q72&lt;&gt;"OK","n/a",MAX($I72,SUMPRODUCT(MAX(('Service Log'!$B$2:$B$501=$A72)*'Service Log'!$I$2:$I$501)),SUMPRODUCT(MAX((Inspections!$B$2:$B$501=$A72)*Inspections!$Q$2:$Q$501)))))</f>
        <v/>
      </c>
      <c r="K72" s="17" t="str">
        <f>IF($A72="","",IF($Q72&lt;&gt;"OK","n/a",$E72-($J72-$I72)))</f>
        <v/>
      </c>
      <c r="L72" s="17" t="str">
        <f>IF($A72="","",IF($Q72&lt;&gt;"OK","n/a",IF(AND(ISNUMBER(Dashboard!$B$4),N(Dashboard!$B$4)&gt;=18264,N(Dashboard!$B$4)&lt;=73050),$F72-(Dashboard!$B$4-$H72),"n/a")))</f>
        <v/>
      </c>
      <c r="M72" s="18" t="str">
        <f>IF($A72="","",IF(Dashboard!$B$19&gt;0,"Check data",IF(OR($K72&lt;0,$L72&lt;0),"Overdue",IF(OR($K72&lt;=Dashboard!$B$5,$L72&lt;=Dashboard!$B$6),"Due soon","OK"))))</f>
        <v/>
      </c>
      <c r="N72" s="17" t="str">
        <f>IF($A72="","",SUMPRODUCT((Inspections!$B$2:$B$501=$A72)*(Inspections!$L$2:$L$501&gt;0)*(Inspections!$M$2:$M$501&lt;&gt;"Closed")))</f>
        <v/>
      </c>
      <c r="O72" s="19" t="str">
        <f>IF($A72="","",SUMPRODUCT(--('Service Log'!$B$2:$B$501=$A72),'Service Log'!$F$2:$F$501))</f>
        <v/>
      </c>
      <c r="P72" s="19" t="str">
        <f>IF($A72="","",IF($Q72&lt;&gt;"OK","n/a",IF($J72-$D72&lt;=0,"n/a",$O72/($J72-$D72))))</f>
        <v/>
      </c>
      <c r="Q72" s="18" t="str">
        <f>IF(COUNTA($A72:$G72)=0,"",IF($A72="","Check ID",IF(SUMPRODUCT(--($A$2:$A$101=$A72))&gt;1,"Duplicate ID",IF(OR(NOT(AND(ISNUMBER(D72),N(D72)&gt;=0,N(D72)&lt;=2000000)),NOT(AND(ISNUMBER(E72),N(E72)&gt;=1,N(E72)&lt;=100000)),NOT(AND(ISNUMBER(F72),N(F72)&gt;=1,N(F72)&lt;=3650)),NOT(AND(ISNUMBER(G72),N(G72)&gt;=18264,N(G72)&lt;=73050))),"Check inputs","OK"))))</f>
        <v/>
      </c>
    </row>
    <row r="73" spans="1:17" x14ac:dyDescent="0.25">
      <c r="A73" s="12"/>
      <c r="B73" s="13"/>
      <c r="C73" s="13"/>
      <c r="D73" s="14"/>
      <c r="E73" s="14"/>
      <c r="F73" s="14"/>
      <c r="G73" s="15"/>
      <c r="H73" s="16" t="str">
        <f>IF($A73="","",IF($Q73&lt;&gt;"OK","n/a",MAX($G73,SUMPRODUCT(MAX(('Service Log'!$B$2:$B$501=$A73)*('Service Log'!$C$2:$C$501="Service")*'Service Log'!$H$2:$H$501)))))</f>
        <v/>
      </c>
      <c r="I73" s="17" t="str">
        <f>IF($A73="","",IF($Q73&lt;&gt;"OK","n/a",IF(SUMPRODUCT(('Service Log'!$B$2:$B$501=$A73)*('Service Log'!$C$2:$C$501="Service")*('Service Log'!$H$2:$H$501=$H73))&gt;0,SUMPRODUCT(MAX(('Service Log'!$B$2:$B$501=$A73)*('Service Log'!$C$2:$C$501="Service")*('Service Log'!$H$2:$H$501=$H73)*'Service Log'!$I$2:$I$501)),$D73)))</f>
        <v/>
      </c>
      <c r="J73" s="17" t="str">
        <f>IF($A73="","",IF($Q73&lt;&gt;"OK","n/a",MAX($I73,SUMPRODUCT(MAX(('Service Log'!$B$2:$B$501=$A73)*'Service Log'!$I$2:$I$501)),SUMPRODUCT(MAX((Inspections!$B$2:$B$501=$A73)*Inspections!$Q$2:$Q$501)))))</f>
        <v/>
      </c>
      <c r="K73" s="17" t="str">
        <f>IF($A73="","",IF($Q73&lt;&gt;"OK","n/a",$E73-($J73-$I73)))</f>
        <v/>
      </c>
      <c r="L73" s="17" t="str">
        <f>IF($A73="","",IF($Q73&lt;&gt;"OK","n/a",IF(AND(ISNUMBER(Dashboard!$B$4),N(Dashboard!$B$4)&gt;=18264,N(Dashboard!$B$4)&lt;=73050),$F73-(Dashboard!$B$4-$H73),"n/a")))</f>
        <v/>
      </c>
      <c r="M73" s="18" t="str">
        <f>IF($A73="","",IF(Dashboard!$B$19&gt;0,"Check data",IF(OR($K73&lt;0,$L73&lt;0),"Overdue",IF(OR($K73&lt;=Dashboard!$B$5,$L73&lt;=Dashboard!$B$6),"Due soon","OK"))))</f>
        <v/>
      </c>
      <c r="N73" s="17" t="str">
        <f>IF($A73="","",SUMPRODUCT((Inspections!$B$2:$B$501=$A73)*(Inspections!$L$2:$L$501&gt;0)*(Inspections!$M$2:$M$501&lt;&gt;"Closed")))</f>
        <v/>
      </c>
      <c r="O73" s="19" t="str">
        <f>IF($A73="","",SUMPRODUCT(--('Service Log'!$B$2:$B$501=$A73),'Service Log'!$F$2:$F$501))</f>
        <v/>
      </c>
      <c r="P73" s="19" t="str">
        <f>IF($A73="","",IF($Q73&lt;&gt;"OK","n/a",IF($J73-$D73&lt;=0,"n/a",$O73/($J73-$D73))))</f>
        <v/>
      </c>
      <c r="Q73" s="18" t="str">
        <f>IF(COUNTA($A73:$G73)=0,"",IF($A73="","Check ID",IF(SUMPRODUCT(--($A$2:$A$101=$A73))&gt;1,"Duplicate ID",IF(OR(NOT(AND(ISNUMBER(D73),N(D73)&gt;=0,N(D73)&lt;=2000000)),NOT(AND(ISNUMBER(E73),N(E73)&gt;=1,N(E73)&lt;=100000)),NOT(AND(ISNUMBER(F73),N(F73)&gt;=1,N(F73)&lt;=3650)),NOT(AND(ISNUMBER(G73),N(G73)&gt;=18264,N(G73)&lt;=73050))),"Check inputs","OK"))))</f>
        <v/>
      </c>
    </row>
    <row r="74" spans="1:17" x14ac:dyDescent="0.25">
      <c r="A74" s="12"/>
      <c r="B74" s="13"/>
      <c r="C74" s="13"/>
      <c r="D74" s="14"/>
      <c r="E74" s="14"/>
      <c r="F74" s="14"/>
      <c r="G74" s="15"/>
      <c r="H74" s="16" t="str">
        <f>IF($A74="","",IF($Q74&lt;&gt;"OK","n/a",MAX($G74,SUMPRODUCT(MAX(('Service Log'!$B$2:$B$501=$A74)*('Service Log'!$C$2:$C$501="Service")*'Service Log'!$H$2:$H$501)))))</f>
        <v/>
      </c>
      <c r="I74" s="17" t="str">
        <f>IF($A74="","",IF($Q74&lt;&gt;"OK","n/a",IF(SUMPRODUCT(('Service Log'!$B$2:$B$501=$A74)*('Service Log'!$C$2:$C$501="Service")*('Service Log'!$H$2:$H$501=$H74))&gt;0,SUMPRODUCT(MAX(('Service Log'!$B$2:$B$501=$A74)*('Service Log'!$C$2:$C$501="Service")*('Service Log'!$H$2:$H$501=$H74)*'Service Log'!$I$2:$I$501)),$D74)))</f>
        <v/>
      </c>
      <c r="J74" s="17" t="str">
        <f>IF($A74="","",IF($Q74&lt;&gt;"OK","n/a",MAX($I74,SUMPRODUCT(MAX(('Service Log'!$B$2:$B$501=$A74)*'Service Log'!$I$2:$I$501)),SUMPRODUCT(MAX((Inspections!$B$2:$B$501=$A74)*Inspections!$Q$2:$Q$501)))))</f>
        <v/>
      </c>
      <c r="K74" s="17" t="str">
        <f>IF($A74="","",IF($Q74&lt;&gt;"OK","n/a",$E74-($J74-$I74)))</f>
        <v/>
      </c>
      <c r="L74" s="17" t="str">
        <f>IF($A74="","",IF($Q74&lt;&gt;"OK","n/a",IF(AND(ISNUMBER(Dashboard!$B$4),N(Dashboard!$B$4)&gt;=18264,N(Dashboard!$B$4)&lt;=73050),$F74-(Dashboard!$B$4-$H74),"n/a")))</f>
        <v/>
      </c>
      <c r="M74" s="18" t="str">
        <f>IF($A74="","",IF(Dashboard!$B$19&gt;0,"Check data",IF(OR($K74&lt;0,$L74&lt;0),"Overdue",IF(OR($K74&lt;=Dashboard!$B$5,$L74&lt;=Dashboard!$B$6),"Due soon","OK"))))</f>
        <v/>
      </c>
      <c r="N74" s="17" t="str">
        <f>IF($A74="","",SUMPRODUCT((Inspections!$B$2:$B$501=$A74)*(Inspections!$L$2:$L$501&gt;0)*(Inspections!$M$2:$M$501&lt;&gt;"Closed")))</f>
        <v/>
      </c>
      <c r="O74" s="19" t="str">
        <f>IF($A74="","",SUMPRODUCT(--('Service Log'!$B$2:$B$501=$A74),'Service Log'!$F$2:$F$501))</f>
        <v/>
      </c>
      <c r="P74" s="19" t="str">
        <f>IF($A74="","",IF($Q74&lt;&gt;"OK","n/a",IF($J74-$D74&lt;=0,"n/a",$O74/($J74-$D74))))</f>
        <v/>
      </c>
      <c r="Q74" s="18" t="str">
        <f>IF(COUNTA($A74:$G74)=0,"",IF($A74="","Check ID",IF(SUMPRODUCT(--($A$2:$A$101=$A74))&gt;1,"Duplicate ID",IF(OR(NOT(AND(ISNUMBER(D74),N(D74)&gt;=0,N(D74)&lt;=2000000)),NOT(AND(ISNUMBER(E74),N(E74)&gt;=1,N(E74)&lt;=100000)),NOT(AND(ISNUMBER(F74),N(F74)&gt;=1,N(F74)&lt;=3650)),NOT(AND(ISNUMBER(G74),N(G74)&gt;=18264,N(G74)&lt;=73050))),"Check inputs","OK"))))</f>
        <v/>
      </c>
    </row>
    <row r="75" spans="1:17" x14ac:dyDescent="0.25">
      <c r="A75" s="12"/>
      <c r="B75" s="13"/>
      <c r="C75" s="13"/>
      <c r="D75" s="14"/>
      <c r="E75" s="14"/>
      <c r="F75" s="14"/>
      <c r="G75" s="15"/>
      <c r="H75" s="16" t="str">
        <f>IF($A75="","",IF($Q75&lt;&gt;"OK","n/a",MAX($G75,SUMPRODUCT(MAX(('Service Log'!$B$2:$B$501=$A75)*('Service Log'!$C$2:$C$501="Service")*'Service Log'!$H$2:$H$501)))))</f>
        <v/>
      </c>
      <c r="I75" s="17" t="str">
        <f>IF($A75="","",IF($Q75&lt;&gt;"OK","n/a",IF(SUMPRODUCT(('Service Log'!$B$2:$B$501=$A75)*('Service Log'!$C$2:$C$501="Service")*('Service Log'!$H$2:$H$501=$H75))&gt;0,SUMPRODUCT(MAX(('Service Log'!$B$2:$B$501=$A75)*('Service Log'!$C$2:$C$501="Service")*('Service Log'!$H$2:$H$501=$H75)*'Service Log'!$I$2:$I$501)),$D75)))</f>
        <v/>
      </c>
      <c r="J75" s="17" t="str">
        <f>IF($A75="","",IF($Q75&lt;&gt;"OK","n/a",MAX($I75,SUMPRODUCT(MAX(('Service Log'!$B$2:$B$501=$A75)*'Service Log'!$I$2:$I$501)),SUMPRODUCT(MAX((Inspections!$B$2:$B$501=$A75)*Inspections!$Q$2:$Q$501)))))</f>
        <v/>
      </c>
      <c r="K75" s="17" t="str">
        <f>IF($A75="","",IF($Q75&lt;&gt;"OK","n/a",$E75-($J75-$I75)))</f>
        <v/>
      </c>
      <c r="L75" s="17" t="str">
        <f>IF($A75="","",IF($Q75&lt;&gt;"OK","n/a",IF(AND(ISNUMBER(Dashboard!$B$4),N(Dashboard!$B$4)&gt;=18264,N(Dashboard!$B$4)&lt;=73050),$F75-(Dashboard!$B$4-$H75),"n/a")))</f>
        <v/>
      </c>
      <c r="M75" s="18" t="str">
        <f>IF($A75="","",IF(Dashboard!$B$19&gt;0,"Check data",IF(OR($K75&lt;0,$L75&lt;0),"Overdue",IF(OR($K75&lt;=Dashboard!$B$5,$L75&lt;=Dashboard!$B$6),"Due soon","OK"))))</f>
        <v/>
      </c>
      <c r="N75" s="17" t="str">
        <f>IF($A75="","",SUMPRODUCT((Inspections!$B$2:$B$501=$A75)*(Inspections!$L$2:$L$501&gt;0)*(Inspections!$M$2:$M$501&lt;&gt;"Closed")))</f>
        <v/>
      </c>
      <c r="O75" s="19" t="str">
        <f>IF($A75="","",SUMPRODUCT(--('Service Log'!$B$2:$B$501=$A75),'Service Log'!$F$2:$F$501))</f>
        <v/>
      </c>
      <c r="P75" s="19" t="str">
        <f>IF($A75="","",IF($Q75&lt;&gt;"OK","n/a",IF($J75-$D75&lt;=0,"n/a",$O75/($J75-$D75))))</f>
        <v/>
      </c>
      <c r="Q75" s="18" t="str">
        <f>IF(COUNTA($A75:$G75)=0,"",IF($A75="","Check ID",IF(SUMPRODUCT(--($A$2:$A$101=$A75))&gt;1,"Duplicate ID",IF(OR(NOT(AND(ISNUMBER(D75),N(D75)&gt;=0,N(D75)&lt;=2000000)),NOT(AND(ISNUMBER(E75),N(E75)&gt;=1,N(E75)&lt;=100000)),NOT(AND(ISNUMBER(F75),N(F75)&gt;=1,N(F75)&lt;=3650)),NOT(AND(ISNUMBER(G75),N(G75)&gt;=18264,N(G75)&lt;=73050))),"Check inputs","OK"))))</f>
        <v/>
      </c>
    </row>
    <row r="76" spans="1:17" x14ac:dyDescent="0.25">
      <c r="A76" s="12"/>
      <c r="B76" s="13"/>
      <c r="C76" s="13"/>
      <c r="D76" s="14"/>
      <c r="E76" s="14"/>
      <c r="F76" s="14"/>
      <c r="G76" s="15"/>
      <c r="H76" s="16" t="str">
        <f>IF($A76="","",IF($Q76&lt;&gt;"OK","n/a",MAX($G76,SUMPRODUCT(MAX(('Service Log'!$B$2:$B$501=$A76)*('Service Log'!$C$2:$C$501="Service")*'Service Log'!$H$2:$H$501)))))</f>
        <v/>
      </c>
      <c r="I76" s="17" t="str">
        <f>IF($A76="","",IF($Q76&lt;&gt;"OK","n/a",IF(SUMPRODUCT(('Service Log'!$B$2:$B$501=$A76)*('Service Log'!$C$2:$C$501="Service")*('Service Log'!$H$2:$H$501=$H76))&gt;0,SUMPRODUCT(MAX(('Service Log'!$B$2:$B$501=$A76)*('Service Log'!$C$2:$C$501="Service")*('Service Log'!$H$2:$H$501=$H76)*'Service Log'!$I$2:$I$501)),$D76)))</f>
        <v/>
      </c>
      <c r="J76" s="17" t="str">
        <f>IF($A76="","",IF($Q76&lt;&gt;"OK","n/a",MAX($I76,SUMPRODUCT(MAX(('Service Log'!$B$2:$B$501=$A76)*'Service Log'!$I$2:$I$501)),SUMPRODUCT(MAX((Inspections!$B$2:$B$501=$A76)*Inspections!$Q$2:$Q$501)))))</f>
        <v/>
      </c>
      <c r="K76" s="17" t="str">
        <f>IF($A76="","",IF($Q76&lt;&gt;"OK","n/a",$E76-($J76-$I76)))</f>
        <v/>
      </c>
      <c r="L76" s="17" t="str">
        <f>IF($A76="","",IF($Q76&lt;&gt;"OK","n/a",IF(AND(ISNUMBER(Dashboard!$B$4),N(Dashboard!$B$4)&gt;=18264,N(Dashboard!$B$4)&lt;=73050),$F76-(Dashboard!$B$4-$H76),"n/a")))</f>
        <v/>
      </c>
      <c r="M76" s="18" t="str">
        <f>IF($A76="","",IF(Dashboard!$B$19&gt;0,"Check data",IF(OR($K76&lt;0,$L76&lt;0),"Overdue",IF(OR($K76&lt;=Dashboard!$B$5,$L76&lt;=Dashboard!$B$6),"Due soon","OK"))))</f>
        <v/>
      </c>
      <c r="N76" s="17" t="str">
        <f>IF($A76="","",SUMPRODUCT((Inspections!$B$2:$B$501=$A76)*(Inspections!$L$2:$L$501&gt;0)*(Inspections!$M$2:$M$501&lt;&gt;"Closed")))</f>
        <v/>
      </c>
      <c r="O76" s="19" t="str">
        <f>IF($A76="","",SUMPRODUCT(--('Service Log'!$B$2:$B$501=$A76),'Service Log'!$F$2:$F$501))</f>
        <v/>
      </c>
      <c r="P76" s="19" t="str">
        <f>IF($A76="","",IF($Q76&lt;&gt;"OK","n/a",IF($J76-$D76&lt;=0,"n/a",$O76/($J76-$D76))))</f>
        <v/>
      </c>
      <c r="Q76" s="18" t="str">
        <f>IF(COUNTA($A76:$G76)=0,"",IF($A76="","Check ID",IF(SUMPRODUCT(--($A$2:$A$101=$A76))&gt;1,"Duplicate ID",IF(OR(NOT(AND(ISNUMBER(D76),N(D76)&gt;=0,N(D76)&lt;=2000000)),NOT(AND(ISNUMBER(E76),N(E76)&gt;=1,N(E76)&lt;=100000)),NOT(AND(ISNUMBER(F76),N(F76)&gt;=1,N(F76)&lt;=3650)),NOT(AND(ISNUMBER(G76),N(G76)&gt;=18264,N(G76)&lt;=73050))),"Check inputs","OK"))))</f>
        <v/>
      </c>
    </row>
    <row r="77" spans="1:17" x14ac:dyDescent="0.25">
      <c r="A77" s="12"/>
      <c r="B77" s="13"/>
      <c r="C77" s="13"/>
      <c r="D77" s="14"/>
      <c r="E77" s="14"/>
      <c r="F77" s="14"/>
      <c r="G77" s="15"/>
      <c r="H77" s="16" t="str">
        <f>IF($A77="","",IF($Q77&lt;&gt;"OK","n/a",MAX($G77,SUMPRODUCT(MAX(('Service Log'!$B$2:$B$501=$A77)*('Service Log'!$C$2:$C$501="Service")*'Service Log'!$H$2:$H$501)))))</f>
        <v/>
      </c>
      <c r="I77" s="17" t="str">
        <f>IF($A77="","",IF($Q77&lt;&gt;"OK","n/a",IF(SUMPRODUCT(('Service Log'!$B$2:$B$501=$A77)*('Service Log'!$C$2:$C$501="Service")*('Service Log'!$H$2:$H$501=$H77))&gt;0,SUMPRODUCT(MAX(('Service Log'!$B$2:$B$501=$A77)*('Service Log'!$C$2:$C$501="Service")*('Service Log'!$H$2:$H$501=$H77)*'Service Log'!$I$2:$I$501)),$D77)))</f>
        <v/>
      </c>
      <c r="J77" s="17" t="str">
        <f>IF($A77="","",IF($Q77&lt;&gt;"OK","n/a",MAX($I77,SUMPRODUCT(MAX(('Service Log'!$B$2:$B$501=$A77)*'Service Log'!$I$2:$I$501)),SUMPRODUCT(MAX((Inspections!$B$2:$B$501=$A77)*Inspections!$Q$2:$Q$501)))))</f>
        <v/>
      </c>
      <c r="K77" s="17" t="str">
        <f>IF($A77="","",IF($Q77&lt;&gt;"OK","n/a",$E77-($J77-$I77)))</f>
        <v/>
      </c>
      <c r="L77" s="17" t="str">
        <f>IF($A77="","",IF($Q77&lt;&gt;"OK","n/a",IF(AND(ISNUMBER(Dashboard!$B$4),N(Dashboard!$B$4)&gt;=18264,N(Dashboard!$B$4)&lt;=73050),$F77-(Dashboard!$B$4-$H77),"n/a")))</f>
        <v/>
      </c>
      <c r="M77" s="18" t="str">
        <f>IF($A77="","",IF(Dashboard!$B$19&gt;0,"Check data",IF(OR($K77&lt;0,$L77&lt;0),"Overdue",IF(OR($K77&lt;=Dashboard!$B$5,$L77&lt;=Dashboard!$B$6),"Due soon","OK"))))</f>
        <v/>
      </c>
      <c r="N77" s="17" t="str">
        <f>IF($A77="","",SUMPRODUCT((Inspections!$B$2:$B$501=$A77)*(Inspections!$L$2:$L$501&gt;0)*(Inspections!$M$2:$M$501&lt;&gt;"Closed")))</f>
        <v/>
      </c>
      <c r="O77" s="19" t="str">
        <f>IF($A77="","",SUMPRODUCT(--('Service Log'!$B$2:$B$501=$A77),'Service Log'!$F$2:$F$501))</f>
        <v/>
      </c>
      <c r="P77" s="19" t="str">
        <f>IF($A77="","",IF($Q77&lt;&gt;"OK","n/a",IF($J77-$D77&lt;=0,"n/a",$O77/($J77-$D77))))</f>
        <v/>
      </c>
      <c r="Q77" s="18" t="str">
        <f>IF(COUNTA($A77:$G77)=0,"",IF($A77="","Check ID",IF(SUMPRODUCT(--($A$2:$A$101=$A77))&gt;1,"Duplicate ID",IF(OR(NOT(AND(ISNUMBER(D77),N(D77)&gt;=0,N(D77)&lt;=2000000)),NOT(AND(ISNUMBER(E77),N(E77)&gt;=1,N(E77)&lt;=100000)),NOT(AND(ISNUMBER(F77),N(F77)&gt;=1,N(F77)&lt;=3650)),NOT(AND(ISNUMBER(G77),N(G77)&gt;=18264,N(G77)&lt;=73050))),"Check inputs","OK"))))</f>
        <v/>
      </c>
    </row>
    <row r="78" spans="1:17" x14ac:dyDescent="0.25">
      <c r="A78" s="12"/>
      <c r="B78" s="13"/>
      <c r="C78" s="13"/>
      <c r="D78" s="14"/>
      <c r="E78" s="14"/>
      <c r="F78" s="14"/>
      <c r="G78" s="15"/>
      <c r="H78" s="16" t="str">
        <f>IF($A78="","",IF($Q78&lt;&gt;"OK","n/a",MAX($G78,SUMPRODUCT(MAX(('Service Log'!$B$2:$B$501=$A78)*('Service Log'!$C$2:$C$501="Service")*'Service Log'!$H$2:$H$501)))))</f>
        <v/>
      </c>
      <c r="I78" s="17" t="str">
        <f>IF($A78="","",IF($Q78&lt;&gt;"OK","n/a",IF(SUMPRODUCT(('Service Log'!$B$2:$B$501=$A78)*('Service Log'!$C$2:$C$501="Service")*('Service Log'!$H$2:$H$501=$H78))&gt;0,SUMPRODUCT(MAX(('Service Log'!$B$2:$B$501=$A78)*('Service Log'!$C$2:$C$501="Service")*('Service Log'!$H$2:$H$501=$H78)*'Service Log'!$I$2:$I$501)),$D78)))</f>
        <v/>
      </c>
      <c r="J78" s="17" t="str">
        <f>IF($A78="","",IF($Q78&lt;&gt;"OK","n/a",MAX($I78,SUMPRODUCT(MAX(('Service Log'!$B$2:$B$501=$A78)*'Service Log'!$I$2:$I$501)),SUMPRODUCT(MAX((Inspections!$B$2:$B$501=$A78)*Inspections!$Q$2:$Q$501)))))</f>
        <v/>
      </c>
      <c r="K78" s="17" t="str">
        <f>IF($A78="","",IF($Q78&lt;&gt;"OK","n/a",$E78-($J78-$I78)))</f>
        <v/>
      </c>
      <c r="L78" s="17" t="str">
        <f>IF($A78="","",IF($Q78&lt;&gt;"OK","n/a",IF(AND(ISNUMBER(Dashboard!$B$4),N(Dashboard!$B$4)&gt;=18264,N(Dashboard!$B$4)&lt;=73050),$F78-(Dashboard!$B$4-$H78),"n/a")))</f>
        <v/>
      </c>
      <c r="M78" s="18" t="str">
        <f>IF($A78="","",IF(Dashboard!$B$19&gt;0,"Check data",IF(OR($K78&lt;0,$L78&lt;0),"Overdue",IF(OR($K78&lt;=Dashboard!$B$5,$L78&lt;=Dashboard!$B$6),"Due soon","OK"))))</f>
        <v/>
      </c>
      <c r="N78" s="17" t="str">
        <f>IF($A78="","",SUMPRODUCT((Inspections!$B$2:$B$501=$A78)*(Inspections!$L$2:$L$501&gt;0)*(Inspections!$M$2:$M$501&lt;&gt;"Closed")))</f>
        <v/>
      </c>
      <c r="O78" s="19" t="str">
        <f>IF($A78="","",SUMPRODUCT(--('Service Log'!$B$2:$B$501=$A78),'Service Log'!$F$2:$F$501))</f>
        <v/>
      </c>
      <c r="P78" s="19" t="str">
        <f>IF($A78="","",IF($Q78&lt;&gt;"OK","n/a",IF($J78-$D78&lt;=0,"n/a",$O78/($J78-$D78))))</f>
        <v/>
      </c>
      <c r="Q78" s="18" t="str">
        <f>IF(COUNTA($A78:$G78)=0,"",IF($A78="","Check ID",IF(SUMPRODUCT(--($A$2:$A$101=$A78))&gt;1,"Duplicate ID",IF(OR(NOT(AND(ISNUMBER(D78),N(D78)&gt;=0,N(D78)&lt;=2000000)),NOT(AND(ISNUMBER(E78),N(E78)&gt;=1,N(E78)&lt;=100000)),NOT(AND(ISNUMBER(F78),N(F78)&gt;=1,N(F78)&lt;=3650)),NOT(AND(ISNUMBER(G78),N(G78)&gt;=18264,N(G78)&lt;=73050))),"Check inputs","OK"))))</f>
        <v/>
      </c>
    </row>
    <row r="79" spans="1:17" x14ac:dyDescent="0.25">
      <c r="A79" s="12"/>
      <c r="B79" s="13"/>
      <c r="C79" s="13"/>
      <c r="D79" s="14"/>
      <c r="E79" s="14"/>
      <c r="F79" s="14"/>
      <c r="G79" s="15"/>
      <c r="H79" s="16" t="str">
        <f>IF($A79="","",IF($Q79&lt;&gt;"OK","n/a",MAX($G79,SUMPRODUCT(MAX(('Service Log'!$B$2:$B$501=$A79)*('Service Log'!$C$2:$C$501="Service")*'Service Log'!$H$2:$H$501)))))</f>
        <v/>
      </c>
      <c r="I79" s="17" t="str">
        <f>IF($A79="","",IF($Q79&lt;&gt;"OK","n/a",IF(SUMPRODUCT(('Service Log'!$B$2:$B$501=$A79)*('Service Log'!$C$2:$C$501="Service")*('Service Log'!$H$2:$H$501=$H79))&gt;0,SUMPRODUCT(MAX(('Service Log'!$B$2:$B$501=$A79)*('Service Log'!$C$2:$C$501="Service")*('Service Log'!$H$2:$H$501=$H79)*'Service Log'!$I$2:$I$501)),$D79)))</f>
        <v/>
      </c>
      <c r="J79" s="17" t="str">
        <f>IF($A79="","",IF($Q79&lt;&gt;"OK","n/a",MAX($I79,SUMPRODUCT(MAX(('Service Log'!$B$2:$B$501=$A79)*'Service Log'!$I$2:$I$501)),SUMPRODUCT(MAX((Inspections!$B$2:$B$501=$A79)*Inspections!$Q$2:$Q$501)))))</f>
        <v/>
      </c>
      <c r="K79" s="17" t="str">
        <f>IF($A79="","",IF($Q79&lt;&gt;"OK","n/a",$E79-($J79-$I79)))</f>
        <v/>
      </c>
      <c r="L79" s="17" t="str">
        <f>IF($A79="","",IF($Q79&lt;&gt;"OK","n/a",IF(AND(ISNUMBER(Dashboard!$B$4),N(Dashboard!$B$4)&gt;=18264,N(Dashboard!$B$4)&lt;=73050),$F79-(Dashboard!$B$4-$H79),"n/a")))</f>
        <v/>
      </c>
      <c r="M79" s="18" t="str">
        <f>IF($A79="","",IF(Dashboard!$B$19&gt;0,"Check data",IF(OR($K79&lt;0,$L79&lt;0),"Overdue",IF(OR($K79&lt;=Dashboard!$B$5,$L79&lt;=Dashboard!$B$6),"Due soon","OK"))))</f>
        <v/>
      </c>
      <c r="N79" s="17" t="str">
        <f>IF($A79="","",SUMPRODUCT((Inspections!$B$2:$B$501=$A79)*(Inspections!$L$2:$L$501&gt;0)*(Inspections!$M$2:$M$501&lt;&gt;"Closed")))</f>
        <v/>
      </c>
      <c r="O79" s="19" t="str">
        <f>IF($A79="","",SUMPRODUCT(--('Service Log'!$B$2:$B$501=$A79),'Service Log'!$F$2:$F$501))</f>
        <v/>
      </c>
      <c r="P79" s="19" t="str">
        <f>IF($A79="","",IF($Q79&lt;&gt;"OK","n/a",IF($J79-$D79&lt;=0,"n/a",$O79/($J79-$D79))))</f>
        <v/>
      </c>
      <c r="Q79" s="18" t="str">
        <f>IF(COUNTA($A79:$G79)=0,"",IF($A79="","Check ID",IF(SUMPRODUCT(--($A$2:$A$101=$A79))&gt;1,"Duplicate ID",IF(OR(NOT(AND(ISNUMBER(D79),N(D79)&gt;=0,N(D79)&lt;=2000000)),NOT(AND(ISNUMBER(E79),N(E79)&gt;=1,N(E79)&lt;=100000)),NOT(AND(ISNUMBER(F79),N(F79)&gt;=1,N(F79)&lt;=3650)),NOT(AND(ISNUMBER(G79),N(G79)&gt;=18264,N(G79)&lt;=73050))),"Check inputs","OK"))))</f>
        <v/>
      </c>
    </row>
    <row r="80" spans="1:17" x14ac:dyDescent="0.25">
      <c r="A80" s="12"/>
      <c r="B80" s="13"/>
      <c r="C80" s="13"/>
      <c r="D80" s="14"/>
      <c r="E80" s="14"/>
      <c r="F80" s="14"/>
      <c r="G80" s="15"/>
      <c r="H80" s="16" t="str">
        <f>IF($A80="","",IF($Q80&lt;&gt;"OK","n/a",MAX($G80,SUMPRODUCT(MAX(('Service Log'!$B$2:$B$501=$A80)*('Service Log'!$C$2:$C$501="Service")*'Service Log'!$H$2:$H$501)))))</f>
        <v/>
      </c>
      <c r="I80" s="17" t="str">
        <f>IF($A80="","",IF($Q80&lt;&gt;"OK","n/a",IF(SUMPRODUCT(('Service Log'!$B$2:$B$501=$A80)*('Service Log'!$C$2:$C$501="Service")*('Service Log'!$H$2:$H$501=$H80))&gt;0,SUMPRODUCT(MAX(('Service Log'!$B$2:$B$501=$A80)*('Service Log'!$C$2:$C$501="Service")*('Service Log'!$H$2:$H$501=$H80)*'Service Log'!$I$2:$I$501)),$D80)))</f>
        <v/>
      </c>
      <c r="J80" s="17" t="str">
        <f>IF($A80="","",IF($Q80&lt;&gt;"OK","n/a",MAX($I80,SUMPRODUCT(MAX(('Service Log'!$B$2:$B$501=$A80)*'Service Log'!$I$2:$I$501)),SUMPRODUCT(MAX((Inspections!$B$2:$B$501=$A80)*Inspections!$Q$2:$Q$501)))))</f>
        <v/>
      </c>
      <c r="K80" s="17" t="str">
        <f>IF($A80="","",IF($Q80&lt;&gt;"OK","n/a",$E80-($J80-$I80)))</f>
        <v/>
      </c>
      <c r="L80" s="17" t="str">
        <f>IF($A80="","",IF($Q80&lt;&gt;"OK","n/a",IF(AND(ISNUMBER(Dashboard!$B$4),N(Dashboard!$B$4)&gt;=18264,N(Dashboard!$B$4)&lt;=73050),$F80-(Dashboard!$B$4-$H80),"n/a")))</f>
        <v/>
      </c>
      <c r="M80" s="18" t="str">
        <f>IF($A80="","",IF(Dashboard!$B$19&gt;0,"Check data",IF(OR($K80&lt;0,$L80&lt;0),"Overdue",IF(OR($K80&lt;=Dashboard!$B$5,$L80&lt;=Dashboard!$B$6),"Due soon","OK"))))</f>
        <v/>
      </c>
      <c r="N80" s="17" t="str">
        <f>IF($A80="","",SUMPRODUCT((Inspections!$B$2:$B$501=$A80)*(Inspections!$L$2:$L$501&gt;0)*(Inspections!$M$2:$M$501&lt;&gt;"Closed")))</f>
        <v/>
      </c>
      <c r="O80" s="19" t="str">
        <f>IF($A80="","",SUMPRODUCT(--('Service Log'!$B$2:$B$501=$A80),'Service Log'!$F$2:$F$501))</f>
        <v/>
      </c>
      <c r="P80" s="19" t="str">
        <f>IF($A80="","",IF($Q80&lt;&gt;"OK","n/a",IF($J80-$D80&lt;=0,"n/a",$O80/($J80-$D80))))</f>
        <v/>
      </c>
      <c r="Q80" s="18" t="str">
        <f>IF(COUNTA($A80:$G80)=0,"",IF($A80="","Check ID",IF(SUMPRODUCT(--($A$2:$A$101=$A80))&gt;1,"Duplicate ID",IF(OR(NOT(AND(ISNUMBER(D80),N(D80)&gt;=0,N(D80)&lt;=2000000)),NOT(AND(ISNUMBER(E80),N(E80)&gt;=1,N(E80)&lt;=100000)),NOT(AND(ISNUMBER(F80),N(F80)&gt;=1,N(F80)&lt;=3650)),NOT(AND(ISNUMBER(G80),N(G80)&gt;=18264,N(G80)&lt;=73050))),"Check inputs","OK"))))</f>
        <v/>
      </c>
    </row>
    <row r="81" spans="1:17" x14ac:dyDescent="0.25">
      <c r="A81" s="12"/>
      <c r="B81" s="13"/>
      <c r="C81" s="13"/>
      <c r="D81" s="14"/>
      <c r="E81" s="14"/>
      <c r="F81" s="14"/>
      <c r="G81" s="15"/>
      <c r="H81" s="16" t="str">
        <f>IF($A81="","",IF($Q81&lt;&gt;"OK","n/a",MAX($G81,SUMPRODUCT(MAX(('Service Log'!$B$2:$B$501=$A81)*('Service Log'!$C$2:$C$501="Service")*'Service Log'!$H$2:$H$501)))))</f>
        <v/>
      </c>
      <c r="I81" s="17" t="str">
        <f>IF($A81="","",IF($Q81&lt;&gt;"OK","n/a",IF(SUMPRODUCT(('Service Log'!$B$2:$B$501=$A81)*('Service Log'!$C$2:$C$501="Service")*('Service Log'!$H$2:$H$501=$H81))&gt;0,SUMPRODUCT(MAX(('Service Log'!$B$2:$B$501=$A81)*('Service Log'!$C$2:$C$501="Service")*('Service Log'!$H$2:$H$501=$H81)*'Service Log'!$I$2:$I$501)),$D81)))</f>
        <v/>
      </c>
      <c r="J81" s="17" t="str">
        <f>IF($A81="","",IF($Q81&lt;&gt;"OK","n/a",MAX($I81,SUMPRODUCT(MAX(('Service Log'!$B$2:$B$501=$A81)*'Service Log'!$I$2:$I$501)),SUMPRODUCT(MAX((Inspections!$B$2:$B$501=$A81)*Inspections!$Q$2:$Q$501)))))</f>
        <v/>
      </c>
      <c r="K81" s="17" t="str">
        <f>IF($A81="","",IF($Q81&lt;&gt;"OK","n/a",$E81-($J81-$I81)))</f>
        <v/>
      </c>
      <c r="L81" s="17" t="str">
        <f>IF($A81="","",IF($Q81&lt;&gt;"OK","n/a",IF(AND(ISNUMBER(Dashboard!$B$4),N(Dashboard!$B$4)&gt;=18264,N(Dashboard!$B$4)&lt;=73050),$F81-(Dashboard!$B$4-$H81),"n/a")))</f>
        <v/>
      </c>
      <c r="M81" s="18" t="str">
        <f>IF($A81="","",IF(Dashboard!$B$19&gt;0,"Check data",IF(OR($K81&lt;0,$L81&lt;0),"Overdue",IF(OR($K81&lt;=Dashboard!$B$5,$L81&lt;=Dashboard!$B$6),"Due soon","OK"))))</f>
        <v/>
      </c>
      <c r="N81" s="17" t="str">
        <f>IF($A81="","",SUMPRODUCT((Inspections!$B$2:$B$501=$A81)*(Inspections!$L$2:$L$501&gt;0)*(Inspections!$M$2:$M$501&lt;&gt;"Closed")))</f>
        <v/>
      </c>
      <c r="O81" s="19" t="str">
        <f>IF($A81="","",SUMPRODUCT(--('Service Log'!$B$2:$B$501=$A81),'Service Log'!$F$2:$F$501))</f>
        <v/>
      </c>
      <c r="P81" s="19" t="str">
        <f>IF($A81="","",IF($Q81&lt;&gt;"OK","n/a",IF($J81-$D81&lt;=0,"n/a",$O81/($J81-$D81))))</f>
        <v/>
      </c>
      <c r="Q81" s="18" t="str">
        <f>IF(COUNTA($A81:$G81)=0,"",IF($A81="","Check ID",IF(SUMPRODUCT(--($A$2:$A$101=$A81))&gt;1,"Duplicate ID",IF(OR(NOT(AND(ISNUMBER(D81),N(D81)&gt;=0,N(D81)&lt;=2000000)),NOT(AND(ISNUMBER(E81),N(E81)&gt;=1,N(E81)&lt;=100000)),NOT(AND(ISNUMBER(F81),N(F81)&gt;=1,N(F81)&lt;=3650)),NOT(AND(ISNUMBER(G81),N(G81)&gt;=18264,N(G81)&lt;=73050))),"Check inputs","OK"))))</f>
        <v/>
      </c>
    </row>
    <row r="82" spans="1:17" x14ac:dyDescent="0.25">
      <c r="A82" s="12"/>
      <c r="B82" s="13"/>
      <c r="C82" s="13"/>
      <c r="D82" s="14"/>
      <c r="E82" s="14"/>
      <c r="F82" s="14"/>
      <c r="G82" s="15"/>
      <c r="H82" s="16" t="str">
        <f>IF($A82="","",IF($Q82&lt;&gt;"OK","n/a",MAX($G82,SUMPRODUCT(MAX(('Service Log'!$B$2:$B$501=$A82)*('Service Log'!$C$2:$C$501="Service")*'Service Log'!$H$2:$H$501)))))</f>
        <v/>
      </c>
      <c r="I82" s="17" t="str">
        <f>IF($A82="","",IF($Q82&lt;&gt;"OK","n/a",IF(SUMPRODUCT(('Service Log'!$B$2:$B$501=$A82)*('Service Log'!$C$2:$C$501="Service")*('Service Log'!$H$2:$H$501=$H82))&gt;0,SUMPRODUCT(MAX(('Service Log'!$B$2:$B$501=$A82)*('Service Log'!$C$2:$C$501="Service")*('Service Log'!$H$2:$H$501=$H82)*'Service Log'!$I$2:$I$501)),$D82)))</f>
        <v/>
      </c>
      <c r="J82" s="17" t="str">
        <f>IF($A82="","",IF($Q82&lt;&gt;"OK","n/a",MAX($I82,SUMPRODUCT(MAX(('Service Log'!$B$2:$B$501=$A82)*'Service Log'!$I$2:$I$501)),SUMPRODUCT(MAX((Inspections!$B$2:$B$501=$A82)*Inspections!$Q$2:$Q$501)))))</f>
        <v/>
      </c>
      <c r="K82" s="17" t="str">
        <f>IF($A82="","",IF($Q82&lt;&gt;"OK","n/a",$E82-($J82-$I82)))</f>
        <v/>
      </c>
      <c r="L82" s="17" t="str">
        <f>IF($A82="","",IF($Q82&lt;&gt;"OK","n/a",IF(AND(ISNUMBER(Dashboard!$B$4),N(Dashboard!$B$4)&gt;=18264,N(Dashboard!$B$4)&lt;=73050),$F82-(Dashboard!$B$4-$H82),"n/a")))</f>
        <v/>
      </c>
      <c r="M82" s="18" t="str">
        <f>IF($A82="","",IF(Dashboard!$B$19&gt;0,"Check data",IF(OR($K82&lt;0,$L82&lt;0),"Overdue",IF(OR($K82&lt;=Dashboard!$B$5,$L82&lt;=Dashboard!$B$6),"Due soon","OK"))))</f>
        <v/>
      </c>
      <c r="N82" s="17" t="str">
        <f>IF($A82="","",SUMPRODUCT((Inspections!$B$2:$B$501=$A82)*(Inspections!$L$2:$L$501&gt;0)*(Inspections!$M$2:$M$501&lt;&gt;"Closed")))</f>
        <v/>
      </c>
      <c r="O82" s="19" t="str">
        <f>IF($A82="","",SUMPRODUCT(--('Service Log'!$B$2:$B$501=$A82),'Service Log'!$F$2:$F$501))</f>
        <v/>
      </c>
      <c r="P82" s="19" t="str">
        <f>IF($A82="","",IF($Q82&lt;&gt;"OK","n/a",IF($J82-$D82&lt;=0,"n/a",$O82/($J82-$D82))))</f>
        <v/>
      </c>
      <c r="Q82" s="18" t="str">
        <f>IF(COUNTA($A82:$G82)=0,"",IF($A82="","Check ID",IF(SUMPRODUCT(--($A$2:$A$101=$A82))&gt;1,"Duplicate ID",IF(OR(NOT(AND(ISNUMBER(D82),N(D82)&gt;=0,N(D82)&lt;=2000000)),NOT(AND(ISNUMBER(E82),N(E82)&gt;=1,N(E82)&lt;=100000)),NOT(AND(ISNUMBER(F82),N(F82)&gt;=1,N(F82)&lt;=3650)),NOT(AND(ISNUMBER(G82),N(G82)&gt;=18264,N(G82)&lt;=73050))),"Check inputs","OK"))))</f>
        <v/>
      </c>
    </row>
    <row r="83" spans="1:17" x14ac:dyDescent="0.25">
      <c r="A83" s="12"/>
      <c r="B83" s="13"/>
      <c r="C83" s="13"/>
      <c r="D83" s="14"/>
      <c r="E83" s="14"/>
      <c r="F83" s="14"/>
      <c r="G83" s="15"/>
      <c r="H83" s="16" t="str">
        <f>IF($A83="","",IF($Q83&lt;&gt;"OK","n/a",MAX($G83,SUMPRODUCT(MAX(('Service Log'!$B$2:$B$501=$A83)*('Service Log'!$C$2:$C$501="Service")*'Service Log'!$H$2:$H$501)))))</f>
        <v/>
      </c>
      <c r="I83" s="17" t="str">
        <f>IF($A83="","",IF($Q83&lt;&gt;"OK","n/a",IF(SUMPRODUCT(('Service Log'!$B$2:$B$501=$A83)*('Service Log'!$C$2:$C$501="Service")*('Service Log'!$H$2:$H$501=$H83))&gt;0,SUMPRODUCT(MAX(('Service Log'!$B$2:$B$501=$A83)*('Service Log'!$C$2:$C$501="Service")*('Service Log'!$H$2:$H$501=$H83)*'Service Log'!$I$2:$I$501)),$D83)))</f>
        <v/>
      </c>
      <c r="J83" s="17" t="str">
        <f>IF($A83="","",IF($Q83&lt;&gt;"OK","n/a",MAX($I83,SUMPRODUCT(MAX(('Service Log'!$B$2:$B$501=$A83)*'Service Log'!$I$2:$I$501)),SUMPRODUCT(MAX((Inspections!$B$2:$B$501=$A83)*Inspections!$Q$2:$Q$501)))))</f>
        <v/>
      </c>
      <c r="K83" s="17" t="str">
        <f>IF($A83="","",IF($Q83&lt;&gt;"OK","n/a",$E83-($J83-$I83)))</f>
        <v/>
      </c>
      <c r="L83" s="17" t="str">
        <f>IF($A83="","",IF($Q83&lt;&gt;"OK","n/a",IF(AND(ISNUMBER(Dashboard!$B$4),N(Dashboard!$B$4)&gt;=18264,N(Dashboard!$B$4)&lt;=73050),$F83-(Dashboard!$B$4-$H83),"n/a")))</f>
        <v/>
      </c>
      <c r="M83" s="18" t="str">
        <f>IF($A83="","",IF(Dashboard!$B$19&gt;0,"Check data",IF(OR($K83&lt;0,$L83&lt;0),"Overdue",IF(OR($K83&lt;=Dashboard!$B$5,$L83&lt;=Dashboard!$B$6),"Due soon","OK"))))</f>
        <v/>
      </c>
      <c r="N83" s="17" t="str">
        <f>IF($A83="","",SUMPRODUCT((Inspections!$B$2:$B$501=$A83)*(Inspections!$L$2:$L$501&gt;0)*(Inspections!$M$2:$M$501&lt;&gt;"Closed")))</f>
        <v/>
      </c>
      <c r="O83" s="19" t="str">
        <f>IF($A83="","",SUMPRODUCT(--('Service Log'!$B$2:$B$501=$A83),'Service Log'!$F$2:$F$501))</f>
        <v/>
      </c>
      <c r="P83" s="19" t="str">
        <f>IF($A83="","",IF($Q83&lt;&gt;"OK","n/a",IF($J83-$D83&lt;=0,"n/a",$O83/($J83-$D83))))</f>
        <v/>
      </c>
      <c r="Q83" s="18" t="str">
        <f>IF(COUNTA($A83:$G83)=0,"",IF($A83="","Check ID",IF(SUMPRODUCT(--($A$2:$A$101=$A83))&gt;1,"Duplicate ID",IF(OR(NOT(AND(ISNUMBER(D83),N(D83)&gt;=0,N(D83)&lt;=2000000)),NOT(AND(ISNUMBER(E83),N(E83)&gt;=1,N(E83)&lt;=100000)),NOT(AND(ISNUMBER(F83),N(F83)&gt;=1,N(F83)&lt;=3650)),NOT(AND(ISNUMBER(G83),N(G83)&gt;=18264,N(G83)&lt;=73050))),"Check inputs","OK"))))</f>
        <v/>
      </c>
    </row>
    <row r="84" spans="1:17" x14ac:dyDescent="0.25">
      <c r="A84" s="12"/>
      <c r="B84" s="13"/>
      <c r="C84" s="13"/>
      <c r="D84" s="14"/>
      <c r="E84" s="14"/>
      <c r="F84" s="14"/>
      <c r="G84" s="15"/>
      <c r="H84" s="16" t="str">
        <f>IF($A84="","",IF($Q84&lt;&gt;"OK","n/a",MAX($G84,SUMPRODUCT(MAX(('Service Log'!$B$2:$B$501=$A84)*('Service Log'!$C$2:$C$501="Service")*'Service Log'!$H$2:$H$501)))))</f>
        <v/>
      </c>
      <c r="I84" s="17" t="str">
        <f>IF($A84="","",IF($Q84&lt;&gt;"OK","n/a",IF(SUMPRODUCT(('Service Log'!$B$2:$B$501=$A84)*('Service Log'!$C$2:$C$501="Service")*('Service Log'!$H$2:$H$501=$H84))&gt;0,SUMPRODUCT(MAX(('Service Log'!$B$2:$B$501=$A84)*('Service Log'!$C$2:$C$501="Service")*('Service Log'!$H$2:$H$501=$H84)*'Service Log'!$I$2:$I$501)),$D84)))</f>
        <v/>
      </c>
      <c r="J84" s="17" t="str">
        <f>IF($A84="","",IF($Q84&lt;&gt;"OK","n/a",MAX($I84,SUMPRODUCT(MAX(('Service Log'!$B$2:$B$501=$A84)*'Service Log'!$I$2:$I$501)),SUMPRODUCT(MAX((Inspections!$B$2:$B$501=$A84)*Inspections!$Q$2:$Q$501)))))</f>
        <v/>
      </c>
      <c r="K84" s="17" t="str">
        <f>IF($A84="","",IF($Q84&lt;&gt;"OK","n/a",$E84-($J84-$I84)))</f>
        <v/>
      </c>
      <c r="L84" s="17" t="str">
        <f>IF($A84="","",IF($Q84&lt;&gt;"OK","n/a",IF(AND(ISNUMBER(Dashboard!$B$4),N(Dashboard!$B$4)&gt;=18264,N(Dashboard!$B$4)&lt;=73050),$F84-(Dashboard!$B$4-$H84),"n/a")))</f>
        <v/>
      </c>
      <c r="M84" s="18" t="str">
        <f>IF($A84="","",IF(Dashboard!$B$19&gt;0,"Check data",IF(OR($K84&lt;0,$L84&lt;0),"Overdue",IF(OR($K84&lt;=Dashboard!$B$5,$L84&lt;=Dashboard!$B$6),"Due soon","OK"))))</f>
        <v/>
      </c>
      <c r="N84" s="17" t="str">
        <f>IF($A84="","",SUMPRODUCT((Inspections!$B$2:$B$501=$A84)*(Inspections!$L$2:$L$501&gt;0)*(Inspections!$M$2:$M$501&lt;&gt;"Closed")))</f>
        <v/>
      </c>
      <c r="O84" s="19" t="str">
        <f>IF($A84="","",SUMPRODUCT(--('Service Log'!$B$2:$B$501=$A84),'Service Log'!$F$2:$F$501))</f>
        <v/>
      </c>
      <c r="P84" s="19" t="str">
        <f>IF($A84="","",IF($Q84&lt;&gt;"OK","n/a",IF($J84-$D84&lt;=0,"n/a",$O84/($J84-$D84))))</f>
        <v/>
      </c>
      <c r="Q84" s="18" t="str">
        <f>IF(COUNTA($A84:$G84)=0,"",IF($A84="","Check ID",IF(SUMPRODUCT(--($A$2:$A$101=$A84))&gt;1,"Duplicate ID",IF(OR(NOT(AND(ISNUMBER(D84),N(D84)&gt;=0,N(D84)&lt;=2000000)),NOT(AND(ISNUMBER(E84),N(E84)&gt;=1,N(E84)&lt;=100000)),NOT(AND(ISNUMBER(F84),N(F84)&gt;=1,N(F84)&lt;=3650)),NOT(AND(ISNUMBER(G84),N(G84)&gt;=18264,N(G84)&lt;=73050))),"Check inputs","OK"))))</f>
        <v/>
      </c>
    </row>
    <row r="85" spans="1:17" x14ac:dyDescent="0.25">
      <c r="A85" s="12"/>
      <c r="B85" s="13"/>
      <c r="C85" s="13"/>
      <c r="D85" s="14"/>
      <c r="E85" s="14"/>
      <c r="F85" s="14"/>
      <c r="G85" s="15"/>
      <c r="H85" s="16" t="str">
        <f>IF($A85="","",IF($Q85&lt;&gt;"OK","n/a",MAX($G85,SUMPRODUCT(MAX(('Service Log'!$B$2:$B$501=$A85)*('Service Log'!$C$2:$C$501="Service")*'Service Log'!$H$2:$H$501)))))</f>
        <v/>
      </c>
      <c r="I85" s="17" t="str">
        <f>IF($A85="","",IF($Q85&lt;&gt;"OK","n/a",IF(SUMPRODUCT(('Service Log'!$B$2:$B$501=$A85)*('Service Log'!$C$2:$C$501="Service")*('Service Log'!$H$2:$H$501=$H85))&gt;0,SUMPRODUCT(MAX(('Service Log'!$B$2:$B$501=$A85)*('Service Log'!$C$2:$C$501="Service")*('Service Log'!$H$2:$H$501=$H85)*'Service Log'!$I$2:$I$501)),$D85)))</f>
        <v/>
      </c>
      <c r="J85" s="17" t="str">
        <f>IF($A85="","",IF($Q85&lt;&gt;"OK","n/a",MAX($I85,SUMPRODUCT(MAX(('Service Log'!$B$2:$B$501=$A85)*'Service Log'!$I$2:$I$501)),SUMPRODUCT(MAX((Inspections!$B$2:$B$501=$A85)*Inspections!$Q$2:$Q$501)))))</f>
        <v/>
      </c>
      <c r="K85" s="17" t="str">
        <f>IF($A85="","",IF($Q85&lt;&gt;"OK","n/a",$E85-($J85-$I85)))</f>
        <v/>
      </c>
      <c r="L85" s="17" t="str">
        <f>IF($A85="","",IF($Q85&lt;&gt;"OK","n/a",IF(AND(ISNUMBER(Dashboard!$B$4),N(Dashboard!$B$4)&gt;=18264,N(Dashboard!$B$4)&lt;=73050),$F85-(Dashboard!$B$4-$H85),"n/a")))</f>
        <v/>
      </c>
      <c r="M85" s="18" t="str">
        <f>IF($A85="","",IF(Dashboard!$B$19&gt;0,"Check data",IF(OR($K85&lt;0,$L85&lt;0),"Overdue",IF(OR($K85&lt;=Dashboard!$B$5,$L85&lt;=Dashboard!$B$6),"Due soon","OK"))))</f>
        <v/>
      </c>
      <c r="N85" s="17" t="str">
        <f>IF($A85="","",SUMPRODUCT((Inspections!$B$2:$B$501=$A85)*(Inspections!$L$2:$L$501&gt;0)*(Inspections!$M$2:$M$501&lt;&gt;"Closed")))</f>
        <v/>
      </c>
      <c r="O85" s="19" t="str">
        <f>IF($A85="","",SUMPRODUCT(--('Service Log'!$B$2:$B$501=$A85),'Service Log'!$F$2:$F$501))</f>
        <v/>
      </c>
      <c r="P85" s="19" t="str">
        <f>IF($A85="","",IF($Q85&lt;&gt;"OK","n/a",IF($J85-$D85&lt;=0,"n/a",$O85/($J85-$D85))))</f>
        <v/>
      </c>
      <c r="Q85" s="18" t="str">
        <f>IF(COUNTA($A85:$G85)=0,"",IF($A85="","Check ID",IF(SUMPRODUCT(--($A$2:$A$101=$A85))&gt;1,"Duplicate ID",IF(OR(NOT(AND(ISNUMBER(D85),N(D85)&gt;=0,N(D85)&lt;=2000000)),NOT(AND(ISNUMBER(E85),N(E85)&gt;=1,N(E85)&lt;=100000)),NOT(AND(ISNUMBER(F85),N(F85)&gt;=1,N(F85)&lt;=3650)),NOT(AND(ISNUMBER(G85),N(G85)&gt;=18264,N(G85)&lt;=73050))),"Check inputs","OK"))))</f>
        <v/>
      </c>
    </row>
    <row r="86" spans="1:17" x14ac:dyDescent="0.25">
      <c r="A86" s="12"/>
      <c r="B86" s="13"/>
      <c r="C86" s="13"/>
      <c r="D86" s="14"/>
      <c r="E86" s="14"/>
      <c r="F86" s="14"/>
      <c r="G86" s="15"/>
      <c r="H86" s="16" t="str">
        <f>IF($A86="","",IF($Q86&lt;&gt;"OK","n/a",MAX($G86,SUMPRODUCT(MAX(('Service Log'!$B$2:$B$501=$A86)*('Service Log'!$C$2:$C$501="Service")*'Service Log'!$H$2:$H$501)))))</f>
        <v/>
      </c>
      <c r="I86" s="17" t="str">
        <f>IF($A86="","",IF($Q86&lt;&gt;"OK","n/a",IF(SUMPRODUCT(('Service Log'!$B$2:$B$501=$A86)*('Service Log'!$C$2:$C$501="Service")*('Service Log'!$H$2:$H$501=$H86))&gt;0,SUMPRODUCT(MAX(('Service Log'!$B$2:$B$501=$A86)*('Service Log'!$C$2:$C$501="Service")*('Service Log'!$H$2:$H$501=$H86)*'Service Log'!$I$2:$I$501)),$D86)))</f>
        <v/>
      </c>
      <c r="J86" s="17" t="str">
        <f>IF($A86="","",IF($Q86&lt;&gt;"OK","n/a",MAX($I86,SUMPRODUCT(MAX(('Service Log'!$B$2:$B$501=$A86)*'Service Log'!$I$2:$I$501)),SUMPRODUCT(MAX((Inspections!$B$2:$B$501=$A86)*Inspections!$Q$2:$Q$501)))))</f>
        <v/>
      </c>
      <c r="K86" s="17" t="str">
        <f>IF($A86="","",IF($Q86&lt;&gt;"OK","n/a",$E86-($J86-$I86)))</f>
        <v/>
      </c>
      <c r="L86" s="17" t="str">
        <f>IF($A86="","",IF($Q86&lt;&gt;"OK","n/a",IF(AND(ISNUMBER(Dashboard!$B$4),N(Dashboard!$B$4)&gt;=18264,N(Dashboard!$B$4)&lt;=73050),$F86-(Dashboard!$B$4-$H86),"n/a")))</f>
        <v/>
      </c>
      <c r="M86" s="18" t="str">
        <f>IF($A86="","",IF(Dashboard!$B$19&gt;0,"Check data",IF(OR($K86&lt;0,$L86&lt;0),"Overdue",IF(OR($K86&lt;=Dashboard!$B$5,$L86&lt;=Dashboard!$B$6),"Due soon","OK"))))</f>
        <v/>
      </c>
      <c r="N86" s="17" t="str">
        <f>IF($A86="","",SUMPRODUCT((Inspections!$B$2:$B$501=$A86)*(Inspections!$L$2:$L$501&gt;0)*(Inspections!$M$2:$M$501&lt;&gt;"Closed")))</f>
        <v/>
      </c>
      <c r="O86" s="19" t="str">
        <f>IF($A86="","",SUMPRODUCT(--('Service Log'!$B$2:$B$501=$A86),'Service Log'!$F$2:$F$501))</f>
        <v/>
      </c>
      <c r="P86" s="19" t="str">
        <f>IF($A86="","",IF($Q86&lt;&gt;"OK","n/a",IF($J86-$D86&lt;=0,"n/a",$O86/($J86-$D86))))</f>
        <v/>
      </c>
      <c r="Q86" s="18" t="str">
        <f>IF(COUNTA($A86:$G86)=0,"",IF($A86="","Check ID",IF(SUMPRODUCT(--($A$2:$A$101=$A86))&gt;1,"Duplicate ID",IF(OR(NOT(AND(ISNUMBER(D86),N(D86)&gt;=0,N(D86)&lt;=2000000)),NOT(AND(ISNUMBER(E86),N(E86)&gt;=1,N(E86)&lt;=100000)),NOT(AND(ISNUMBER(F86),N(F86)&gt;=1,N(F86)&lt;=3650)),NOT(AND(ISNUMBER(G86),N(G86)&gt;=18264,N(G86)&lt;=73050))),"Check inputs","OK"))))</f>
        <v/>
      </c>
    </row>
    <row r="87" spans="1:17" x14ac:dyDescent="0.25">
      <c r="A87" s="12"/>
      <c r="B87" s="13"/>
      <c r="C87" s="13"/>
      <c r="D87" s="14"/>
      <c r="E87" s="14"/>
      <c r="F87" s="14"/>
      <c r="G87" s="15"/>
      <c r="H87" s="16" t="str">
        <f>IF($A87="","",IF($Q87&lt;&gt;"OK","n/a",MAX($G87,SUMPRODUCT(MAX(('Service Log'!$B$2:$B$501=$A87)*('Service Log'!$C$2:$C$501="Service")*'Service Log'!$H$2:$H$501)))))</f>
        <v/>
      </c>
      <c r="I87" s="17" t="str">
        <f>IF($A87="","",IF($Q87&lt;&gt;"OK","n/a",IF(SUMPRODUCT(('Service Log'!$B$2:$B$501=$A87)*('Service Log'!$C$2:$C$501="Service")*('Service Log'!$H$2:$H$501=$H87))&gt;0,SUMPRODUCT(MAX(('Service Log'!$B$2:$B$501=$A87)*('Service Log'!$C$2:$C$501="Service")*('Service Log'!$H$2:$H$501=$H87)*'Service Log'!$I$2:$I$501)),$D87)))</f>
        <v/>
      </c>
      <c r="J87" s="17" t="str">
        <f>IF($A87="","",IF($Q87&lt;&gt;"OK","n/a",MAX($I87,SUMPRODUCT(MAX(('Service Log'!$B$2:$B$501=$A87)*'Service Log'!$I$2:$I$501)),SUMPRODUCT(MAX((Inspections!$B$2:$B$501=$A87)*Inspections!$Q$2:$Q$501)))))</f>
        <v/>
      </c>
      <c r="K87" s="17" t="str">
        <f>IF($A87="","",IF($Q87&lt;&gt;"OK","n/a",$E87-($J87-$I87)))</f>
        <v/>
      </c>
      <c r="L87" s="17" t="str">
        <f>IF($A87="","",IF($Q87&lt;&gt;"OK","n/a",IF(AND(ISNUMBER(Dashboard!$B$4),N(Dashboard!$B$4)&gt;=18264,N(Dashboard!$B$4)&lt;=73050),$F87-(Dashboard!$B$4-$H87),"n/a")))</f>
        <v/>
      </c>
      <c r="M87" s="18" t="str">
        <f>IF($A87="","",IF(Dashboard!$B$19&gt;0,"Check data",IF(OR($K87&lt;0,$L87&lt;0),"Overdue",IF(OR($K87&lt;=Dashboard!$B$5,$L87&lt;=Dashboard!$B$6),"Due soon","OK"))))</f>
        <v/>
      </c>
      <c r="N87" s="17" t="str">
        <f>IF($A87="","",SUMPRODUCT((Inspections!$B$2:$B$501=$A87)*(Inspections!$L$2:$L$501&gt;0)*(Inspections!$M$2:$M$501&lt;&gt;"Closed")))</f>
        <v/>
      </c>
      <c r="O87" s="19" t="str">
        <f>IF($A87="","",SUMPRODUCT(--('Service Log'!$B$2:$B$501=$A87),'Service Log'!$F$2:$F$501))</f>
        <v/>
      </c>
      <c r="P87" s="19" t="str">
        <f>IF($A87="","",IF($Q87&lt;&gt;"OK","n/a",IF($J87-$D87&lt;=0,"n/a",$O87/($J87-$D87))))</f>
        <v/>
      </c>
      <c r="Q87" s="18" t="str">
        <f>IF(COUNTA($A87:$G87)=0,"",IF($A87="","Check ID",IF(SUMPRODUCT(--($A$2:$A$101=$A87))&gt;1,"Duplicate ID",IF(OR(NOT(AND(ISNUMBER(D87),N(D87)&gt;=0,N(D87)&lt;=2000000)),NOT(AND(ISNUMBER(E87),N(E87)&gt;=1,N(E87)&lt;=100000)),NOT(AND(ISNUMBER(F87),N(F87)&gt;=1,N(F87)&lt;=3650)),NOT(AND(ISNUMBER(G87),N(G87)&gt;=18264,N(G87)&lt;=73050))),"Check inputs","OK"))))</f>
        <v/>
      </c>
    </row>
    <row r="88" spans="1:17" x14ac:dyDescent="0.25">
      <c r="A88" s="12"/>
      <c r="B88" s="13"/>
      <c r="C88" s="13"/>
      <c r="D88" s="14"/>
      <c r="E88" s="14"/>
      <c r="F88" s="14"/>
      <c r="G88" s="15"/>
      <c r="H88" s="16" t="str">
        <f>IF($A88="","",IF($Q88&lt;&gt;"OK","n/a",MAX($G88,SUMPRODUCT(MAX(('Service Log'!$B$2:$B$501=$A88)*('Service Log'!$C$2:$C$501="Service")*'Service Log'!$H$2:$H$501)))))</f>
        <v/>
      </c>
      <c r="I88" s="17" t="str">
        <f>IF($A88="","",IF($Q88&lt;&gt;"OK","n/a",IF(SUMPRODUCT(('Service Log'!$B$2:$B$501=$A88)*('Service Log'!$C$2:$C$501="Service")*('Service Log'!$H$2:$H$501=$H88))&gt;0,SUMPRODUCT(MAX(('Service Log'!$B$2:$B$501=$A88)*('Service Log'!$C$2:$C$501="Service")*('Service Log'!$H$2:$H$501=$H88)*'Service Log'!$I$2:$I$501)),$D88)))</f>
        <v/>
      </c>
      <c r="J88" s="17" t="str">
        <f>IF($A88="","",IF($Q88&lt;&gt;"OK","n/a",MAX($I88,SUMPRODUCT(MAX(('Service Log'!$B$2:$B$501=$A88)*'Service Log'!$I$2:$I$501)),SUMPRODUCT(MAX((Inspections!$B$2:$B$501=$A88)*Inspections!$Q$2:$Q$501)))))</f>
        <v/>
      </c>
      <c r="K88" s="17" t="str">
        <f>IF($A88="","",IF($Q88&lt;&gt;"OK","n/a",$E88-($J88-$I88)))</f>
        <v/>
      </c>
      <c r="L88" s="17" t="str">
        <f>IF($A88="","",IF($Q88&lt;&gt;"OK","n/a",IF(AND(ISNUMBER(Dashboard!$B$4),N(Dashboard!$B$4)&gt;=18264,N(Dashboard!$B$4)&lt;=73050),$F88-(Dashboard!$B$4-$H88),"n/a")))</f>
        <v/>
      </c>
      <c r="M88" s="18" t="str">
        <f>IF($A88="","",IF(Dashboard!$B$19&gt;0,"Check data",IF(OR($K88&lt;0,$L88&lt;0),"Overdue",IF(OR($K88&lt;=Dashboard!$B$5,$L88&lt;=Dashboard!$B$6),"Due soon","OK"))))</f>
        <v/>
      </c>
      <c r="N88" s="17" t="str">
        <f>IF($A88="","",SUMPRODUCT((Inspections!$B$2:$B$501=$A88)*(Inspections!$L$2:$L$501&gt;0)*(Inspections!$M$2:$M$501&lt;&gt;"Closed")))</f>
        <v/>
      </c>
      <c r="O88" s="19" t="str">
        <f>IF($A88="","",SUMPRODUCT(--('Service Log'!$B$2:$B$501=$A88),'Service Log'!$F$2:$F$501))</f>
        <v/>
      </c>
      <c r="P88" s="19" t="str">
        <f>IF($A88="","",IF($Q88&lt;&gt;"OK","n/a",IF($J88-$D88&lt;=0,"n/a",$O88/($J88-$D88))))</f>
        <v/>
      </c>
      <c r="Q88" s="18" t="str">
        <f>IF(COUNTA($A88:$G88)=0,"",IF($A88="","Check ID",IF(SUMPRODUCT(--($A$2:$A$101=$A88))&gt;1,"Duplicate ID",IF(OR(NOT(AND(ISNUMBER(D88),N(D88)&gt;=0,N(D88)&lt;=2000000)),NOT(AND(ISNUMBER(E88),N(E88)&gt;=1,N(E88)&lt;=100000)),NOT(AND(ISNUMBER(F88),N(F88)&gt;=1,N(F88)&lt;=3650)),NOT(AND(ISNUMBER(G88),N(G88)&gt;=18264,N(G88)&lt;=73050))),"Check inputs","OK"))))</f>
        <v/>
      </c>
    </row>
    <row r="89" spans="1:17" x14ac:dyDescent="0.25">
      <c r="A89" s="12"/>
      <c r="B89" s="13"/>
      <c r="C89" s="13"/>
      <c r="D89" s="14"/>
      <c r="E89" s="14"/>
      <c r="F89" s="14"/>
      <c r="G89" s="15"/>
      <c r="H89" s="16" t="str">
        <f>IF($A89="","",IF($Q89&lt;&gt;"OK","n/a",MAX($G89,SUMPRODUCT(MAX(('Service Log'!$B$2:$B$501=$A89)*('Service Log'!$C$2:$C$501="Service")*'Service Log'!$H$2:$H$501)))))</f>
        <v/>
      </c>
      <c r="I89" s="17" t="str">
        <f>IF($A89="","",IF($Q89&lt;&gt;"OK","n/a",IF(SUMPRODUCT(('Service Log'!$B$2:$B$501=$A89)*('Service Log'!$C$2:$C$501="Service")*('Service Log'!$H$2:$H$501=$H89))&gt;0,SUMPRODUCT(MAX(('Service Log'!$B$2:$B$501=$A89)*('Service Log'!$C$2:$C$501="Service")*('Service Log'!$H$2:$H$501=$H89)*'Service Log'!$I$2:$I$501)),$D89)))</f>
        <v/>
      </c>
      <c r="J89" s="17" t="str">
        <f>IF($A89="","",IF($Q89&lt;&gt;"OK","n/a",MAX($I89,SUMPRODUCT(MAX(('Service Log'!$B$2:$B$501=$A89)*'Service Log'!$I$2:$I$501)),SUMPRODUCT(MAX((Inspections!$B$2:$B$501=$A89)*Inspections!$Q$2:$Q$501)))))</f>
        <v/>
      </c>
      <c r="K89" s="17" t="str">
        <f>IF($A89="","",IF($Q89&lt;&gt;"OK","n/a",$E89-($J89-$I89)))</f>
        <v/>
      </c>
      <c r="L89" s="17" t="str">
        <f>IF($A89="","",IF($Q89&lt;&gt;"OK","n/a",IF(AND(ISNUMBER(Dashboard!$B$4),N(Dashboard!$B$4)&gt;=18264,N(Dashboard!$B$4)&lt;=73050),$F89-(Dashboard!$B$4-$H89),"n/a")))</f>
        <v/>
      </c>
      <c r="M89" s="18" t="str">
        <f>IF($A89="","",IF(Dashboard!$B$19&gt;0,"Check data",IF(OR($K89&lt;0,$L89&lt;0),"Overdue",IF(OR($K89&lt;=Dashboard!$B$5,$L89&lt;=Dashboard!$B$6),"Due soon","OK"))))</f>
        <v/>
      </c>
      <c r="N89" s="17" t="str">
        <f>IF($A89="","",SUMPRODUCT((Inspections!$B$2:$B$501=$A89)*(Inspections!$L$2:$L$501&gt;0)*(Inspections!$M$2:$M$501&lt;&gt;"Closed")))</f>
        <v/>
      </c>
      <c r="O89" s="19" t="str">
        <f>IF($A89="","",SUMPRODUCT(--('Service Log'!$B$2:$B$501=$A89),'Service Log'!$F$2:$F$501))</f>
        <v/>
      </c>
      <c r="P89" s="19" t="str">
        <f>IF($A89="","",IF($Q89&lt;&gt;"OK","n/a",IF($J89-$D89&lt;=0,"n/a",$O89/($J89-$D89))))</f>
        <v/>
      </c>
      <c r="Q89" s="18" t="str">
        <f>IF(COUNTA($A89:$G89)=0,"",IF($A89="","Check ID",IF(SUMPRODUCT(--($A$2:$A$101=$A89))&gt;1,"Duplicate ID",IF(OR(NOT(AND(ISNUMBER(D89),N(D89)&gt;=0,N(D89)&lt;=2000000)),NOT(AND(ISNUMBER(E89),N(E89)&gt;=1,N(E89)&lt;=100000)),NOT(AND(ISNUMBER(F89),N(F89)&gt;=1,N(F89)&lt;=3650)),NOT(AND(ISNUMBER(G89),N(G89)&gt;=18264,N(G89)&lt;=73050))),"Check inputs","OK"))))</f>
        <v/>
      </c>
    </row>
    <row r="90" spans="1:17" x14ac:dyDescent="0.25">
      <c r="A90" s="12"/>
      <c r="B90" s="13"/>
      <c r="C90" s="13"/>
      <c r="D90" s="14"/>
      <c r="E90" s="14"/>
      <c r="F90" s="14"/>
      <c r="G90" s="15"/>
      <c r="H90" s="16" t="str">
        <f>IF($A90="","",IF($Q90&lt;&gt;"OK","n/a",MAX($G90,SUMPRODUCT(MAX(('Service Log'!$B$2:$B$501=$A90)*('Service Log'!$C$2:$C$501="Service")*'Service Log'!$H$2:$H$501)))))</f>
        <v/>
      </c>
      <c r="I90" s="17" t="str">
        <f>IF($A90="","",IF($Q90&lt;&gt;"OK","n/a",IF(SUMPRODUCT(('Service Log'!$B$2:$B$501=$A90)*('Service Log'!$C$2:$C$501="Service")*('Service Log'!$H$2:$H$501=$H90))&gt;0,SUMPRODUCT(MAX(('Service Log'!$B$2:$B$501=$A90)*('Service Log'!$C$2:$C$501="Service")*('Service Log'!$H$2:$H$501=$H90)*'Service Log'!$I$2:$I$501)),$D90)))</f>
        <v/>
      </c>
      <c r="J90" s="17" t="str">
        <f>IF($A90="","",IF($Q90&lt;&gt;"OK","n/a",MAX($I90,SUMPRODUCT(MAX(('Service Log'!$B$2:$B$501=$A90)*'Service Log'!$I$2:$I$501)),SUMPRODUCT(MAX((Inspections!$B$2:$B$501=$A90)*Inspections!$Q$2:$Q$501)))))</f>
        <v/>
      </c>
      <c r="K90" s="17" t="str">
        <f>IF($A90="","",IF($Q90&lt;&gt;"OK","n/a",$E90-($J90-$I90)))</f>
        <v/>
      </c>
      <c r="L90" s="17" t="str">
        <f>IF($A90="","",IF($Q90&lt;&gt;"OK","n/a",IF(AND(ISNUMBER(Dashboard!$B$4),N(Dashboard!$B$4)&gt;=18264,N(Dashboard!$B$4)&lt;=73050),$F90-(Dashboard!$B$4-$H90),"n/a")))</f>
        <v/>
      </c>
      <c r="M90" s="18" t="str">
        <f>IF($A90="","",IF(Dashboard!$B$19&gt;0,"Check data",IF(OR($K90&lt;0,$L90&lt;0),"Overdue",IF(OR($K90&lt;=Dashboard!$B$5,$L90&lt;=Dashboard!$B$6),"Due soon","OK"))))</f>
        <v/>
      </c>
      <c r="N90" s="17" t="str">
        <f>IF($A90="","",SUMPRODUCT((Inspections!$B$2:$B$501=$A90)*(Inspections!$L$2:$L$501&gt;0)*(Inspections!$M$2:$M$501&lt;&gt;"Closed")))</f>
        <v/>
      </c>
      <c r="O90" s="19" t="str">
        <f>IF($A90="","",SUMPRODUCT(--('Service Log'!$B$2:$B$501=$A90),'Service Log'!$F$2:$F$501))</f>
        <v/>
      </c>
      <c r="P90" s="19" t="str">
        <f>IF($A90="","",IF($Q90&lt;&gt;"OK","n/a",IF($J90-$D90&lt;=0,"n/a",$O90/($J90-$D90))))</f>
        <v/>
      </c>
      <c r="Q90" s="18" t="str">
        <f>IF(COUNTA($A90:$G90)=0,"",IF($A90="","Check ID",IF(SUMPRODUCT(--($A$2:$A$101=$A90))&gt;1,"Duplicate ID",IF(OR(NOT(AND(ISNUMBER(D90),N(D90)&gt;=0,N(D90)&lt;=2000000)),NOT(AND(ISNUMBER(E90),N(E90)&gt;=1,N(E90)&lt;=100000)),NOT(AND(ISNUMBER(F90),N(F90)&gt;=1,N(F90)&lt;=3650)),NOT(AND(ISNUMBER(G90),N(G90)&gt;=18264,N(G90)&lt;=73050))),"Check inputs","OK"))))</f>
        <v/>
      </c>
    </row>
    <row r="91" spans="1:17" x14ac:dyDescent="0.25">
      <c r="A91" s="12"/>
      <c r="B91" s="13"/>
      <c r="C91" s="13"/>
      <c r="D91" s="14"/>
      <c r="E91" s="14"/>
      <c r="F91" s="14"/>
      <c r="G91" s="15"/>
      <c r="H91" s="16" t="str">
        <f>IF($A91="","",IF($Q91&lt;&gt;"OK","n/a",MAX($G91,SUMPRODUCT(MAX(('Service Log'!$B$2:$B$501=$A91)*('Service Log'!$C$2:$C$501="Service")*'Service Log'!$H$2:$H$501)))))</f>
        <v/>
      </c>
      <c r="I91" s="17" t="str">
        <f>IF($A91="","",IF($Q91&lt;&gt;"OK","n/a",IF(SUMPRODUCT(('Service Log'!$B$2:$B$501=$A91)*('Service Log'!$C$2:$C$501="Service")*('Service Log'!$H$2:$H$501=$H91))&gt;0,SUMPRODUCT(MAX(('Service Log'!$B$2:$B$501=$A91)*('Service Log'!$C$2:$C$501="Service")*('Service Log'!$H$2:$H$501=$H91)*'Service Log'!$I$2:$I$501)),$D91)))</f>
        <v/>
      </c>
      <c r="J91" s="17" t="str">
        <f>IF($A91="","",IF($Q91&lt;&gt;"OK","n/a",MAX($I91,SUMPRODUCT(MAX(('Service Log'!$B$2:$B$501=$A91)*'Service Log'!$I$2:$I$501)),SUMPRODUCT(MAX((Inspections!$B$2:$B$501=$A91)*Inspections!$Q$2:$Q$501)))))</f>
        <v/>
      </c>
      <c r="K91" s="17" t="str">
        <f>IF($A91="","",IF($Q91&lt;&gt;"OK","n/a",$E91-($J91-$I91)))</f>
        <v/>
      </c>
      <c r="L91" s="17" t="str">
        <f>IF($A91="","",IF($Q91&lt;&gt;"OK","n/a",IF(AND(ISNUMBER(Dashboard!$B$4),N(Dashboard!$B$4)&gt;=18264,N(Dashboard!$B$4)&lt;=73050),$F91-(Dashboard!$B$4-$H91),"n/a")))</f>
        <v/>
      </c>
      <c r="M91" s="18" t="str">
        <f>IF($A91="","",IF(Dashboard!$B$19&gt;0,"Check data",IF(OR($K91&lt;0,$L91&lt;0),"Overdue",IF(OR($K91&lt;=Dashboard!$B$5,$L91&lt;=Dashboard!$B$6),"Due soon","OK"))))</f>
        <v/>
      </c>
      <c r="N91" s="17" t="str">
        <f>IF($A91="","",SUMPRODUCT((Inspections!$B$2:$B$501=$A91)*(Inspections!$L$2:$L$501&gt;0)*(Inspections!$M$2:$M$501&lt;&gt;"Closed")))</f>
        <v/>
      </c>
      <c r="O91" s="19" t="str">
        <f>IF($A91="","",SUMPRODUCT(--('Service Log'!$B$2:$B$501=$A91),'Service Log'!$F$2:$F$501))</f>
        <v/>
      </c>
      <c r="P91" s="19" t="str">
        <f>IF($A91="","",IF($Q91&lt;&gt;"OK","n/a",IF($J91-$D91&lt;=0,"n/a",$O91/($J91-$D91))))</f>
        <v/>
      </c>
      <c r="Q91" s="18" t="str">
        <f>IF(COUNTA($A91:$G91)=0,"",IF($A91="","Check ID",IF(SUMPRODUCT(--($A$2:$A$101=$A91))&gt;1,"Duplicate ID",IF(OR(NOT(AND(ISNUMBER(D91),N(D91)&gt;=0,N(D91)&lt;=2000000)),NOT(AND(ISNUMBER(E91),N(E91)&gt;=1,N(E91)&lt;=100000)),NOT(AND(ISNUMBER(F91),N(F91)&gt;=1,N(F91)&lt;=3650)),NOT(AND(ISNUMBER(G91),N(G91)&gt;=18264,N(G91)&lt;=73050))),"Check inputs","OK"))))</f>
        <v/>
      </c>
    </row>
    <row r="92" spans="1:17" x14ac:dyDescent="0.25">
      <c r="A92" s="12"/>
      <c r="B92" s="13"/>
      <c r="C92" s="13"/>
      <c r="D92" s="14"/>
      <c r="E92" s="14"/>
      <c r="F92" s="14"/>
      <c r="G92" s="15"/>
      <c r="H92" s="16" t="str">
        <f>IF($A92="","",IF($Q92&lt;&gt;"OK","n/a",MAX($G92,SUMPRODUCT(MAX(('Service Log'!$B$2:$B$501=$A92)*('Service Log'!$C$2:$C$501="Service")*'Service Log'!$H$2:$H$501)))))</f>
        <v/>
      </c>
      <c r="I92" s="17" t="str">
        <f>IF($A92="","",IF($Q92&lt;&gt;"OK","n/a",IF(SUMPRODUCT(('Service Log'!$B$2:$B$501=$A92)*('Service Log'!$C$2:$C$501="Service")*('Service Log'!$H$2:$H$501=$H92))&gt;0,SUMPRODUCT(MAX(('Service Log'!$B$2:$B$501=$A92)*('Service Log'!$C$2:$C$501="Service")*('Service Log'!$H$2:$H$501=$H92)*'Service Log'!$I$2:$I$501)),$D92)))</f>
        <v/>
      </c>
      <c r="J92" s="17" t="str">
        <f>IF($A92="","",IF($Q92&lt;&gt;"OK","n/a",MAX($I92,SUMPRODUCT(MAX(('Service Log'!$B$2:$B$501=$A92)*'Service Log'!$I$2:$I$501)),SUMPRODUCT(MAX((Inspections!$B$2:$B$501=$A92)*Inspections!$Q$2:$Q$501)))))</f>
        <v/>
      </c>
      <c r="K92" s="17" t="str">
        <f>IF($A92="","",IF($Q92&lt;&gt;"OK","n/a",$E92-($J92-$I92)))</f>
        <v/>
      </c>
      <c r="L92" s="17" t="str">
        <f>IF($A92="","",IF($Q92&lt;&gt;"OK","n/a",IF(AND(ISNUMBER(Dashboard!$B$4),N(Dashboard!$B$4)&gt;=18264,N(Dashboard!$B$4)&lt;=73050),$F92-(Dashboard!$B$4-$H92),"n/a")))</f>
        <v/>
      </c>
      <c r="M92" s="18" t="str">
        <f>IF($A92="","",IF(Dashboard!$B$19&gt;0,"Check data",IF(OR($K92&lt;0,$L92&lt;0),"Overdue",IF(OR($K92&lt;=Dashboard!$B$5,$L92&lt;=Dashboard!$B$6),"Due soon","OK"))))</f>
        <v/>
      </c>
      <c r="N92" s="17" t="str">
        <f>IF($A92="","",SUMPRODUCT((Inspections!$B$2:$B$501=$A92)*(Inspections!$L$2:$L$501&gt;0)*(Inspections!$M$2:$M$501&lt;&gt;"Closed")))</f>
        <v/>
      </c>
      <c r="O92" s="19" t="str">
        <f>IF($A92="","",SUMPRODUCT(--('Service Log'!$B$2:$B$501=$A92),'Service Log'!$F$2:$F$501))</f>
        <v/>
      </c>
      <c r="P92" s="19" t="str">
        <f>IF($A92="","",IF($Q92&lt;&gt;"OK","n/a",IF($J92-$D92&lt;=0,"n/a",$O92/($J92-$D92))))</f>
        <v/>
      </c>
      <c r="Q92" s="18" t="str">
        <f>IF(COUNTA($A92:$G92)=0,"",IF($A92="","Check ID",IF(SUMPRODUCT(--($A$2:$A$101=$A92))&gt;1,"Duplicate ID",IF(OR(NOT(AND(ISNUMBER(D92),N(D92)&gt;=0,N(D92)&lt;=2000000)),NOT(AND(ISNUMBER(E92),N(E92)&gt;=1,N(E92)&lt;=100000)),NOT(AND(ISNUMBER(F92),N(F92)&gt;=1,N(F92)&lt;=3650)),NOT(AND(ISNUMBER(G92),N(G92)&gt;=18264,N(G92)&lt;=73050))),"Check inputs","OK"))))</f>
        <v/>
      </c>
    </row>
    <row r="93" spans="1:17" x14ac:dyDescent="0.25">
      <c r="A93" s="12"/>
      <c r="B93" s="13"/>
      <c r="C93" s="13"/>
      <c r="D93" s="14"/>
      <c r="E93" s="14"/>
      <c r="F93" s="14"/>
      <c r="G93" s="15"/>
      <c r="H93" s="16" t="str">
        <f>IF($A93="","",IF($Q93&lt;&gt;"OK","n/a",MAX($G93,SUMPRODUCT(MAX(('Service Log'!$B$2:$B$501=$A93)*('Service Log'!$C$2:$C$501="Service")*'Service Log'!$H$2:$H$501)))))</f>
        <v/>
      </c>
      <c r="I93" s="17" t="str">
        <f>IF($A93="","",IF($Q93&lt;&gt;"OK","n/a",IF(SUMPRODUCT(('Service Log'!$B$2:$B$501=$A93)*('Service Log'!$C$2:$C$501="Service")*('Service Log'!$H$2:$H$501=$H93))&gt;0,SUMPRODUCT(MAX(('Service Log'!$B$2:$B$501=$A93)*('Service Log'!$C$2:$C$501="Service")*('Service Log'!$H$2:$H$501=$H93)*'Service Log'!$I$2:$I$501)),$D93)))</f>
        <v/>
      </c>
      <c r="J93" s="17" t="str">
        <f>IF($A93="","",IF($Q93&lt;&gt;"OK","n/a",MAX($I93,SUMPRODUCT(MAX(('Service Log'!$B$2:$B$501=$A93)*'Service Log'!$I$2:$I$501)),SUMPRODUCT(MAX((Inspections!$B$2:$B$501=$A93)*Inspections!$Q$2:$Q$501)))))</f>
        <v/>
      </c>
      <c r="K93" s="17" t="str">
        <f>IF($A93="","",IF($Q93&lt;&gt;"OK","n/a",$E93-($J93-$I93)))</f>
        <v/>
      </c>
      <c r="L93" s="17" t="str">
        <f>IF($A93="","",IF($Q93&lt;&gt;"OK","n/a",IF(AND(ISNUMBER(Dashboard!$B$4),N(Dashboard!$B$4)&gt;=18264,N(Dashboard!$B$4)&lt;=73050),$F93-(Dashboard!$B$4-$H93),"n/a")))</f>
        <v/>
      </c>
      <c r="M93" s="18" t="str">
        <f>IF($A93="","",IF(Dashboard!$B$19&gt;0,"Check data",IF(OR($K93&lt;0,$L93&lt;0),"Overdue",IF(OR($K93&lt;=Dashboard!$B$5,$L93&lt;=Dashboard!$B$6),"Due soon","OK"))))</f>
        <v/>
      </c>
      <c r="N93" s="17" t="str">
        <f>IF($A93="","",SUMPRODUCT((Inspections!$B$2:$B$501=$A93)*(Inspections!$L$2:$L$501&gt;0)*(Inspections!$M$2:$M$501&lt;&gt;"Closed")))</f>
        <v/>
      </c>
      <c r="O93" s="19" t="str">
        <f>IF($A93="","",SUMPRODUCT(--('Service Log'!$B$2:$B$501=$A93),'Service Log'!$F$2:$F$501))</f>
        <v/>
      </c>
      <c r="P93" s="19" t="str">
        <f>IF($A93="","",IF($Q93&lt;&gt;"OK","n/a",IF($J93-$D93&lt;=0,"n/a",$O93/($J93-$D93))))</f>
        <v/>
      </c>
      <c r="Q93" s="18" t="str">
        <f>IF(COUNTA($A93:$G93)=0,"",IF($A93="","Check ID",IF(SUMPRODUCT(--($A$2:$A$101=$A93))&gt;1,"Duplicate ID",IF(OR(NOT(AND(ISNUMBER(D93),N(D93)&gt;=0,N(D93)&lt;=2000000)),NOT(AND(ISNUMBER(E93),N(E93)&gt;=1,N(E93)&lt;=100000)),NOT(AND(ISNUMBER(F93),N(F93)&gt;=1,N(F93)&lt;=3650)),NOT(AND(ISNUMBER(G93),N(G93)&gt;=18264,N(G93)&lt;=73050))),"Check inputs","OK"))))</f>
        <v/>
      </c>
    </row>
    <row r="94" spans="1:17" x14ac:dyDescent="0.25">
      <c r="A94" s="12"/>
      <c r="B94" s="13"/>
      <c r="C94" s="13"/>
      <c r="D94" s="14"/>
      <c r="E94" s="14"/>
      <c r="F94" s="14"/>
      <c r="G94" s="15"/>
      <c r="H94" s="16" t="str">
        <f>IF($A94="","",IF($Q94&lt;&gt;"OK","n/a",MAX($G94,SUMPRODUCT(MAX(('Service Log'!$B$2:$B$501=$A94)*('Service Log'!$C$2:$C$501="Service")*'Service Log'!$H$2:$H$501)))))</f>
        <v/>
      </c>
      <c r="I94" s="17" t="str">
        <f>IF($A94="","",IF($Q94&lt;&gt;"OK","n/a",IF(SUMPRODUCT(('Service Log'!$B$2:$B$501=$A94)*('Service Log'!$C$2:$C$501="Service")*('Service Log'!$H$2:$H$501=$H94))&gt;0,SUMPRODUCT(MAX(('Service Log'!$B$2:$B$501=$A94)*('Service Log'!$C$2:$C$501="Service")*('Service Log'!$H$2:$H$501=$H94)*'Service Log'!$I$2:$I$501)),$D94)))</f>
        <v/>
      </c>
      <c r="J94" s="17" t="str">
        <f>IF($A94="","",IF($Q94&lt;&gt;"OK","n/a",MAX($I94,SUMPRODUCT(MAX(('Service Log'!$B$2:$B$501=$A94)*'Service Log'!$I$2:$I$501)),SUMPRODUCT(MAX((Inspections!$B$2:$B$501=$A94)*Inspections!$Q$2:$Q$501)))))</f>
        <v/>
      </c>
      <c r="K94" s="17" t="str">
        <f>IF($A94="","",IF($Q94&lt;&gt;"OK","n/a",$E94-($J94-$I94)))</f>
        <v/>
      </c>
      <c r="L94" s="17" t="str">
        <f>IF($A94="","",IF($Q94&lt;&gt;"OK","n/a",IF(AND(ISNUMBER(Dashboard!$B$4),N(Dashboard!$B$4)&gt;=18264,N(Dashboard!$B$4)&lt;=73050),$F94-(Dashboard!$B$4-$H94),"n/a")))</f>
        <v/>
      </c>
      <c r="M94" s="18" t="str">
        <f>IF($A94="","",IF(Dashboard!$B$19&gt;0,"Check data",IF(OR($K94&lt;0,$L94&lt;0),"Overdue",IF(OR($K94&lt;=Dashboard!$B$5,$L94&lt;=Dashboard!$B$6),"Due soon","OK"))))</f>
        <v/>
      </c>
      <c r="N94" s="17" t="str">
        <f>IF($A94="","",SUMPRODUCT((Inspections!$B$2:$B$501=$A94)*(Inspections!$L$2:$L$501&gt;0)*(Inspections!$M$2:$M$501&lt;&gt;"Closed")))</f>
        <v/>
      </c>
      <c r="O94" s="19" t="str">
        <f>IF($A94="","",SUMPRODUCT(--('Service Log'!$B$2:$B$501=$A94),'Service Log'!$F$2:$F$501))</f>
        <v/>
      </c>
      <c r="P94" s="19" t="str">
        <f>IF($A94="","",IF($Q94&lt;&gt;"OK","n/a",IF($J94-$D94&lt;=0,"n/a",$O94/($J94-$D94))))</f>
        <v/>
      </c>
      <c r="Q94" s="18" t="str">
        <f>IF(COUNTA($A94:$G94)=0,"",IF($A94="","Check ID",IF(SUMPRODUCT(--($A$2:$A$101=$A94))&gt;1,"Duplicate ID",IF(OR(NOT(AND(ISNUMBER(D94),N(D94)&gt;=0,N(D94)&lt;=2000000)),NOT(AND(ISNUMBER(E94),N(E94)&gt;=1,N(E94)&lt;=100000)),NOT(AND(ISNUMBER(F94),N(F94)&gt;=1,N(F94)&lt;=3650)),NOT(AND(ISNUMBER(G94),N(G94)&gt;=18264,N(G94)&lt;=73050))),"Check inputs","OK"))))</f>
        <v/>
      </c>
    </row>
    <row r="95" spans="1:17" x14ac:dyDescent="0.25">
      <c r="A95" s="12"/>
      <c r="B95" s="13"/>
      <c r="C95" s="13"/>
      <c r="D95" s="14"/>
      <c r="E95" s="14"/>
      <c r="F95" s="14"/>
      <c r="G95" s="15"/>
      <c r="H95" s="16" t="str">
        <f>IF($A95="","",IF($Q95&lt;&gt;"OK","n/a",MAX($G95,SUMPRODUCT(MAX(('Service Log'!$B$2:$B$501=$A95)*('Service Log'!$C$2:$C$501="Service")*'Service Log'!$H$2:$H$501)))))</f>
        <v/>
      </c>
      <c r="I95" s="17" t="str">
        <f>IF($A95="","",IF($Q95&lt;&gt;"OK","n/a",IF(SUMPRODUCT(('Service Log'!$B$2:$B$501=$A95)*('Service Log'!$C$2:$C$501="Service")*('Service Log'!$H$2:$H$501=$H95))&gt;0,SUMPRODUCT(MAX(('Service Log'!$B$2:$B$501=$A95)*('Service Log'!$C$2:$C$501="Service")*('Service Log'!$H$2:$H$501=$H95)*'Service Log'!$I$2:$I$501)),$D95)))</f>
        <v/>
      </c>
      <c r="J95" s="17" t="str">
        <f>IF($A95="","",IF($Q95&lt;&gt;"OK","n/a",MAX($I95,SUMPRODUCT(MAX(('Service Log'!$B$2:$B$501=$A95)*'Service Log'!$I$2:$I$501)),SUMPRODUCT(MAX((Inspections!$B$2:$B$501=$A95)*Inspections!$Q$2:$Q$501)))))</f>
        <v/>
      </c>
      <c r="K95" s="17" t="str">
        <f>IF($A95="","",IF($Q95&lt;&gt;"OK","n/a",$E95-($J95-$I95)))</f>
        <v/>
      </c>
      <c r="L95" s="17" t="str">
        <f>IF($A95="","",IF($Q95&lt;&gt;"OK","n/a",IF(AND(ISNUMBER(Dashboard!$B$4),N(Dashboard!$B$4)&gt;=18264,N(Dashboard!$B$4)&lt;=73050),$F95-(Dashboard!$B$4-$H95),"n/a")))</f>
        <v/>
      </c>
      <c r="M95" s="18" t="str">
        <f>IF($A95="","",IF(Dashboard!$B$19&gt;0,"Check data",IF(OR($K95&lt;0,$L95&lt;0),"Overdue",IF(OR($K95&lt;=Dashboard!$B$5,$L95&lt;=Dashboard!$B$6),"Due soon","OK"))))</f>
        <v/>
      </c>
      <c r="N95" s="17" t="str">
        <f>IF($A95="","",SUMPRODUCT((Inspections!$B$2:$B$501=$A95)*(Inspections!$L$2:$L$501&gt;0)*(Inspections!$M$2:$M$501&lt;&gt;"Closed")))</f>
        <v/>
      </c>
      <c r="O95" s="19" t="str">
        <f>IF($A95="","",SUMPRODUCT(--('Service Log'!$B$2:$B$501=$A95),'Service Log'!$F$2:$F$501))</f>
        <v/>
      </c>
      <c r="P95" s="19" t="str">
        <f>IF($A95="","",IF($Q95&lt;&gt;"OK","n/a",IF($J95-$D95&lt;=0,"n/a",$O95/($J95-$D95))))</f>
        <v/>
      </c>
      <c r="Q95" s="18" t="str">
        <f>IF(COUNTA($A95:$G95)=0,"",IF($A95="","Check ID",IF(SUMPRODUCT(--($A$2:$A$101=$A95))&gt;1,"Duplicate ID",IF(OR(NOT(AND(ISNUMBER(D95),N(D95)&gt;=0,N(D95)&lt;=2000000)),NOT(AND(ISNUMBER(E95),N(E95)&gt;=1,N(E95)&lt;=100000)),NOT(AND(ISNUMBER(F95),N(F95)&gt;=1,N(F95)&lt;=3650)),NOT(AND(ISNUMBER(G95),N(G95)&gt;=18264,N(G95)&lt;=73050))),"Check inputs","OK"))))</f>
        <v/>
      </c>
    </row>
    <row r="96" spans="1:17" x14ac:dyDescent="0.25">
      <c r="A96" s="12"/>
      <c r="B96" s="13"/>
      <c r="C96" s="13"/>
      <c r="D96" s="14"/>
      <c r="E96" s="14"/>
      <c r="F96" s="14"/>
      <c r="G96" s="15"/>
      <c r="H96" s="16" t="str">
        <f>IF($A96="","",IF($Q96&lt;&gt;"OK","n/a",MAX($G96,SUMPRODUCT(MAX(('Service Log'!$B$2:$B$501=$A96)*('Service Log'!$C$2:$C$501="Service")*'Service Log'!$H$2:$H$501)))))</f>
        <v/>
      </c>
      <c r="I96" s="17" t="str">
        <f>IF($A96="","",IF($Q96&lt;&gt;"OK","n/a",IF(SUMPRODUCT(('Service Log'!$B$2:$B$501=$A96)*('Service Log'!$C$2:$C$501="Service")*('Service Log'!$H$2:$H$501=$H96))&gt;0,SUMPRODUCT(MAX(('Service Log'!$B$2:$B$501=$A96)*('Service Log'!$C$2:$C$501="Service")*('Service Log'!$H$2:$H$501=$H96)*'Service Log'!$I$2:$I$501)),$D96)))</f>
        <v/>
      </c>
      <c r="J96" s="17" t="str">
        <f>IF($A96="","",IF($Q96&lt;&gt;"OK","n/a",MAX($I96,SUMPRODUCT(MAX(('Service Log'!$B$2:$B$501=$A96)*'Service Log'!$I$2:$I$501)),SUMPRODUCT(MAX((Inspections!$B$2:$B$501=$A96)*Inspections!$Q$2:$Q$501)))))</f>
        <v/>
      </c>
      <c r="K96" s="17" t="str">
        <f>IF($A96="","",IF($Q96&lt;&gt;"OK","n/a",$E96-($J96-$I96)))</f>
        <v/>
      </c>
      <c r="L96" s="17" t="str">
        <f>IF($A96="","",IF($Q96&lt;&gt;"OK","n/a",IF(AND(ISNUMBER(Dashboard!$B$4),N(Dashboard!$B$4)&gt;=18264,N(Dashboard!$B$4)&lt;=73050),$F96-(Dashboard!$B$4-$H96),"n/a")))</f>
        <v/>
      </c>
      <c r="M96" s="18" t="str">
        <f>IF($A96="","",IF(Dashboard!$B$19&gt;0,"Check data",IF(OR($K96&lt;0,$L96&lt;0),"Overdue",IF(OR($K96&lt;=Dashboard!$B$5,$L96&lt;=Dashboard!$B$6),"Due soon","OK"))))</f>
        <v/>
      </c>
      <c r="N96" s="17" t="str">
        <f>IF($A96="","",SUMPRODUCT((Inspections!$B$2:$B$501=$A96)*(Inspections!$L$2:$L$501&gt;0)*(Inspections!$M$2:$M$501&lt;&gt;"Closed")))</f>
        <v/>
      </c>
      <c r="O96" s="19" t="str">
        <f>IF($A96="","",SUMPRODUCT(--('Service Log'!$B$2:$B$501=$A96),'Service Log'!$F$2:$F$501))</f>
        <v/>
      </c>
      <c r="P96" s="19" t="str">
        <f>IF($A96="","",IF($Q96&lt;&gt;"OK","n/a",IF($J96-$D96&lt;=0,"n/a",$O96/($J96-$D96))))</f>
        <v/>
      </c>
      <c r="Q96" s="18" t="str">
        <f>IF(COUNTA($A96:$G96)=0,"",IF($A96="","Check ID",IF(SUMPRODUCT(--($A$2:$A$101=$A96))&gt;1,"Duplicate ID",IF(OR(NOT(AND(ISNUMBER(D96),N(D96)&gt;=0,N(D96)&lt;=2000000)),NOT(AND(ISNUMBER(E96),N(E96)&gt;=1,N(E96)&lt;=100000)),NOT(AND(ISNUMBER(F96),N(F96)&gt;=1,N(F96)&lt;=3650)),NOT(AND(ISNUMBER(G96),N(G96)&gt;=18264,N(G96)&lt;=73050))),"Check inputs","OK"))))</f>
        <v/>
      </c>
    </row>
    <row r="97" spans="1:17" x14ac:dyDescent="0.25">
      <c r="A97" s="12"/>
      <c r="B97" s="13"/>
      <c r="C97" s="13"/>
      <c r="D97" s="14"/>
      <c r="E97" s="14"/>
      <c r="F97" s="14"/>
      <c r="G97" s="15"/>
      <c r="H97" s="16" t="str">
        <f>IF($A97="","",IF($Q97&lt;&gt;"OK","n/a",MAX($G97,SUMPRODUCT(MAX(('Service Log'!$B$2:$B$501=$A97)*('Service Log'!$C$2:$C$501="Service")*'Service Log'!$H$2:$H$501)))))</f>
        <v/>
      </c>
      <c r="I97" s="17" t="str">
        <f>IF($A97="","",IF($Q97&lt;&gt;"OK","n/a",IF(SUMPRODUCT(('Service Log'!$B$2:$B$501=$A97)*('Service Log'!$C$2:$C$501="Service")*('Service Log'!$H$2:$H$501=$H97))&gt;0,SUMPRODUCT(MAX(('Service Log'!$B$2:$B$501=$A97)*('Service Log'!$C$2:$C$501="Service")*('Service Log'!$H$2:$H$501=$H97)*'Service Log'!$I$2:$I$501)),$D97)))</f>
        <v/>
      </c>
      <c r="J97" s="17" t="str">
        <f>IF($A97="","",IF($Q97&lt;&gt;"OK","n/a",MAX($I97,SUMPRODUCT(MAX(('Service Log'!$B$2:$B$501=$A97)*'Service Log'!$I$2:$I$501)),SUMPRODUCT(MAX((Inspections!$B$2:$B$501=$A97)*Inspections!$Q$2:$Q$501)))))</f>
        <v/>
      </c>
      <c r="K97" s="17" t="str">
        <f>IF($A97="","",IF($Q97&lt;&gt;"OK","n/a",$E97-($J97-$I97)))</f>
        <v/>
      </c>
      <c r="L97" s="17" t="str">
        <f>IF($A97="","",IF($Q97&lt;&gt;"OK","n/a",IF(AND(ISNUMBER(Dashboard!$B$4),N(Dashboard!$B$4)&gt;=18264,N(Dashboard!$B$4)&lt;=73050),$F97-(Dashboard!$B$4-$H97),"n/a")))</f>
        <v/>
      </c>
      <c r="M97" s="18" t="str">
        <f>IF($A97="","",IF(Dashboard!$B$19&gt;0,"Check data",IF(OR($K97&lt;0,$L97&lt;0),"Overdue",IF(OR($K97&lt;=Dashboard!$B$5,$L97&lt;=Dashboard!$B$6),"Due soon","OK"))))</f>
        <v/>
      </c>
      <c r="N97" s="17" t="str">
        <f>IF($A97="","",SUMPRODUCT((Inspections!$B$2:$B$501=$A97)*(Inspections!$L$2:$L$501&gt;0)*(Inspections!$M$2:$M$501&lt;&gt;"Closed")))</f>
        <v/>
      </c>
      <c r="O97" s="19" t="str">
        <f>IF($A97="","",SUMPRODUCT(--('Service Log'!$B$2:$B$501=$A97),'Service Log'!$F$2:$F$501))</f>
        <v/>
      </c>
      <c r="P97" s="19" t="str">
        <f>IF($A97="","",IF($Q97&lt;&gt;"OK","n/a",IF($J97-$D97&lt;=0,"n/a",$O97/($J97-$D97))))</f>
        <v/>
      </c>
      <c r="Q97" s="18" t="str">
        <f>IF(COUNTA($A97:$G97)=0,"",IF($A97="","Check ID",IF(SUMPRODUCT(--($A$2:$A$101=$A97))&gt;1,"Duplicate ID",IF(OR(NOT(AND(ISNUMBER(D97),N(D97)&gt;=0,N(D97)&lt;=2000000)),NOT(AND(ISNUMBER(E97),N(E97)&gt;=1,N(E97)&lt;=100000)),NOT(AND(ISNUMBER(F97),N(F97)&gt;=1,N(F97)&lt;=3650)),NOT(AND(ISNUMBER(G97),N(G97)&gt;=18264,N(G97)&lt;=73050))),"Check inputs","OK"))))</f>
        <v/>
      </c>
    </row>
    <row r="98" spans="1:17" x14ac:dyDescent="0.25">
      <c r="A98" s="12"/>
      <c r="B98" s="13"/>
      <c r="C98" s="13"/>
      <c r="D98" s="14"/>
      <c r="E98" s="14"/>
      <c r="F98" s="14"/>
      <c r="G98" s="15"/>
      <c r="H98" s="16" t="str">
        <f>IF($A98="","",IF($Q98&lt;&gt;"OK","n/a",MAX($G98,SUMPRODUCT(MAX(('Service Log'!$B$2:$B$501=$A98)*('Service Log'!$C$2:$C$501="Service")*'Service Log'!$H$2:$H$501)))))</f>
        <v/>
      </c>
      <c r="I98" s="17" t="str">
        <f>IF($A98="","",IF($Q98&lt;&gt;"OK","n/a",IF(SUMPRODUCT(('Service Log'!$B$2:$B$501=$A98)*('Service Log'!$C$2:$C$501="Service")*('Service Log'!$H$2:$H$501=$H98))&gt;0,SUMPRODUCT(MAX(('Service Log'!$B$2:$B$501=$A98)*('Service Log'!$C$2:$C$501="Service")*('Service Log'!$H$2:$H$501=$H98)*'Service Log'!$I$2:$I$501)),$D98)))</f>
        <v/>
      </c>
      <c r="J98" s="17" t="str">
        <f>IF($A98="","",IF($Q98&lt;&gt;"OK","n/a",MAX($I98,SUMPRODUCT(MAX(('Service Log'!$B$2:$B$501=$A98)*'Service Log'!$I$2:$I$501)),SUMPRODUCT(MAX((Inspections!$B$2:$B$501=$A98)*Inspections!$Q$2:$Q$501)))))</f>
        <v/>
      </c>
      <c r="K98" s="17" t="str">
        <f>IF($A98="","",IF($Q98&lt;&gt;"OK","n/a",$E98-($J98-$I98)))</f>
        <v/>
      </c>
      <c r="L98" s="17" t="str">
        <f>IF($A98="","",IF($Q98&lt;&gt;"OK","n/a",IF(AND(ISNUMBER(Dashboard!$B$4),N(Dashboard!$B$4)&gt;=18264,N(Dashboard!$B$4)&lt;=73050),$F98-(Dashboard!$B$4-$H98),"n/a")))</f>
        <v/>
      </c>
      <c r="M98" s="18" t="str">
        <f>IF($A98="","",IF(Dashboard!$B$19&gt;0,"Check data",IF(OR($K98&lt;0,$L98&lt;0),"Overdue",IF(OR($K98&lt;=Dashboard!$B$5,$L98&lt;=Dashboard!$B$6),"Due soon","OK"))))</f>
        <v/>
      </c>
      <c r="N98" s="17" t="str">
        <f>IF($A98="","",SUMPRODUCT((Inspections!$B$2:$B$501=$A98)*(Inspections!$L$2:$L$501&gt;0)*(Inspections!$M$2:$M$501&lt;&gt;"Closed")))</f>
        <v/>
      </c>
      <c r="O98" s="19" t="str">
        <f>IF($A98="","",SUMPRODUCT(--('Service Log'!$B$2:$B$501=$A98),'Service Log'!$F$2:$F$501))</f>
        <v/>
      </c>
      <c r="P98" s="19" t="str">
        <f>IF($A98="","",IF($Q98&lt;&gt;"OK","n/a",IF($J98-$D98&lt;=0,"n/a",$O98/($J98-$D98))))</f>
        <v/>
      </c>
      <c r="Q98" s="18" t="str">
        <f>IF(COUNTA($A98:$G98)=0,"",IF($A98="","Check ID",IF(SUMPRODUCT(--($A$2:$A$101=$A98))&gt;1,"Duplicate ID",IF(OR(NOT(AND(ISNUMBER(D98),N(D98)&gt;=0,N(D98)&lt;=2000000)),NOT(AND(ISNUMBER(E98),N(E98)&gt;=1,N(E98)&lt;=100000)),NOT(AND(ISNUMBER(F98),N(F98)&gt;=1,N(F98)&lt;=3650)),NOT(AND(ISNUMBER(G98),N(G98)&gt;=18264,N(G98)&lt;=73050))),"Check inputs","OK"))))</f>
        <v/>
      </c>
    </row>
    <row r="99" spans="1:17" x14ac:dyDescent="0.25">
      <c r="A99" s="12"/>
      <c r="B99" s="13"/>
      <c r="C99" s="13"/>
      <c r="D99" s="14"/>
      <c r="E99" s="14"/>
      <c r="F99" s="14"/>
      <c r="G99" s="15"/>
      <c r="H99" s="16" t="str">
        <f>IF($A99="","",IF($Q99&lt;&gt;"OK","n/a",MAX($G99,SUMPRODUCT(MAX(('Service Log'!$B$2:$B$501=$A99)*('Service Log'!$C$2:$C$501="Service")*'Service Log'!$H$2:$H$501)))))</f>
        <v/>
      </c>
      <c r="I99" s="17" t="str">
        <f>IF($A99="","",IF($Q99&lt;&gt;"OK","n/a",IF(SUMPRODUCT(('Service Log'!$B$2:$B$501=$A99)*('Service Log'!$C$2:$C$501="Service")*('Service Log'!$H$2:$H$501=$H99))&gt;0,SUMPRODUCT(MAX(('Service Log'!$B$2:$B$501=$A99)*('Service Log'!$C$2:$C$501="Service")*('Service Log'!$H$2:$H$501=$H99)*'Service Log'!$I$2:$I$501)),$D99)))</f>
        <v/>
      </c>
      <c r="J99" s="17" t="str">
        <f>IF($A99="","",IF($Q99&lt;&gt;"OK","n/a",MAX($I99,SUMPRODUCT(MAX(('Service Log'!$B$2:$B$501=$A99)*'Service Log'!$I$2:$I$501)),SUMPRODUCT(MAX((Inspections!$B$2:$B$501=$A99)*Inspections!$Q$2:$Q$501)))))</f>
        <v/>
      </c>
      <c r="K99" s="17" t="str">
        <f>IF($A99="","",IF($Q99&lt;&gt;"OK","n/a",$E99-($J99-$I99)))</f>
        <v/>
      </c>
      <c r="L99" s="17" t="str">
        <f>IF($A99="","",IF($Q99&lt;&gt;"OK","n/a",IF(AND(ISNUMBER(Dashboard!$B$4),N(Dashboard!$B$4)&gt;=18264,N(Dashboard!$B$4)&lt;=73050),$F99-(Dashboard!$B$4-$H99),"n/a")))</f>
        <v/>
      </c>
      <c r="M99" s="18" t="str">
        <f>IF($A99="","",IF(Dashboard!$B$19&gt;0,"Check data",IF(OR($K99&lt;0,$L99&lt;0),"Overdue",IF(OR($K99&lt;=Dashboard!$B$5,$L99&lt;=Dashboard!$B$6),"Due soon","OK"))))</f>
        <v/>
      </c>
      <c r="N99" s="17" t="str">
        <f>IF($A99="","",SUMPRODUCT((Inspections!$B$2:$B$501=$A99)*(Inspections!$L$2:$L$501&gt;0)*(Inspections!$M$2:$M$501&lt;&gt;"Closed")))</f>
        <v/>
      </c>
      <c r="O99" s="19" t="str">
        <f>IF($A99="","",SUMPRODUCT(--('Service Log'!$B$2:$B$501=$A99),'Service Log'!$F$2:$F$501))</f>
        <v/>
      </c>
      <c r="P99" s="19" t="str">
        <f>IF($A99="","",IF($Q99&lt;&gt;"OK","n/a",IF($J99-$D99&lt;=0,"n/a",$O99/($J99-$D99))))</f>
        <v/>
      </c>
      <c r="Q99" s="18" t="str">
        <f>IF(COUNTA($A99:$G99)=0,"",IF($A99="","Check ID",IF(SUMPRODUCT(--($A$2:$A$101=$A99))&gt;1,"Duplicate ID",IF(OR(NOT(AND(ISNUMBER(D99),N(D99)&gt;=0,N(D99)&lt;=2000000)),NOT(AND(ISNUMBER(E99),N(E99)&gt;=1,N(E99)&lt;=100000)),NOT(AND(ISNUMBER(F99),N(F99)&gt;=1,N(F99)&lt;=3650)),NOT(AND(ISNUMBER(G99),N(G99)&gt;=18264,N(G99)&lt;=73050))),"Check inputs","OK"))))</f>
        <v/>
      </c>
    </row>
    <row r="100" spans="1:17" x14ac:dyDescent="0.25">
      <c r="A100" s="12"/>
      <c r="B100" s="13"/>
      <c r="C100" s="13"/>
      <c r="D100" s="14"/>
      <c r="E100" s="14"/>
      <c r="F100" s="14"/>
      <c r="G100" s="15"/>
      <c r="H100" s="16" t="str">
        <f>IF($A100="","",IF($Q100&lt;&gt;"OK","n/a",MAX($G100,SUMPRODUCT(MAX(('Service Log'!$B$2:$B$501=$A100)*('Service Log'!$C$2:$C$501="Service")*'Service Log'!$H$2:$H$501)))))</f>
        <v/>
      </c>
      <c r="I100" s="17" t="str">
        <f>IF($A100="","",IF($Q100&lt;&gt;"OK","n/a",IF(SUMPRODUCT(('Service Log'!$B$2:$B$501=$A100)*('Service Log'!$C$2:$C$501="Service")*('Service Log'!$H$2:$H$501=$H100))&gt;0,SUMPRODUCT(MAX(('Service Log'!$B$2:$B$501=$A100)*('Service Log'!$C$2:$C$501="Service")*('Service Log'!$H$2:$H$501=$H100)*'Service Log'!$I$2:$I$501)),$D100)))</f>
        <v/>
      </c>
      <c r="J100" s="17" t="str">
        <f>IF($A100="","",IF($Q100&lt;&gt;"OK","n/a",MAX($I100,SUMPRODUCT(MAX(('Service Log'!$B$2:$B$501=$A100)*'Service Log'!$I$2:$I$501)),SUMPRODUCT(MAX((Inspections!$B$2:$B$501=$A100)*Inspections!$Q$2:$Q$501)))))</f>
        <v/>
      </c>
      <c r="K100" s="17" t="str">
        <f>IF($A100="","",IF($Q100&lt;&gt;"OK","n/a",$E100-($J100-$I100)))</f>
        <v/>
      </c>
      <c r="L100" s="17" t="str">
        <f>IF($A100="","",IF($Q100&lt;&gt;"OK","n/a",IF(AND(ISNUMBER(Dashboard!$B$4),N(Dashboard!$B$4)&gt;=18264,N(Dashboard!$B$4)&lt;=73050),$F100-(Dashboard!$B$4-$H100),"n/a")))</f>
        <v/>
      </c>
      <c r="M100" s="18" t="str">
        <f>IF($A100="","",IF(Dashboard!$B$19&gt;0,"Check data",IF(OR($K100&lt;0,$L100&lt;0),"Overdue",IF(OR($K100&lt;=Dashboard!$B$5,$L100&lt;=Dashboard!$B$6),"Due soon","OK"))))</f>
        <v/>
      </c>
      <c r="N100" s="17" t="str">
        <f>IF($A100="","",SUMPRODUCT((Inspections!$B$2:$B$501=$A100)*(Inspections!$L$2:$L$501&gt;0)*(Inspections!$M$2:$M$501&lt;&gt;"Closed")))</f>
        <v/>
      </c>
      <c r="O100" s="19" t="str">
        <f>IF($A100="","",SUMPRODUCT(--('Service Log'!$B$2:$B$501=$A100),'Service Log'!$F$2:$F$501))</f>
        <v/>
      </c>
      <c r="P100" s="19" t="str">
        <f>IF($A100="","",IF($Q100&lt;&gt;"OK","n/a",IF($J100-$D100&lt;=0,"n/a",$O100/($J100-$D100))))</f>
        <v/>
      </c>
      <c r="Q100" s="18" t="str">
        <f>IF(COUNTA($A100:$G100)=0,"",IF($A100="","Check ID",IF(SUMPRODUCT(--($A$2:$A$101=$A100))&gt;1,"Duplicate ID",IF(OR(NOT(AND(ISNUMBER(D100),N(D100)&gt;=0,N(D100)&lt;=2000000)),NOT(AND(ISNUMBER(E100),N(E100)&gt;=1,N(E100)&lt;=100000)),NOT(AND(ISNUMBER(F100),N(F100)&gt;=1,N(F100)&lt;=3650)),NOT(AND(ISNUMBER(G100),N(G100)&gt;=18264,N(G100)&lt;=73050))),"Check inputs","OK"))))</f>
        <v/>
      </c>
    </row>
    <row r="101" spans="1:17" x14ac:dyDescent="0.25">
      <c r="A101" s="12"/>
      <c r="B101" s="13"/>
      <c r="C101" s="13"/>
      <c r="D101" s="14"/>
      <c r="E101" s="14"/>
      <c r="F101" s="14"/>
      <c r="G101" s="15"/>
      <c r="H101" s="16" t="str">
        <f>IF($A101="","",IF($Q101&lt;&gt;"OK","n/a",MAX($G101,SUMPRODUCT(MAX(('Service Log'!$B$2:$B$501=$A101)*('Service Log'!$C$2:$C$501="Service")*'Service Log'!$H$2:$H$501)))))</f>
        <v/>
      </c>
      <c r="I101" s="17" t="str">
        <f>IF($A101="","",IF($Q101&lt;&gt;"OK","n/a",IF(SUMPRODUCT(('Service Log'!$B$2:$B$501=$A101)*('Service Log'!$C$2:$C$501="Service")*('Service Log'!$H$2:$H$501=$H101))&gt;0,SUMPRODUCT(MAX(('Service Log'!$B$2:$B$501=$A101)*('Service Log'!$C$2:$C$501="Service")*('Service Log'!$H$2:$H$501=$H101)*'Service Log'!$I$2:$I$501)),$D101)))</f>
        <v/>
      </c>
      <c r="J101" s="17" t="str">
        <f>IF($A101="","",IF($Q101&lt;&gt;"OK","n/a",MAX($I101,SUMPRODUCT(MAX(('Service Log'!$B$2:$B$501=$A101)*'Service Log'!$I$2:$I$501)),SUMPRODUCT(MAX((Inspections!$B$2:$B$501=$A101)*Inspections!$Q$2:$Q$501)))))</f>
        <v/>
      </c>
      <c r="K101" s="17" t="str">
        <f>IF($A101="","",IF($Q101&lt;&gt;"OK","n/a",$E101-($J101-$I101)))</f>
        <v/>
      </c>
      <c r="L101" s="17" t="str">
        <f>IF($A101="","",IF($Q101&lt;&gt;"OK","n/a",IF(AND(ISNUMBER(Dashboard!$B$4),N(Dashboard!$B$4)&gt;=18264,N(Dashboard!$B$4)&lt;=73050),$F101-(Dashboard!$B$4-$H101),"n/a")))</f>
        <v/>
      </c>
      <c r="M101" s="18" t="str">
        <f>IF($A101="","",IF(Dashboard!$B$19&gt;0,"Check data",IF(OR($K101&lt;0,$L101&lt;0),"Overdue",IF(OR($K101&lt;=Dashboard!$B$5,$L101&lt;=Dashboard!$B$6),"Due soon","OK"))))</f>
        <v/>
      </c>
      <c r="N101" s="17" t="str">
        <f>IF($A101="","",SUMPRODUCT((Inspections!$B$2:$B$501=$A101)*(Inspections!$L$2:$L$501&gt;0)*(Inspections!$M$2:$M$501&lt;&gt;"Closed")))</f>
        <v/>
      </c>
      <c r="O101" s="19" t="str">
        <f>IF($A101="","",SUMPRODUCT(--('Service Log'!$B$2:$B$501=$A101),'Service Log'!$F$2:$F$501))</f>
        <v/>
      </c>
      <c r="P101" s="19" t="str">
        <f>IF($A101="","",IF($Q101&lt;&gt;"OK","n/a",IF($J101-$D101&lt;=0,"n/a",$O101/($J101-$D101))))</f>
        <v/>
      </c>
      <c r="Q101" s="18" t="str">
        <f>IF(COUNTA($A101:$G101)=0,"",IF($A101="","Check ID",IF(SUMPRODUCT(--($A$2:$A$101=$A101))&gt;1,"Duplicate ID",IF(OR(NOT(AND(ISNUMBER(D101),N(D101)&gt;=0,N(D101)&lt;=2000000)),NOT(AND(ISNUMBER(E101),N(E101)&gt;=1,N(E101)&lt;=100000)),NOT(AND(ISNUMBER(F101),N(F101)&gt;=1,N(F101)&lt;=3650)),NOT(AND(ISNUMBER(G101),N(G101)&gt;=18264,N(G101)&lt;=73050))),"Check inputs","OK"))))</f>
        <v/>
      </c>
    </row>
  </sheetData>
  <conditionalFormatting sqref="M2:M101">
    <cfRule type="expression" dxfId="0" priority="1">
      <formula>$M2="Overdue"</formula>
    </cfRule>
    <cfRule type="expression" dxfId="1" priority="2">
      <formula>$M2="Due soon"</formula>
    </cfRule>
    <cfRule type="expression" dxfId="2" priority="3">
      <formula>$M2="OK"</formula>
    </cfRule>
    <cfRule type="expression" dxfId="3" priority="4">
      <formula>$M2="Check data"</formula>
    </cfRule>
  </conditionalFormatting>
  <conditionalFormatting sqref="N2:N101">
    <cfRule type="expression" dxfId="4" priority="5">
      <formula>AND(ISNUMBER($N2),$N2&gt;0)</formula>
    </cfRule>
  </conditionalFormatting>
  <conditionalFormatting sqref="Q2:Q101">
    <cfRule type="expression" dxfId="5" priority="10">
      <formula>$Q2="Check ID"</formula>
    </cfRule>
    <cfRule type="expression" dxfId="6" priority="11">
      <formula>$Q2="Duplicate ID"</formula>
    </cfRule>
    <cfRule type="expression" dxfId="7" priority="12">
      <formula>$Q2="Check inputs"</formula>
    </cfRule>
  </conditionalFormatting>
  <dataValidations count="108">
    <dataValidation type="custom" allowBlank="1" showErrorMessage="1" errorTitle="Duplicate ID" error="Each Van ID must be unique." sqref="A10">
      <formula1>SUMPRODUCT(--($A$2:$A$101=A10))=1</formula1>
    </dataValidation>
    <dataValidation type="custom" allowBlank="1" showErrorMessage="1" errorTitle="Duplicate ID" error="Each Van ID must be unique." sqref="A100">
      <formula1>SUMPRODUCT(--($A$2:$A$101=A100))=1</formula1>
    </dataValidation>
    <dataValidation type="custom" allowBlank="1" showErrorMessage="1" errorTitle="Duplicate ID" error="Each Van ID must be unique." sqref="A101">
      <formula1>SUMPRODUCT(--($A$2:$A$101=A101))=1</formula1>
    </dataValidation>
    <dataValidation type="custom" allowBlank="1" showErrorMessage="1" errorTitle="Duplicate ID" error="Each Van ID must be unique." sqref="A11">
      <formula1>SUMPRODUCT(--($A$2:$A$101=A11))=1</formula1>
    </dataValidation>
    <dataValidation type="custom" allowBlank="1" showErrorMessage="1" errorTitle="Duplicate ID" error="Each Van ID must be unique." sqref="A12">
      <formula1>SUMPRODUCT(--($A$2:$A$101=A12))=1</formula1>
    </dataValidation>
    <dataValidation type="custom" allowBlank="1" showErrorMessage="1" errorTitle="Duplicate ID" error="Each Van ID must be unique." sqref="A13">
      <formula1>SUMPRODUCT(--($A$2:$A$101=A13))=1</formula1>
    </dataValidation>
    <dataValidation type="custom" allowBlank="1" showErrorMessage="1" errorTitle="Duplicate ID" error="Each Van ID must be unique." sqref="A14">
      <formula1>SUMPRODUCT(--($A$2:$A$101=A14))=1</formula1>
    </dataValidation>
    <dataValidation type="custom" allowBlank="1" showErrorMessage="1" errorTitle="Duplicate ID" error="Each Van ID must be unique." sqref="A15">
      <formula1>SUMPRODUCT(--($A$2:$A$101=A15))=1</formula1>
    </dataValidation>
    <dataValidation type="custom" allowBlank="1" showErrorMessage="1" errorTitle="Duplicate ID" error="Each Van ID must be unique." sqref="A16">
      <formula1>SUMPRODUCT(--($A$2:$A$101=A16))=1</formula1>
    </dataValidation>
    <dataValidation type="custom" allowBlank="1" showErrorMessage="1" errorTitle="Duplicate ID" error="Each Van ID must be unique." sqref="A17">
      <formula1>SUMPRODUCT(--($A$2:$A$101=A17))=1</formula1>
    </dataValidation>
    <dataValidation type="custom" allowBlank="1" showErrorMessage="1" errorTitle="Duplicate ID" error="Each Van ID must be unique." sqref="A18">
      <formula1>SUMPRODUCT(--($A$2:$A$101=A18))=1</formula1>
    </dataValidation>
    <dataValidation type="custom" allowBlank="1" showErrorMessage="1" errorTitle="Duplicate ID" error="Each Van ID must be unique." sqref="A19">
      <formula1>SUMPRODUCT(--($A$2:$A$101=A19))=1</formula1>
    </dataValidation>
    <dataValidation type="custom" allowBlank="1" showErrorMessage="1" errorTitle="Duplicate ID" error="Each Van ID must be unique." sqref="A2">
      <formula1>SUMPRODUCT(--($A$2:$A$101=A2))=1</formula1>
    </dataValidation>
    <dataValidation type="custom" allowBlank="1" showErrorMessage="1" errorTitle="Duplicate ID" error="Each Van ID must be unique." sqref="A20">
      <formula1>SUMPRODUCT(--($A$2:$A$101=A20))=1</formula1>
    </dataValidation>
    <dataValidation type="custom" allowBlank="1" showErrorMessage="1" errorTitle="Duplicate ID" error="Each Van ID must be unique." sqref="A21">
      <formula1>SUMPRODUCT(--($A$2:$A$101=A21))=1</formula1>
    </dataValidation>
    <dataValidation type="custom" allowBlank="1" showErrorMessage="1" errorTitle="Duplicate ID" error="Each Van ID must be unique." sqref="A22">
      <formula1>SUMPRODUCT(--($A$2:$A$101=A22))=1</formula1>
    </dataValidation>
    <dataValidation type="custom" allowBlank="1" showErrorMessage="1" errorTitle="Duplicate ID" error="Each Van ID must be unique." sqref="A23">
      <formula1>SUMPRODUCT(--($A$2:$A$101=A23))=1</formula1>
    </dataValidation>
    <dataValidation type="custom" allowBlank="1" showErrorMessage="1" errorTitle="Duplicate ID" error="Each Van ID must be unique." sqref="A24">
      <formula1>SUMPRODUCT(--($A$2:$A$101=A24))=1</formula1>
    </dataValidation>
    <dataValidation type="custom" allowBlank="1" showErrorMessage="1" errorTitle="Duplicate ID" error="Each Van ID must be unique." sqref="A25">
      <formula1>SUMPRODUCT(--($A$2:$A$101=A25))=1</formula1>
    </dataValidation>
    <dataValidation type="custom" allowBlank="1" showErrorMessage="1" errorTitle="Duplicate ID" error="Each Van ID must be unique." sqref="A26">
      <formula1>SUMPRODUCT(--($A$2:$A$101=A26))=1</formula1>
    </dataValidation>
    <dataValidation type="custom" allowBlank="1" showErrorMessage="1" errorTitle="Duplicate ID" error="Each Van ID must be unique." sqref="A27">
      <formula1>SUMPRODUCT(--($A$2:$A$101=A27))=1</formula1>
    </dataValidation>
    <dataValidation type="custom" allowBlank="1" showErrorMessage="1" errorTitle="Duplicate ID" error="Each Van ID must be unique." sqref="A28">
      <formula1>SUMPRODUCT(--($A$2:$A$101=A28))=1</formula1>
    </dataValidation>
    <dataValidation type="custom" allowBlank="1" showErrorMessage="1" errorTitle="Duplicate ID" error="Each Van ID must be unique." sqref="A29">
      <formula1>SUMPRODUCT(--($A$2:$A$101=A29))=1</formula1>
    </dataValidation>
    <dataValidation type="custom" allowBlank="1" showErrorMessage="1" errorTitle="Duplicate ID" error="Each Van ID must be unique." sqref="A3">
      <formula1>SUMPRODUCT(--($A$2:$A$101=A3))=1</formula1>
    </dataValidation>
    <dataValidation type="custom" allowBlank="1" showErrorMessage="1" errorTitle="Duplicate ID" error="Each Van ID must be unique." sqref="A30">
      <formula1>SUMPRODUCT(--($A$2:$A$101=A30))=1</formula1>
    </dataValidation>
    <dataValidation type="custom" allowBlank="1" showErrorMessage="1" errorTitle="Duplicate ID" error="Each Van ID must be unique." sqref="A31">
      <formula1>SUMPRODUCT(--($A$2:$A$101=A31))=1</formula1>
    </dataValidation>
    <dataValidation type="custom" allowBlank="1" showErrorMessage="1" errorTitle="Duplicate ID" error="Each Van ID must be unique." sqref="A32">
      <formula1>SUMPRODUCT(--($A$2:$A$101=A32))=1</formula1>
    </dataValidation>
    <dataValidation type="custom" allowBlank="1" showErrorMessage="1" errorTitle="Duplicate ID" error="Each Van ID must be unique." sqref="A33">
      <formula1>SUMPRODUCT(--($A$2:$A$101=A33))=1</formula1>
    </dataValidation>
    <dataValidation type="custom" allowBlank="1" showErrorMessage="1" errorTitle="Duplicate ID" error="Each Van ID must be unique." sqref="A34">
      <formula1>SUMPRODUCT(--($A$2:$A$101=A34))=1</formula1>
    </dataValidation>
    <dataValidation type="custom" allowBlank="1" showErrorMessage="1" errorTitle="Duplicate ID" error="Each Van ID must be unique." sqref="A35">
      <formula1>SUMPRODUCT(--($A$2:$A$101=A35))=1</formula1>
    </dataValidation>
    <dataValidation type="custom" allowBlank="1" showErrorMessage="1" errorTitle="Duplicate ID" error="Each Van ID must be unique." sqref="A36">
      <formula1>SUMPRODUCT(--($A$2:$A$101=A36))=1</formula1>
    </dataValidation>
    <dataValidation type="custom" allowBlank="1" showErrorMessage="1" errorTitle="Duplicate ID" error="Each Van ID must be unique." sqref="A37">
      <formula1>SUMPRODUCT(--($A$2:$A$101=A37))=1</formula1>
    </dataValidation>
    <dataValidation type="custom" allowBlank="1" showErrorMessage="1" errorTitle="Duplicate ID" error="Each Van ID must be unique." sqref="A38">
      <formula1>SUMPRODUCT(--($A$2:$A$101=A38))=1</formula1>
    </dataValidation>
    <dataValidation type="custom" allowBlank="1" showErrorMessage="1" errorTitle="Duplicate ID" error="Each Van ID must be unique." sqref="A39">
      <formula1>SUMPRODUCT(--($A$2:$A$101=A39))=1</formula1>
    </dataValidation>
    <dataValidation type="custom" allowBlank="1" showErrorMessage="1" errorTitle="Duplicate ID" error="Each Van ID must be unique." sqref="A4">
      <formula1>SUMPRODUCT(--($A$2:$A$101=A4))=1</formula1>
    </dataValidation>
    <dataValidation type="custom" allowBlank="1" showErrorMessage="1" errorTitle="Duplicate ID" error="Each Van ID must be unique." sqref="A40">
      <formula1>SUMPRODUCT(--($A$2:$A$101=A40))=1</formula1>
    </dataValidation>
    <dataValidation type="custom" allowBlank="1" showErrorMessage="1" errorTitle="Duplicate ID" error="Each Van ID must be unique." sqref="A41">
      <formula1>SUMPRODUCT(--($A$2:$A$101=A41))=1</formula1>
    </dataValidation>
    <dataValidation type="custom" allowBlank="1" showErrorMessage="1" errorTitle="Duplicate ID" error="Each Van ID must be unique." sqref="A42">
      <formula1>SUMPRODUCT(--($A$2:$A$101=A42))=1</formula1>
    </dataValidation>
    <dataValidation type="custom" allowBlank="1" showErrorMessage="1" errorTitle="Duplicate ID" error="Each Van ID must be unique." sqref="A43">
      <formula1>SUMPRODUCT(--($A$2:$A$101=A43))=1</formula1>
    </dataValidation>
    <dataValidation type="custom" allowBlank="1" showErrorMessage="1" errorTitle="Duplicate ID" error="Each Van ID must be unique." sqref="A44">
      <formula1>SUMPRODUCT(--($A$2:$A$101=A44))=1</formula1>
    </dataValidation>
    <dataValidation type="custom" allowBlank="1" showErrorMessage="1" errorTitle="Duplicate ID" error="Each Van ID must be unique." sqref="A45">
      <formula1>SUMPRODUCT(--($A$2:$A$101=A45))=1</formula1>
    </dataValidation>
    <dataValidation type="custom" allowBlank="1" showErrorMessage="1" errorTitle="Duplicate ID" error="Each Van ID must be unique." sqref="A46">
      <formula1>SUMPRODUCT(--($A$2:$A$101=A46))=1</formula1>
    </dataValidation>
    <dataValidation type="custom" allowBlank="1" showErrorMessage="1" errorTitle="Duplicate ID" error="Each Van ID must be unique." sqref="A47">
      <formula1>SUMPRODUCT(--($A$2:$A$101=A47))=1</formula1>
    </dataValidation>
    <dataValidation type="custom" allowBlank="1" showErrorMessage="1" errorTitle="Duplicate ID" error="Each Van ID must be unique." sqref="A48">
      <formula1>SUMPRODUCT(--($A$2:$A$101=A48))=1</formula1>
    </dataValidation>
    <dataValidation type="custom" allowBlank="1" showErrorMessage="1" errorTitle="Duplicate ID" error="Each Van ID must be unique." sqref="A49">
      <formula1>SUMPRODUCT(--($A$2:$A$101=A49))=1</formula1>
    </dataValidation>
    <dataValidation type="custom" allowBlank="1" showErrorMessage="1" errorTitle="Duplicate ID" error="Each Van ID must be unique." sqref="A5">
      <formula1>SUMPRODUCT(--($A$2:$A$101=A5))=1</formula1>
    </dataValidation>
    <dataValidation type="custom" allowBlank="1" showErrorMessage="1" errorTitle="Duplicate ID" error="Each Van ID must be unique." sqref="A50">
      <formula1>SUMPRODUCT(--($A$2:$A$101=A50))=1</formula1>
    </dataValidation>
    <dataValidation type="custom" allowBlank="1" showErrorMessage="1" errorTitle="Duplicate ID" error="Each Van ID must be unique." sqref="A51">
      <formula1>SUMPRODUCT(--($A$2:$A$101=A51))=1</formula1>
    </dataValidation>
    <dataValidation type="custom" allowBlank="1" showErrorMessage="1" errorTitle="Duplicate ID" error="Each Van ID must be unique." sqref="A52">
      <formula1>SUMPRODUCT(--($A$2:$A$101=A52))=1</formula1>
    </dataValidation>
    <dataValidation type="custom" allowBlank="1" showErrorMessage="1" errorTitle="Duplicate ID" error="Each Van ID must be unique." sqref="A53">
      <formula1>SUMPRODUCT(--($A$2:$A$101=A53))=1</formula1>
    </dataValidation>
    <dataValidation type="custom" allowBlank="1" showErrorMessage="1" errorTitle="Duplicate ID" error="Each Van ID must be unique." sqref="A54">
      <formula1>SUMPRODUCT(--($A$2:$A$101=A54))=1</formula1>
    </dataValidation>
    <dataValidation type="custom" allowBlank="1" showErrorMessage="1" errorTitle="Duplicate ID" error="Each Van ID must be unique." sqref="A55">
      <formula1>SUMPRODUCT(--($A$2:$A$101=A55))=1</formula1>
    </dataValidation>
    <dataValidation type="custom" allowBlank="1" showErrorMessage="1" errorTitle="Duplicate ID" error="Each Van ID must be unique." sqref="A56">
      <formula1>SUMPRODUCT(--($A$2:$A$101=A56))=1</formula1>
    </dataValidation>
    <dataValidation type="custom" allowBlank="1" showErrorMessage="1" errorTitle="Duplicate ID" error="Each Van ID must be unique." sqref="A57">
      <formula1>SUMPRODUCT(--($A$2:$A$101=A57))=1</formula1>
    </dataValidation>
    <dataValidation type="custom" allowBlank="1" showErrorMessage="1" errorTitle="Duplicate ID" error="Each Van ID must be unique." sqref="A58">
      <formula1>SUMPRODUCT(--($A$2:$A$101=A58))=1</formula1>
    </dataValidation>
    <dataValidation type="custom" allowBlank="1" showErrorMessage="1" errorTitle="Duplicate ID" error="Each Van ID must be unique." sqref="A59">
      <formula1>SUMPRODUCT(--($A$2:$A$101=A59))=1</formula1>
    </dataValidation>
    <dataValidation type="custom" allowBlank="1" showErrorMessage="1" errorTitle="Duplicate ID" error="Each Van ID must be unique." sqref="A6">
      <formula1>SUMPRODUCT(--($A$2:$A$101=A6))=1</formula1>
    </dataValidation>
    <dataValidation type="custom" allowBlank="1" showErrorMessage="1" errorTitle="Duplicate ID" error="Each Van ID must be unique." sqref="A60">
      <formula1>SUMPRODUCT(--($A$2:$A$101=A60))=1</formula1>
    </dataValidation>
    <dataValidation type="custom" allowBlank="1" showErrorMessage="1" errorTitle="Duplicate ID" error="Each Van ID must be unique." sqref="A61">
      <formula1>SUMPRODUCT(--($A$2:$A$101=A61))=1</formula1>
    </dataValidation>
    <dataValidation type="custom" allowBlank="1" showErrorMessage="1" errorTitle="Duplicate ID" error="Each Van ID must be unique." sqref="A62">
      <formula1>SUMPRODUCT(--($A$2:$A$101=A62))=1</formula1>
    </dataValidation>
    <dataValidation type="custom" allowBlank="1" showErrorMessage="1" errorTitle="Duplicate ID" error="Each Van ID must be unique." sqref="A63">
      <formula1>SUMPRODUCT(--($A$2:$A$101=A63))=1</formula1>
    </dataValidation>
    <dataValidation type="custom" allowBlank="1" showErrorMessage="1" errorTitle="Duplicate ID" error="Each Van ID must be unique." sqref="A64">
      <formula1>SUMPRODUCT(--($A$2:$A$101=A64))=1</formula1>
    </dataValidation>
    <dataValidation type="custom" allowBlank="1" showErrorMessage="1" errorTitle="Duplicate ID" error="Each Van ID must be unique." sqref="A65">
      <formula1>SUMPRODUCT(--($A$2:$A$101=A65))=1</formula1>
    </dataValidation>
    <dataValidation type="custom" allowBlank="1" showErrorMessage="1" errorTitle="Duplicate ID" error="Each Van ID must be unique." sqref="A66">
      <formula1>SUMPRODUCT(--($A$2:$A$101=A66))=1</formula1>
    </dataValidation>
    <dataValidation type="custom" allowBlank="1" showErrorMessage="1" errorTitle="Duplicate ID" error="Each Van ID must be unique." sqref="A67">
      <formula1>SUMPRODUCT(--($A$2:$A$101=A67))=1</formula1>
    </dataValidation>
    <dataValidation type="custom" allowBlank="1" showErrorMessage="1" errorTitle="Duplicate ID" error="Each Van ID must be unique." sqref="A68">
      <formula1>SUMPRODUCT(--($A$2:$A$101=A68))=1</formula1>
    </dataValidation>
    <dataValidation type="custom" allowBlank="1" showErrorMessage="1" errorTitle="Duplicate ID" error="Each Van ID must be unique." sqref="A69">
      <formula1>SUMPRODUCT(--($A$2:$A$101=A69))=1</formula1>
    </dataValidation>
    <dataValidation type="custom" allowBlank="1" showErrorMessage="1" errorTitle="Duplicate ID" error="Each Van ID must be unique." sqref="A7">
      <formula1>SUMPRODUCT(--($A$2:$A$101=A7))=1</formula1>
    </dataValidation>
    <dataValidation type="custom" allowBlank="1" showErrorMessage="1" errorTitle="Duplicate ID" error="Each Van ID must be unique." sqref="A70">
      <formula1>SUMPRODUCT(--($A$2:$A$101=A70))=1</formula1>
    </dataValidation>
    <dataValidation type="custom" allowBlank="1" showErrorMessage="1" errorTitle="Duplicate ID" error="Each Van ID must be unique." sqref="A71">
      <formula1>SUMPRODUCT(--($A$2:$A$101=A71))=1</formula1>
    </dataValidation>
    <dataValidation type="custom" allowBlank="1" showErrorMessage="1" errorTitle="Duplicate ID" error="Each Van ID must be unique." sqref="A72">
      <formula1>SUMPRODUCT(--($A$2:$A$101=A72))=1</formula1>
    </dataValidation>
    <dataValidation type="custom" allowBlank="1" showErrorMessage="1" errorTitle="Duplicate ID" error="Each Van ID must be unique." sqref="A73">
      <formula1>SUMPRODUCT(--($A$2:$A$101=A73))=1</formula1>
    </dataValidation>
    <dataValidation type="custom" allowBlank="1" showErrorMessage="1" errorTitle="Duplicate ID" error="Each Van ID must be unique." sqref="A74">
      <formula1>SUMPRODUCT(--($A$2:$A$101=A74))=1</formula1>
    </dataValidation>
    <dataValidation type="custom" allowBlank="1" showErrorMessage="1" errorTitle="Duplicate ID" error="Each Van ID must be unique." sqref="A75">
      <formula1>SUMPRODUCT(--($A$2:$A$101=A75))=1</formula1>
    </dataValidation>
    <dataValidation type="custom" allowBlank="1" showErrorMessage="1" errorTitle="Duplicate ID" error="Each Van ID must be unique." sqref="A76">
      <formula1>SUMPRODUCT(--($A$2:$A$101=A76))=1</formula1>
    </dataValidation>
    <dataValidation type="custom" allowBlank="1" showErrorMessage="1" errorTitle="Duplicate ID" error="Each Van ID must be unique." sqref="A77">
      <formula1>SUMPRODUCT(--($A$2:$A$101=A77))=1</formula1>
    </dataValidation>
    <dataValidation type="custom" allowBlank="1" showErrorMessage="1" errorTitle="Duplicate ID" error="Each Van ID must be unique." sqref="A78">
      <formula1>SUMPRODUCT(--($A$2:$A$101=A78))=1</formula1>
    </dataValidation>
    <dataValidation type="custom" allowBlank="1" showErrorMessage="1" errorTitle="Duplicate ID" error="Each Van ID must be unique." sqref="A79">
      <formula1>SUMPRODUCT(--($A$2:$A$101=A79))=1</formula1>
    </dataValidation>
    <dataValidation type="custom" allowBlank="1" showErrorMessage="1" errorTitle="Duplicate ID" error="Each Van ID must be unique." sqref="A8">
      <formula1>SUMPRODUCT(--($A$2:$A$101=A8))=1</formula1>
    </dataValidation>
    <dataValidation type="custom" allowBlank="1" showErrorMessage="1" errorTitle="Duplicate ID" error="Each Van ID must be unique." sqref="A80">
      <formula1>SUMPRODUCT(--($A$2:$A$101=A80))=1</formula1>
    </dataValidation>
    <dataValidation type="custom" allowBlank="1" showErrorMessage="1" errorTitle="Duplicate ID" error="Each Van ID must be unique." sqref="A81">
      <formula1>SUMPRODUCT(--($A$2:$A$101=A81))=1</formula1>
    </dataValidation>
    <dataValidation type="custom" allowBlank="1" showErrorMessage="1" errorTitle="Duplicate ID" error="Each Van ID must be unique." sqref="A82">
      <formula1>SUMPRODUCT(--($A$2:$A$101=A82))=1</formula1>
    </dataValidation>
    <dataValidation type="custom" allowBlank="1" showErrorMessage="1" errorTitle="Duplicate ID" error="Each Van ID must be unique." sqref="A83">
      <formula1>SUMPRODUCT(--($A$2:$A$101=A83))=1</formula1>
    </dataValidation>
    <dataValidation type="custom" allowBlank="1" showErrorMessage="1" errorTitle="Duplicate ID" error="Each Van ID must be unique." sqref="A84">
      <formula1>SUMPRODUCT(--($A$2:$A$101=A84))=1</formula1>
    </dataValidation>
    <dataValidation type="custom" allowBlank="1" showErrorMessage="1" errorTitle="Duplicate ID" error="Each Van ID must be unique." sqref="A85">
      <formula1>SUMPRODUCT(--($A$2:$A$101=A85))=1</formula1>
    </dataValidation>
    <dataValidation type="custom" allowBlank="1" showErrorMessage="1" errorTitle="Duplicate ID" error="Each Van ID must be unique." sqref="A86">
      <formula1>SUMPRODUCT(--($A$2:$A$101=A86))=1</formula1>
    </dataValidation>
    <dataValidation type="custom" allowBlank="1" showErrorMessage="1" errorTitle="Duplicate ID" error="Each Van ID must be unique." sqref="A87">
      <formula1>SUMPRODUCT(--($A$2:$A$101=A87))=1</formula1>
    </dataValidation>
    <dataValidation type="custom" allowBlank="1" showErrorMessage="1" errorTitle="Duplicate ID" error="Each Van ID must be unique." sqref="A88">
      <formula1>SUMPRODUCT(--($A$2:$A$101=A88))=1</formula1>
    </dataValidation>
    <dataValidation type="custom" allowBlank="1" showErrorMessage="1" errorTitle="Duplicate ID" error="Each Van ID must be unique." sqref="A89">
      <formula1>SUMPRODUCT(--($A$2:$A$101=A89))=1</formula1>
    </dataValidation>
    <dataValidation type="custom" allowBlank="1" showErrorMessage="1" errorTitle="Duplicate ID" error="Each Van ID must be unique." sqref="A9">
      <formula1>SUMPRODUCT(--($A$2:$A$101=A9))=1</formula1>
    </dataValidation>
    <dataValidation type="custom" allowBlank="1" showErrorMessage="1" errorTitle="Duplicate ID" error="Each Van ID must be unique." sqref="A90">
      <formula1>SUMPRODUCT(--($A$2:$A$101=A90))=1</formula1>
    </dataValidation>
    <dataValidation type="custom" allowBlank="1" showErrorMessage="1" errorTitle="Duplicate ID" error="Each Van ID must be unique." sqref="A91">
      <formula1>SUMPRODUCT(--($A$2:$A$101=A91))=1</formula1>
    </dataValidation>
    <dataValidation type="custom" allowBlank="1" showErrorMessage="1" errorTitle="Duplicate ID" error="Each Van ID must be unique." sqref="A92">
      <formula1>SUMPRODUCT(--($A$2:$A$101=A92))=1</formula1>
    </dataValidation>
    <dataValidation type="custom" allowBlank="1" showErrorMessage="1" errorTitle="Duplicate ID" error="Each Van ID must be unique." sqref="A93">
      <formula1>SUMPRODUCT(--($A$2:$A$101=A93))=1</formula1>
    </dataValidation>
    <dataValidation type="custom" allowBlank="1" showErrorMessage="1" errorTitle="Duplicate ID" error="Each Van ID must be unique." sqref="A94">
      <formula1>SUMPRODUCT(--($A$2:$A$101=A94))=1</formula1>
    </dataValidation>
    <dataValidation type="custom" allowBlank="1" showErrorMessage="1" errorTitle="Duplicate ID" error="Each Van ID must be unique." sqref="A95">
      <formula1>SUMPRODUCT(--($A$2:$A$101=A95))=1</formula1>
    </dataValidation>
    <dataValidation type="custom" allowBlank="1" showErrorMessage="1" errorTitle="Duplicate ID" error="Each Van ID must be unique." sqref="A96">
      <formula1>SUMPRODUCT(--($A$2:$A$101=A96))=1</formula1>
    </dataValidation>
    <dataValidation type="custom" allowBlank="1" showErrorMessage="1" errorTitle="Duplicate ID" error="Each Van ID must be unique." sqref="A97">
      <formula1>SUMPRODUCT(--($A$2:$A$101=A97))=1</formula1>
    </dataValidation>
    <dataValidation type="custom" allowBlank="1" showErrorMessage="1" errorTitle="Duplicate ID" error="Each Van ID must be unique." sqref="A98">
      <formula1>SUMPRODUCT(--($A$2:$A$101=A98))=1</formula1>
    </dataValidation>
    <dataValidation type="custom" allowBlank="1" showErrorMessage="1" errorTitle="Duplicate ID" error="Each Van ID must be unique." sqref="A99">
      <formula1>SUMPRODUCT(--($A$2:$A$101=A99))=1</formula1>
    </dataValidation>
    <dataValidation type="decimal" allowBlank="1" showErrorMessage="1" errorTitle="Invalid odometer" error="Enter a number between 0 and 2000000" sqref="D10:D101">
      <formula1>0</formula1>
      <formula2>2000000</formula2>
    </dataValidation>
    <dataValidation type="decimal" allowBlank="1" showErrorMessage="1" errorTitle="Invalid odometer" error="Enter a number between 0 and 2000000" sqref="D2:D101">
      <formula1>0</formula1>
      <formula2>2000000</formula2>
    </dataValidation>
    <dataValidation type="decimal" allowBlank="1" showErrorMessage="1" errorTitle="Invalid interval" error="Enter a number between 1 and 100000" sqref="E10:E101">
      <formula1>1</formula1>
      <formula2>100000</formula2>
    </dataValidation>
    <dataValidation type="decimal" allowBlank="1" showErrorMessage="1" errorTitle="Invalid interval" error="Enter a number between 1 and 100000" sqref="E2:E101">
      <formula1>1</formula1>
      <formula2>100000</formula2>
    </dataValidation>
    <dataValidation type="decimal" allowBlank="1" showErrorMessage="1" errorTitle="Invalid interval" error="Enter a number between 1 and 3650" sqref="F10:F101">
      <formula1>1</formula1>
      <formula2>3650</formula2>
    </dataValidation>
    <dataValidation type="decimal" allowBlank="1" showErrorMessage="1" errorTitle="Invalid interval" error="Enter a number between 1 and 3650" sqref="F2:F101">
      <formula1>1</formula1>
      <formula2>3650</formula2>
    </dataValidation>
    <dataValidation type="decimal" allowBlank="1" showErrorMessage="1" errorTitle="Invalid date" error="Enter a number between 18264 and 73050" sqref="G10:G101">
      <formula1>18264</formula1>
      <formula2>73050</formula2>
    </dataValidation>
    <dataValidation type="decimal" allowBlank="1" showErrorMessage="1" errorTitle="Invalid date" error="Enter a number between 18264 and 73050" sqref="G2:G101">
      <formula1>18264</formula1>
      <formula2>73050</formula2>
    </dataValidation>
  </dataValidation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01"/>
  <sheetViews>
    <sheetView workbookViewId="0">
      <pane ySplit="1" topLeftCell="A2" activePane="bottomLeft" state="frozen"/>
      <selection pane="bottomLeft"/>
    </sheetView>
  </sheetViews>
  <sheetFormatPr defaultRowHeight="15" outlineLevelRow="0" outlineLevelCol="0" x14ac:dyDescent="55"/>
  <cols>
    <col min="1" max="1" width="13" customWidth="1"/>
    <col min="3" max="3" width="10" customWidth="1"/>
    <col min="4" max="4" width="11" customWidth="1"/>
    <col min="5" max="5" width="38" customWidth="1"/>
    <col min="6" max="6" width="12" customWidth="1"/>
    <col min="7" max="7" width="15" customWidth="1"/>
    <col min="8" max="8" width="12" customWidth="1"/>
    <col min="9" max="9" width="11" customWidth="1"/>
  </cols>
  <sheetData>
    <row r="1" ht="34" customHeight="1" spans="1:9" x14ac:dyDescent="0.25">
      <c r="A1" s="11" t="s">
        <v>65</v>
      </c>
      <c r="B1" s="11" t="s">
        <v>33</v>
      </c>
      <c r="C1" s="11" t="s">
        <v>66</v>
      </c>
      <c r="D1" s="11" t="s">
        <v>67</v>
      </c>
      <c r="E1" s="11" t="s">
        <v>68</v>
      </c>
      <c r="F1" s="11" t="s">
        <v>69</v>
      </c>
      <c r="G1" s="11" t="s">
        <v>49</v>
      </c>
      <c r="H1" s="11" t="s">
        <v>70</v>
      </c>
      <c r="I1" s="11" t="s">
        <v>71</v>
      </c>
    </row>
    <row r="2" spans="1:9" x14ac:dyDescent="0.25">
      <c r="A2" s="15">
        <v>46091</v>
      </c>
      <c r="B2" s="12" t="s">
        <v>50</v>
      </c>
      <c r="C2" s="12" t="s">
        <v>72</v>
      </c>
      <c r="D2" s="14">
        <v>44100</v>
      </c>
      <c r="E2" s="13" t="s">
        <v>73</v>
      </c>
      <c r="F2" s="20">
        <v>189</v>
      </c>
      <c r="G2" s="18" t="str">
        <f>IF(COUNTA($A2:$F2)=0,"",IF(OR($B2="",NOT(SUMPRODUCT(--(Vans!$A$2:$A$101=$B2))=1)),"Check ID",IF(OR(NOT(AND(ISNUMBER(A2),N(A2)&gt;=18264,N(A2)&lt;=73050)),NOT(OR($C2="Service",$C2="Repair",$C2="Tires",$C2="Other")),NOT(AND(ISNUMBER(D2),N(D2)&gt;=0,N(D2)&lt;=2000000)),NOT(AND(ISNUMBER(F2),N(F2)&gt;=0,N(F2)&lt;=1000000)),N($A2)&lt;SUMPRODUCT(--(Vans!$A$2:$A$101=$B2),Vans!$G$2:$G$101)),"Check inputs",IF(OR($D2&lt;SUMPRODUCT(MAX(('Service Log'!$B$2:$B$501=$B2)*('Service Log'!$H$2:$H$501&lt;$A2)*'Service Log'!$I$2:$I$501)),$D2&lt;SUMPRODUCT(MAX((Inspections!$B$2:$B$501=$B2)*(Inspections!$P$2:$P$501&lt;$A2)*Inspections!$Q$2:$Q$501)),$D2&lt;SUMPRODUCT(--(Vans!$A$2:$A$101=$B2),Vans!$D$2:$D$101)),"Check odometer","OK"))))</f>
        <v>OK</v>
      </c>
      <c r="H2" s="21">
        <f>IF(AND(ISNUMBER($A2),N($A2)&gt;=18264,N($A2)&lt;=73050),$A2,0)</f>
        <v>46091</v>
      </c>
      <c r="I2" s="22">
        <f>IF(AND(AND(ISNUMBER($A2),N($A2)&gt;=18264,N($A2)&lt;=73050),AND(ISNUMBER($D2),N($D2)&gt;=0,N($D2)&lt;=2000000)),$D2,0)</f>
        <v>44100</v>
      </c>
    </row>
    <row r="3" spans="1:9" x14ac:dyDescent="0.25">
      <c r="A3" s="15">
        <v>46252</v>
      </c>
      <c r="B3" s="12" t="s">
        <v>50</v>
      </c>
      <c r="C3" s="12" t="s">
        <v>72</v>
      </c>
      <c r="D3" s="14">
        <v>48950</v>
      </c>
      <c r="E3" s="13" t="s">
        <v>74</v>
      </c>
      <c r="F3" s="20">
        <v>212.5</v>
      </c>
      <c r="G3" s="18" t="str">
        <f>IF(COUNTA($A3:$F3)=0,"",IF(OR($B3="",NOT(SUMPRODUCT(--(Vans!$A$2:$A$101=$B3))=1)),"Check ID",IF(OR(NOT(AND(ISNUMBER(A3),N(A3)&gt;=18264,N(A3)&lt;=73050)),NOT(OR($C3="Service",$C3="Repair",$C3="Tires",$C3="Other")),NOT(AND(ISNUMBER(D3),N(D3)&gt;=0,N(D3)&lt;=2000000)),NOT(AND(ISNUMBER(F3),N(F3)&gt;=0,N(F3)&lt;=1000000)),N($A3)&lt;SUMPRODUCT(--(Vans!$A$2:$A$101=$B3),Vans!$G$2:$G$101)),"Check inputs",IF(OR($D3&lt;SUMPRODUCT(MAX(('Service Log'!$B$2:$B$501=$B3)*('Service Log'!$H$2:$H$501&lt;$A3)*'Service Log'!$I$2:$I$501)),$D3&lt;SUMPRODUCT(MAX((Inspections!$B$2:$B$501=$B3)*(Inspections!$P$2:$P$501&lt;$A3)*Inspections!$Q$2:$Q$501)),$D3&lt;SUMPRODUCT(--(Vans!$A$2:$A$101=$B3),Vans!$D$2:$D$101)),"Check odometer","OK"))))</f>
        <v>OK</v>
      </c>
      <c r="H3" s="21">
        <f>IF(AND(ISNUMBER($A3),N($A3)&gt;=18264,N($A3)&lt;=73050),$A3,0)</f>
        <v>46252</v>
      </c>
      <c r="I3" s="22">
        <f>IF(AND(AND(ISNUMBER($A3),N($A3)&gt;=18264,N($A3)&lt;=73050),AND(ISNUMBER($D3),N($D3)&gt;=0,N($D3)&lt;=2000000)),$D3,0)</f>
        <v>48950</v>
      </c>
    </row>
    <row r="4" spans="1:9" x14ac:dyDescent="0.25">
      <c r="A4" s="15">
        <v>46297</v>
      </c>
      <c r="B4" s="12" t="s">
        <v>50</v>
      </c>
      <c r="C4" s="12" t="s">
        <v>75</v>
      </c>
      <c r="D4" s="14">
        <v>50300</v>
      </c>
      <c r="E4" s="13" t="s">
        <v>76</v>
      </c>
      <c r="F4" s="20">
        <v>640</v>
      </c>
      <c r="G4" s="18" t="str">
        <f>IF(COUNTA($A4:$F4)=0,"",IF(OR($B4="",NOT(SUMPRODUCT(--(Vans!$A$2:$A$101=$B4))=1)),"Check ID",IF(OR(NOT(AND(ISNUMBER(A4),N(A4)&gt;=18264,N(A4)&lt;=73050)),NOT(OR($C4="Service",$C4="Repair",$C4="Tires",$C4="Other")),NOT(AND(ISNUMBER(D4),N(D4)&gt;=0,N(D4)&lt;=2000000)),NOT(AND(ISNUMBER(F4),N(F4)&gt;=0,N(F4)&lt;=1000000)),N($A4)&lt;SUMPRODUCT(--(Vans!$A$2:$A$101=$B4),Vans!$G$2:$G$101)),"Check inputs",IF(OR($D4&lt;SUMPRODUCT(MAX(('Service Log'!$B$2:$B$501=$B4)*('Service Log'!$H$2:$H$501&lt;$A4)*'Service Log'!$I$2:$I$501)),$D4&lt;SUMPRODUCT(MAX((Inspections!$B$2:$B$501=$B4)*(Inspections!$P$2:$P$501&lt;$A4)*Inspections!$Q$2:$Q$501)),$D4&lt;SUMPRODUCT(--(Vans!$A$2:$A$101=$B4),Vans!$D$2:$D$101)),"Check odometer","OK"))))</f>
        <v>OK</v>
      </c>
      <c r="H4" s="21">
        <f>IF(AND(ISNUMBER($A4),N($A4)&gt;=18264,N($A4)&lt;=73050),$A4,0)</f>
        <v>46297</v>
      </c>
      <c r="I4" s="22">
        <f>IF(AND(AND(ISNUMBER($A4),N($A4)&gt;=18264,N($A4)&lt;=73050),AND(ISNUMBER($D4),N($D4)&gt;=0,N($D4)&lt;=2000000)),$D4,0)</f>
        <v>50300</v>
      </c>
    </row>
    <row r="5" spans="1:9" x14ac:dyDescent="0.25">
      <c r="A5" s="15">
        <v>46162</v>
      </c>
      <c r="B5" s="12" t="s">
        <v>53</v>
      </c>
      <c r="C5" s="12" t="s">
        <v>72</v>
      </c>
      <c r="D5" s="14">
        <v>62800</v>
      </c>
      <c r="E5" s="13" t="s">
        <v>77</v>
      </c>
      <c r="F5" s="20">
        <v>205</v>
      </c>
      <c r="G5" s="18" t="str">
        <f>IF(COUNTA($A5:$F5)=0,"",IF(OR($B5="",NOT(SUMPRODUCT(--(Vans!$A$2:$A$101=$B5))=1)),"Check ID",IF(OR(NOT(AND(ISNUMBER(A5),N(A5)&gt;=18264,N(A5)&lt;=73050)),NOT(OR($C5="Service",$C5="Repair",$C5="Tires",$C5="Other")),NOT(AND(ISNUMBER(D5),N(D5)&gt;=0,N(D5)&lt;=2000000)),NOT(AND(ISNUMBER(F5),N(F5)&gt;=0,N(F5)&lt;=1000000)),N($A5)&lt;SUMPRODUCT(--(Vans!$A$2:$A$101=$B5),Vans!$G$2:$G$101)),"Check inputs",IF(OR($D5&lt;SUMPRODUCT(MAX(('Service Log'!$B$2:$B$501=$B5)*('Service Log'!$H$2:$H$501&lt;$A5)*'Service Log'!$I$2:$I$501)),$D5&lt;SUMPRODUCT(MAX((Inspections!$B$2:$B$501=$B5)*(Inspections!$P$2:$P$501&lt;$A5)*Inspections!$Q$2:$Q$501)),$D5&lt;SUMPRODUCT(--(Vans!$A$2:$A$101=$B5),Vans!$D$2:$D$101)),"Check odometer","OK"))))</f>
        <v>OK</v>
      </c>
      <c r="H5" s="21">
        <f>IF(AND(ISNUMBER($A5),N($A5)&gt;=18264,N($A5)&lt;=73050),$A5,0)</f>
        <v>46162</v>
      </c>
      <c r="I5" s="22">
        <f>IF(AND(AND(ISNUMBER($A5),N($A5)&gt;=18264,N($A5)&lt;=73050),AND(ISNUMBER($D5),N($D5)&gt;=0,N($D5)&lt;=2000000)),$D5,0)</f>
        <v>62800</v>
      </c>
    </row>
    <row r="6" spans="1:9" x14ac:dyDescent="0.25">
      <c r="A6" s="15">
        <v>46295</v>
      </c>
      <c r="B6" s="12" t="s">
        <v>53</v>
      </c>
      <c r="C6" s="12" t="s">
        <v>78</v>
      </c>
      <c r="D6" s="14">
        <v>66400</v>
      </c>
      <c r="E6" s="13" t="s">
        <v>79</v>
      </c>
      <c r="F6" s="20">
        <v>880</v>
      </c>
      <c r="G6" s="18" t="str">
        <f>IF(COUNTA($A6:$F6)=0,"",IF(OR($B6="",NOT(SUMPRODUCT(--(Vans!$A$2:$A$101=$B6))=1)),"Check ID",IF(OR(NOT(AND(ISNUMBER(A6),N(A6)&gt;=18264,N(A6)&lt;=73050)),NOT(OR($C6="Service",$C6="Repair",$C6="Tires",$C6="Other")),NOT(AND(ISNUMBER(D6),N(D6)&gt;=0,N(D6)&lt;=2000000)),NOT(AND(ISNUMBER(F6),N(F6)&gt;=0,N(F6)&lt;=1000000)),N($A6)&lt;SUMPRODUCT(--(Vans!$A$2:$A$101=$B6),Vans!$G$2:$G$101)),"Check inputs",IF(OR($D6&lt;SUMPRODUCT(MAX(('Service Log'!$B$2:$B$501=$B6)*('Service Log'!$H$2:$H$501&lt;$A6)*'Service Log'!$I$2:$I$501)),$D6&lt;SUMPRODUCT(MAX((Inspections!$B$2:$B$501=$B6)*(Inspections!$P$2:$P$501&lt;$A6)*Inspections!$Q$2:$Q$501)),$D6&lt;SUMPRODUCT(--(Vans!$A$2:$A$101=$B6),Vans!$D$2:$D$101)),"Check odometer","OK"))))</f>
        <v>OK</v>
      </c>
      <c r="H6" s="21">
        <f>IF(AND(ISNUMBER($A6),N($A6)&gt;=18264,N($A6)&lt;=73050),$A6,0)</f>
        <v>46295</v>
      </c>
      <c r="I6" s="22">
        <f>IF(AND(AND(ISNUMBER($A6),N($A6)&gt;=18264,N($A6)&lt;=73050),AND(ISNUMBER($D6),N($D6)&gt;=0,N($D6)&lt;=2000000)),$D6,0)</f>
        <v>66400</v>
      </c>
    </row>
    <row r="7" spans="1:9" x14ac:dyDescent="0.25">
      <c r="A7" s="15">
        <v>46067</v>
      </c>
      <c r="B7" s="12" t="s">
        <v>56</v>
      </c>
      <c r="C7" s="12" t="s">
        <v>72</v>
      </c>
      <c r="D7" s="14">
        <v>23900</v>
      </c>
      <c r="E7" s="13" t="s">
        <v>80</v>
      </c>
      <c r="F7" s="20">
        <v>165</v>
      </c>
      <c r="G7" s="18" t="str">
        <f>IF(COUNTA($A7:$F7)=0,"",IF(OR($B7="",NOT(SUMPRODUCT(--(Vans!$A$2:$A$101=$B7))=1)),"Check ID",IF(OR(NOT(AND(ISNUMBER(A7),N(A7)&gt;=18264,N(A7)&lt;=73050)),NOT(OR($C7="Service",$C7="Repair",$C7="Tires",$C7="Other")),NOT(AND(ISNUMBER(D7),N(D7)&gt;=0,N(D7)&lt;=2000000)),NOT(AND(ISNUMBER(F7),N(F7)&gt;=0,N(F7)&lt;=1000000)),N($A7)&lt;SUMPRODUCT(--(Vans!$A$2:$A$101=$B7),Vans!$G$2:$G$101)),"Check inputs",IF(OR($D7&lt;SUMPRODUCT(MAX(('Service Log'!$B$2:$B$501=$B7)*('Service Log'!$H$2:$H$501&lt;$A7)*'Service Log'!$I$2:$I$501)),$D7&lt;SUMPRODUCT(MAX((Inspections!$B$2:$B$501=$B7)*(Inspections!$P$2:$P$501&lt;$A7)*Inspections!$Q$2:$Q$501)),$D7&lt;SUMPRODUCT(--(Vans!$A$2:$A$101=$B7),Vans!$D$2:$D$101)),"Check odometer","OK"))))</f>
        <v>OK</v>
      </c>
      <c r="H7" s="21">
        <f>IF(AND(ISNUMBER($A7),N($A7)&gt;=18264,N($A7)&lt;=73050),$A7,0)</f>
        <v>46067</v>
      </c>
      <c r="I7" s="22">
        <f>IF(AND(AND(ISNUMBER($A7),N($A7)&gt;=18264,N($A7)&lt;=73050),AND(ISNUMBER($D7),N($D7)&gt;=0,N($D7)&lt;=2000000)),$D7,0)</f>
        <v>23900</v>
      </c>
    </row>
    <row r="8" spans="1:9" x14ac:dyDescent="0.25">
      <c r="A8" s="15">
        <v>46176</v>
      </c>
      <c r="B8" s="12" t="s">
        <v>59</v>
      </c>
      <c r="C8" s="12" t="s">
        <v>72</v>
      </c>
      <c r="D8" s="14">
        <v>99100</v>
      </c>
      <c r="E8" s="13" t="s">
        <v>81</v>
      </c>
      <c r="F8" s="20">
        <v>230</v>
      </c>
      <c r="G8" s="18" t="str">
        <f>IF(COUNTA($A8:$F8)=0,"",IF(OR($B8="",NOT(SUMPRODUCT(--(Vans!$A$2:$A$101=$B8))=1)),"Check ID",IF(OR(NOT(AND(ISNUMBER(A8),N(A8)&gt;=18264,N(A8)&lt;=73050)),NOT(OR($C8="Service",$C8="Repair",$C8="Tires",$C8="Other")),NOT(AND(ISNUMBER(D8),N(D8)&gt;=0,N(D8)&lt;=2000000)),NOT(AND(ISNUMBER(F8),N(F8)&gt;=0,N(F8)&lt;=1000000)),N($A8)&lt;SUMPRODUCT(--(Vans!$A$2:$A$101=$B8),Vans!$G$2:$G$101)),"Check inputs",IF(OR($D8&lt;SUMPRODUCT(MAX(('Service Log'!$B$2:$B$501=$B8)*('Service Log'!$H$2:$H$501&lt;$A8)*'Service Log'!$I$2:$I$501)),$D8&lt;SUMPRODUCT(MAX((Inspections!$B$2:$B$501=$B8)*(Inspections!$P$2:$P$501&lt;$A8)*Inspections!$Q$2:$Q$501)),$D8&lt;SUMPRODUCT(--(Vans!$A$2:$A$101=$B8),Vans!$D$2:$D$101)),"Check odometer","OK"))))</f>
        <v>OK</v>
      </c>
      <c r="H8" s="21">
        <f>IF(AND(ISNUMBER($A8),N($A8)&gt;=18264,N($A8)&lt;=73050),$A8,0)</f>
        <v>46176</v>
      </c>
      <c r="I8" s="22">
        <f>IF(AND(AND(ISNUMBER($A8),N($A8)&gt;=18264,N($A8)&lt;=73050),AND(ISNUMBER($D8),N($D8)&gt;=0,N($D8)&lt;=2000000)),$D8,0)</f>
        <v>99100</v>
      </c>
    </row>
    <row r="9" spans="1:9" x14ac:dyDescent="0.25">
      <c r="A9" s="15">
        <v>46225</v>
      </c>
      <c r="B9" s="12" t="s">
        <v>59</v>
      </c>
      <c r="C9" s="12" t="s">
        <v>75</v>
      </c>
      <c r="D9" s="14">
        <v>101050</v>
      </c>
      <c r="E9" s="13" t="s">
        <v>82</v>
      </c>
      <c r="F9" s="20">
        <v>415.75</v>
      </c>
      <c r="G9" s="18" t="str">
        <f>IF(COUNTA($A9:$F9)=0,"",IF(OR($B9="",NOT(SUMPRODUCT(--(Vans!$A$2:$A$101=$B9))=1)),"Check ID",IF(OR(NOT(AND(ISNUMBER(A9),N(A9)&gt;=18264,N(A9)&lt;=73050)),NOT(OR($C9="Service",$C9="Repair",$C9="Tires",$C9="Other")),NOT(AND(ISNUMBER(D9),N(D9)&gt;=0,N(D9)&lt;=2000000)),NOT(AND(ISNUMBER(F9),N(F9)&gt;=0,N(F9)&lt;=1000000)),N($A9)&lt;SUMPRODUCT(--(Vans!$A$2:$A$101=$B9),Vans!$G$2:$G$101)),"Check inputs",IF(OR($D9&lt;SUMPRODUCT(MAX(('Service Log'!$B$2:$B$501=$B9)*('Service Log'!$H$2:$H$501&lt;$A9)*'Service Log'!$I$2:$I$501)),$D9&lt;SUMPRODUCT(MAX((Inspections!$B$2:$B$501=$B9)*(Inspections!$P$2:$P$501&lt;$A9)*Inspections!$Q$2:$Q$501)),$D9&lt;SUMPRODUCT(--(Vans!$A$2:$A$101=$B9),Vans!$D$2:$D$101)),"Check odometer","OK"))))</f>
        <v>OK</v>
      </c>
      <c r="H9" s="21">
        <f>IF(AND(ISNUMBER($A9),N($A9)&gt;=18264,N($A9)&lt;=73050),$A9,0)</f>
        <v>46225</v>
      </c>
      <c r="I9" s="22">
        <f>IF(AND(AND(ISNUMBER($A9),N($A9)&gt;=18264,N($A9)&lt;=73050),AND(ISNUMBER($D9),N($D9)&gt;=0,N($D9)&lt;=2000000)),$D9,0)</f>
        <v>101050</v>
      </c>
    </row>
    <row r="10" spans="1:9" x14ac:dyDescent="0.25">
      <c r="A10" s="15">
        <v>46270</v>
      </c>
      <c r="B10" s="12" t="s">
        <v>62</v>
      </c>
      <c r="C10" s="12" t="s">
        <v>72</v>
      </c>
      <c r="D10" s="14">
        <v>11600</v>
      </c>
      <c r="E10" s="13" t="s">
        <v>83</v>
      </c>
      <c r="F10" s="20">
        <v>149</v>
      </c>
      <c r="G10" s="18" t="str">
        <f>IF(COUNTA($A10:$F10)=0,"",IF(OR($B10="",NOT(SUMPRODUCT(--(Vans!$A$2:$A$101=$B10))=1)),"Check ID",IF(OR(NOT(AND(ISNUMBER(A10),N(A10)&gt;=18264,N(A10)&lt;=73050)),NOT(OR($C10="Service",$C10="Repair",$C10="Tires",$C10="Other")),NOT(AND(ISNUMBER(D10),N(D10)&gt;=0,N(D10)&lt;=2000000)),NOT(AND(ISNUMBER(F10),N(F10)&gt;=0,N(F10)&lt;=1000000)),N($A10)&lt;SUMPRODUCT(--(Vans!$A$2:$A$101=$B10),Vans!$G$2:$G$101)),"Check inputs",IF(OR($D10&lt;SUMPRODUCT(MAX(('Service Log'!$B$2:$B$501=$B10)*('Service Log'!$H$2:$H$501&lt;$A10)*'Service Log'!$I$2:$I$501)),$D10&lt;SUMPRODUCT(MAX((Inspections!$B$2:$B$501=$B10)*(Inspections!$P$2:$P$501&lt;$A10)*Inspections!$Q$2:$Q$501)),$D10&lt;SUMPRODUCT(--(Vans!$A$2:$A$101=$B10),Vans!$D$2:$D$101)),"Check odometer","OK"))))</f>
        <v>OK</v>
      </c>
      <c r="H10" s="21">
        <f>IF(AND(ISNUMBER($A10),N($A10)&gt;=18264,N($A10)&lt;=73050),$A10,0)</f>
        <v>46270</v>
      </c>
      <c r="I10" s="22">
        <f>IF(AND(AND(ISNUMBER($A10),N($A10)&gt;=18264,N($A10)&lt;=73050),AND(ISNUMBER($D10),N($D10)&gt;=0,N($D10)&lt;=2000000)),$D10,0)</f>
        <v>11600</v>
      </c>
    </row>
    <row r="11" spans="1:9" x14ac:dyDescent="0.25">
      <c r="A11" s="15"/>
      <c r="B11" s="12"/>
      <c r="C11" s="12"/>
      <c r="D11" s="14"/>
      <c r="E11" s="13"/>
      <c r="F11" s="20"/>
      <c r="G11" s="18" t="str">
        <f>IF(COUNTA($A11:$F11)=0,"",IF(OR($B11="",NOT(SUMPRODUCT(--(Vans!$A$2:$A$101=$B11))=1)),"Check ID",IF(OR(NOT(AND(ISNUMBER(A11),N(A11)&gt;=18264,N(A11)&lt;=73050)),NOT(OR($C11="Service",$C11="Repair",$C11="Tires",$C11="Other")),NOT(AND(ISNUMBER(D11),N(D11)&gt;=0,N(D11)&lt;=2000000)),NOT(AND(ISNUMBER(F11),N(F11)&gt;=0,N(F11)&lt;=1000000)),N($A11)&lt;SUMPRODUCT(--(Vans!$A$2:$A$101=$B11),Vans!$G$2:$G$101)),"Check inputs",IF(OR($D11&lt;SUMPRODUCT(MAX(('Service Log'!$B$2:$B$501=$B11)*('Service Log'!$H$2:$H$501&lt;$A11)*'Service Log'!$I$2:$I$501)),$D11&lt;SUMPRODUCT(MAX((Inspections!$B$2:$B$501=$B11)*(Inspections!$P$2:$P$501&lt;$A11)*Inspections!$Q$2:$Q$501)),$D11&lt;SUMPRODUCT(--(Vans!$A$2:$A$101=$B11),Vans!$D$2:$D$101)),"Check odometer","OK"))))</f>
        <v/>
      </c>
      <c r="H11" s="21">
        <f>IF(AND(ISNUMBER($A11),N($A11)&gt;=18264,N($A11)&lt;=73050),$A11,0)</f>
        <v>0</v>
      </c>
      <c r="I11" s="22">
        <f>IF(AND(AND(ISNUMBER($A11),N($A11)&gt;=18264,N($A11)&lt;=73050),AND(ISNUMBER($D11),N($D11)&gt;=0,N($D11)&lt;=2000000)),$D11,0)</f>
        <v>0</v>
      </c>
    </row>
    <row r="12" spans="1:9" x14ac:dyDescent="0.25">
      <c r="A12" s="15"/>
      <c r="B12" s="12"/>
      <c r="C12" s="12"/>
      <c r="D12" s="14"/>
      <c r="E12" s="13"/>
      <c r="F12" s="20"/>
      <c r="G12" s="18" t="str">
        <f>IF(COUNTA($A12:$F12)=0,"",IF(OR($B12="",NOT(SUMPRODUCT(--(Vans!$A$2:$A$101=$B12))=1)),"Check ID",IF(OR(NOT(AND(ISNUMBER(A12),N(A12)&gt;=18264,N(A12)&lt;=73050)),NOT(OR($C12="Service",$C12="Repair",$C12="Tires",$C12="Other")),NOT(AND(ISNUMBER(D12),N(D12)&gt;=0,N(D12)&lt;=2000000)),NOT(AND(ISNUMBER(F12),N(F12)&gt;=0,N(F12)&lt;=1000000)),N($A12)&lt;SUMPRODUCT(--(Vans!$A$2:$A$101=$B12),Vans!$G$2:$G$101)),"Check inputs",IF(OR($D12&lt;SUMPRODUCT(MAX(('Service Log'!$B$2:$B$501=$B12)*('Service Log'!$H$2:$H$501&lt;$A12)*'Service Log'!$I$2:$I$501)),$D12&lt;SUMPRODUCT(MAX((Inspections!$B$2:$B$501=$B12)*(Inspections!$P$2:$P$501&lt;$A12)*Inspections!$Q$2:$Q$501)),$D12&lt;SUMPRODUCT(--(Vans!$A$2:$A$101=$B12),Vans!$D$2:$D$101)),"Check odometer","OK"))))</f>
        <v/>
      </c>
      <c r="H12" s="21">
        <f>IF(AND(ISNUMBER($A12),N($A12)&gt;=18264,N($A12)&lt;=73050),$A12,0)</f>
        <v>0</v>
      </c>
      <c r="I12" s="22">
        <f>IF(AND(AND(ISNUMBER($A12),N($A12)&gt;=18264,N($A12)&lt;=73050),AND(ISNUMBER($D12),N($D12)&gt;=0,N($D12)&lt;=2000000)),$D12,0)</f>
        <v>0</v>
      </c>
    </row>
    <row r="13" spans="1:9" x14ac:dyDescent="0.25">
      <c r="A13" s="15"/>
      <c r="B13" s="12"/>
      <c r="C13" s="12"/>
      <c r="D13" s="14"/>
      <c r="E13" s="13"/>
      <c r="F13" s="20"/>
      <c r="G13" s="18" t="str">
        <f>IF(COUNTA($A13:$F13)=0,"",IF(OR($B13="",NOT(SUMPRODUCT(--(Vans!$A$2:$A$101=$B13))=1)),"Check ID",IF(OR(NOT(AND(ISNUMBER(A13),N(A13)&gt;=18264,N(A13)&lt;=73050)),NOT(OR($C13="Service",$C13="Repair",$C13="Tires",$C13="Other")),NOT(AND(ISNUMBER(D13),N(D13)&gt;=0,N(D13)&lt;=2000000)),NOT(AND(ISNUMBER(F13),N(F13)&gt;=0,N(F13)&lt;=1000000)),N($A13)&lt;SUMPRODUCT(--(Vans!$A$2:$A$101=$B13),Vans!$G$2:$G$101)),"Check inputs",IF(OR($D13&lt;SUMPRODUCT(MAX(('Service Log'!$B$2:$B$501=$B13)*('Service Log'!$H$2:$H$501&lt;$A13)*'Service Log'!$I$2:$I$501)),$D13&lt;SUMPRODUCT(MAX((Inspections!$B$2:$B$501=$B13)*(Inspections!$P$2:$P$501&lt;$A13)*Inspections!$Q$2:$Q$501)),$D13&lt;SUMPRODUCT(--(Vans!$A$2:$A$101=$B13),Vans!$D$2:$D$101)),"Check odometer","OK"))))</f>
        <v/>
      </c>
      <c r="H13" s="21">
        <f>IF(AND(ISNUMBER($A13),N($A13)&gt;=18264,N($A13)&lt;=73050),$A13,0)</f>
        <v>0</v>
      </c>
      <c r="I13" s="22">
        <f>IF(AND(AND(ISNUMBER($A13),N($A13)&gt;=18264,N($A13)&lt;=73050),AND(ISNUMBER($D13),N($D13)&gt;=0,N($D13)&lt;=2000000)),$D13,0)</f>
        <v>0</v>
      </c>
    </row>
    <row r="14" spans="1:9" x14ac:dyDescent="0.25">
      <c r="A14" s="15"/>
      <c r="B14" s="12"/>
      <c r="C14" s="12"/>
      <c r="D14" s="14"/>
      <c r="E14" s="13"/>
      <c r="F14" s="20"/>
      <c r="G14" s="18" t="str">
        <f>IF(COUNTA($A14:$F14)=0,"",IF(OR($B14="",NOT(SUMPRODUCT(--(Vans!$A$2:$A$101=$B14))=1)),"Check ID",IF(OR(NOT(AND(ISNUMBER(A14),N(A14)&gt;=18264,N(A14)&lt;=73050)),NOT(OR($C14="Service",$C14="Repair",$C14="Tires",$C14="Other")),NOT(AND(ISNUMBER(D14),N(D14)&gt;=0,N(D14)&lt;=2000000)),NOT(AND(ISNUMBER(F14),N(F14)&gt;=0,N(F14)&lt;=1000000)),N($A14)&lt;SUMPRODUCT(--(Vans!$A$2:$A$101=$B14),Vans!$G$2:$G$101)),"Check inputs",IF(OR($D14&lt;SUMPRODUCT(MAX(('Service Log'!$B$2:$B$501=$B14)*('Service Log'!$H$2:$H$501&lt;$A14)*'Service Log'!$I$2:$I$501)),$D14&lt;SUMPRODUCT(MAX((Inspections!$B$2:$B$501=$B14)*(Inspections!$P$2:$P$501&lt;$A14)*Inspections!$Q$2:$Q$501)),$D14&lt;SUMPRODUCT(--(Vans!$A$2:$A$101=$B14),Vans!$D$2:$D$101)),"Check odometer","OK"))))</f>
        <v/>
      </c>
      <c r="H14" s="21">
        <f>IF(AND(ISNUMBER($A14),N($A14)&gt;=18264,N($A14)&lt;=73050),$A14,0)</f>
        <v>0</v>
      </c>
      <c r="I14" s="22">
        <f>IF(AND(AND(ISNUMBER($A14),N($A14)&gt;=18264,N($A14)&lt;=73050),AND(ISNUMBER($D14),N($D14)&gt;=0,N($D14)&lt;=2000000)),$D14,0)</f>
        <v>0</v>
      </c>
    </row>
    <row r="15" spans="1:9" x14ac:dyDescent="0.25">
      <c r="A15" s="15"/>
      <c r="B15" s="12"/>
      <c r="C15" s="12"/>
      <c r="D15" s="14"/>
      <c r="E15" s="13"/>
      <c r="F15" s="20"/>
      <c r="G15" s="18" t="str">
        <f>IF(COUNTA($A15:$F15)=0,"",IF(OR($B15="",NOT(SUMPRODUCT(--(Vans!$A$2:$A$101=$B15))=1)),"Check ID",IF(OR(NOT(AND(ISNUMBER(A15),N(A15)&gt;=18264,N(A15)&lt;=73050)),NOT(OR($C15="Service",$C15="Repair",$C15="Tires",$C15="Other")),NOT(AND(ISNUMBER(D15),N(D15)&gt;=0,N(D15)&lt;=2000000)),NOT(AND(ISNUMBER(F15),N(F15)&gt;=0,N(F15)&lt;=1000000)),N($A15)&lt;SUMPRODUCT(--(Vans!$A$2:$A$101=$B15),Vans!$G$2:$G$101)),"Check inputs",IF(OR($D15&lt;SUMPRODUCT(MAX(('Service Log'!$B$2:$B$501=$B15)*('Service Log'!$H$2:$H$501&lt;$A15)*'Service Log'!$I$2:$I$501)),$D15&lt;SUMPRODUCT(MAX((Inspections!$B$2:$B$501=$B15)*(Inspections!$P$2:$P$501&lt;$A15)*Inspections!$Q$2:$Q$501)),$D15&lt;SUMPRODUCT(--(Vans!$A$2:$A$101=$B15),Vans!$D$2:$D$101)),"Check odometer","OK"))))</f>
        <v/>
      </c>
      <c r="H15" s="21">
        <f>IF(AND(ISNUMBER($A15),N($A15)&gt;=18264,N($A15)&lt;=73050),$A15,0)</f>
        <v>0</v>
      </c>
      <c r="I15" s="22">
        <f>IF(AND(AND(ISNUMBER($A15),N($A15)&gt;=18264,N($A15)&lt;=73050),AND(ISNUMBER($D15),N($D15)&gt;=0,N($D15)&lt;=2000000)),$D15,0)</f>
        <v>0</v>
      </c>
    </row>
    <row r="16" spans="1:9" x14ac:dyDescent="0.25">
      <c r="A16" s="15"/>
      <c r="B16" s="12"/>
      <c r="C16" s="12"/>
      <c r="D16" s="14"/>
      <c r="E16" s="13"/>
      <c r="F16" s="20"/>
      <c r="G16" s="18" t="str">
        <f>IF(COUNTA($A16:$F16)=0,"",IF(OR($B16="",NOT(SUMPRODUCT(--(Vans!$A$2:$A$101=$B16))=1)),"Check ID",IF(OR(NOT(AND(ISNUMBER(A16),N(A16)&gt;=18264,N(A16)&lt;=73050)),NOT(OR($C16="Service",$C16="Repair",$C16="Tires",$C16="Other")),NOT(AND(ISNUMBER(D16),N(D16)&gt;=0,N(D16)&lt;=2000000)),NOT(AND(ISNUMBER(F16),N(F16)&gt;=0,N(F16)&lt;=1000000)),N($A16)&lt;SUMPRODUCT(--(Vans!$A$2:$A$101=$B16),Vans!$G$2:$G$101)),"Check inputs",IF(OR($D16&lt;SUMPRODUCT(MAX(('Service Log'!$B$2:$B$501=$B16)*('Service Log'!$H$2:$H$501&lt;$A16)*'Service Log'!$I$2:$I$501)),$D16&lt;SUMPRODUCT(MAX((Inspections!$B$2:$B$501=$B16)*(Inspections!$P$2:$P$501&lt;$A16)*Inspections!$Q$2:$Q$501)),$D16&lt;SUMPRODUCT(--(Vans!$A$2:$A$101=$B16),Vans!$D$2:$D$101)),"Check odometer","OK"))))</f>
        <v/>
      </c>
      <c r="H16" s="21">
        <f>IF(AND(ISNUMBER($A16),N($A16)&gt;=18264,N($A16)&lt;=73050),$A16,0)</f>
        <v>0</v>
      </c>
      <c r="I16" s="22">
        <f>IF(AND(AND(ISNUMBER($A16),N($A16)&gt;=18264,N($A16)&lt;=73050),AND(ISNUMBER($D16),N($D16)&gt;=0,N($D16)&lt;=2000000)),$D16,0)</f>
        <v>0</v>
      </c>
    </row>
    <row r="17" spans="1:9" x14ac:dyDescent="0.25">
      <c r="A17" s="15"/>
      <c r="B17" s="12"/>
      <c r="C17" s="12"/>
      <c r="D17" s="14"/>
      <c r="E17" s="13"/>
      <c r="F17" s="20"/>
      <c r="G17" s="18" t="str">
        <f>IF(COUNTA($A17:$F17)=0,"",IF(OR($B17="",NOT(SUMPRODUCT(--(Vans!$A$2:$A$101=$B17))=1)),"Check ID",IF(OR(NOT(AND(ISNUMBER(A17),N(A17)&gt;=18264,N(A17)&lt;=73050)),NOT(OR($C17="Service",$C17="Repair",$C17="Tires",$C17="Other")),NOT(AND(ISNUMBER(D17),N(D17)&gt;=0,N(D17)&lt;=2000000)),NOT(AND(ISNUMBER(F17),N(F17)&gt;=0,N(F17)&lt;=1000000)),N($A17)&lt;SUMPRODUCT(--(Vans!$A$2:$A$101=$B17),Vans!$G$2:$G$101)),"Check inputs",IF(OR($D17&lt;SUMPRODUCT(MAX(('Service Log'!$B$2:$B$501=$B17)*('Service Log'!$H$2:$H$501&lt;$A17)*'Service Log'!$I$2:$I$501)),$D17&lt;SUMPRODUCT(MAX((Inspections!$B$2:$B$501=$B17)*(Inspections!$P$2:$P$501&lt;$A17)*Inspections!$Q$2:$Q$501)),$D17&lt;SUMPRODUCT(--(Vans!$A$2:$A$101=$B17),Vans!$D$2:$D$101)),"Check odometer","OK"))))</f>
        <v/>
      </c>
      <c r="H17" s="21">
        <f>IF(AND(ISNUMBER($A17),N($A17)&gt;=18264,N($A17)&lt;=73050),$A17,0)</f>
        <v>0</v>
      </c>
      <c r="I17" s="22">
        <f>IF(AND(AND(ISNUMBER($A17),N($A17)&gt;=18264,N($A17)&lt;=73050),AND(ISNUMBER($D17),N($D17)&gt;=0,N($D17)&lt;=2000000)),$D17,0)</f>
        <v>0</v>
      </c>
    </row>
    <row r="18" spans="1:9" x14ac:dyDescent="0.25">
      <c r="A18" s="15"/>
      <c r="B18" s="12"/>
      <c r="C18" s="12"/>
      <c r="D18" s="14"/>
      <c r="E18" s="13"/>
      <c r="F18" s="20"/>
      <c r="G18" s="18" t="str">
        <f>IF(COUNTA($A18:$F18)=0,"",IF(OR($B18="",NOT(SUMPRODUCT(--(Vans!$A$2:$A$101=$B18))=1)),"Check ID",IF(OR(NOT(AND(ISNUMBER(A18),N(A18)&gt;=18264,N(A18)&lt;=73050)),NOT(OR($C18="Service",$C18="Repair",$C18="Tires",$C18="Other")),NOT(AND(ISNUMBER(D18),N(D18)&gt;=0,N(D18)&lt;=2000000)),NOT(AND(ISNUMBER(F18),N(F18)&gt;=0,N(F18)&lt;=1000000)),N($A18)&lt;SUMPRODUCT(--(Vans!$A$2:$A$101=$B18),Vans!$G$2:$G$101)),"Check inputs",IF(OR($D18&lt;SUMPRODUCT(MAX(('Service Log'!$B$2:$B$501=$B18)*('Service Log'!$H$2:$H$501&lt;$A18)*'Service Log'!$I$2:$I$501)),$D18&lt;SUMPRODUCT(MAX((Inspections!$B$2:$B$501=$B18)*(Inspections!$P$2:$P$501&lt;$A18)*Inspections!$Q$2:$Q$501)),$D18&lt;SUMPRODUCT(--(Vans!$A$2:$A$101=$B18),Vans!$D$2:$D$101)),"Check odometer","OK"))))</f>
        <v/>
      </c>
      <c r="H18" s="21">
        <f>IF(AND(ISNUMBER($A18),N($A18)&gt;=18264,N($A18)&lt;=73050),$A18,0)</f>
        <v>0</v>
      </c>
      <c r="I18" s="22">
        <f>IF(AND(AND(ISNUMBER($A18),N($A18)&gt;=18264,N($A18)&lt;=73050),AND(ISNUMBER($D18),N($D18)&gt;=0,N($D18)&lt;=2000000)),$D18,0)</f>
        <v>0</v>
      </c>
    </row>
    <row r="19" spans="1:9" x14ac:dyDescent="0.25">
      <c r="A19" s="15"/>
      <c r="B19" s="12"/>
      <c r="C19" s="12"/>
      <c r="D19" s="14"/>
      <c r="E19" s="13"/>
      <c r="F19" s="20"/>
      <c r="G19" s="18" t="str">
        <f>IF(COUNTA($A19:$F19)=0,"",IF(OR($B19="",NOT(SUMPRODUCT(--(Vans!$A$2:$A$101=$B19))=1)),"Check ID",IF(OR(NOT(AND(ISNUMBER(A19),N(A19)&gt;=18264,N(A19)&lt;=73050)),NOT(OR($C19="Service",$C19="Repair",$C19="Tires",$C19="Other")),NOT(AND(ISNUMBER(D19),N(D19)&gt;=0,N(D19)&lt;=2000000)),NOT(AND(ISNUMBER(F19),N(F19)&gt;=0,N(F19)&lt;=1000000)),N($A19)&lt;SUMPRODUCT(--(Vans!$A$2:$A$101=$B19),Vans!$G$2:$G$101)),"Check inputs",IF(OR($D19&lt;SUMPRODUCT(MAX(('Service Log'!$B$2:$B$501=$B19)*('Service Log'!$H$2:$H$501&lt;$A19)*'Service Log'!$I$2:$I$501)),$D19&lt;SUMPRODUCT(MAX((Inspections!$B$2:$B$501=$B19)*(Inspections!$P$2:$P$501&lt;$A19)*Inspections!$Q$2:$Q$501)),$D19&lt;SUMPRODUCT(--(Vans!$A$2:$A$101=$B19),Vans!$D$2:$D$101)),"Check odometer","OK"))))</f>
        <v/>
      </c>
      <c r="H19" s="21">
        <f>IF(AND(ISNUMBER($A19),N($A19)&gt;=18264,N($A19)&lt;=73050),$A19,0)</f>
        <v>0</v>
      </c>
      <c r="I19" s="22">
        <f>IF(AND(AND(ISNUMBER($A19),N($A19)&gt;=18264,N($A19)&lt;=73050),AND(ISNUMBER($D19),N($D19)&gt;=0,N($D19)&lt;=2000000)),$D19,0)</f>
        <v>0</v>
      </c>
    </row>
    <row r="20" spans="1:9" x14ac:dyDescent="0.25">
      <c r="A20" s="15"/>
      <c r="B20" s="12"/>
      <c r="C20" s="12"/>
      <c r="D20" s="14"/>
      <c r="E20" s="13"/>
      <c r="F20" s="20"/>
      <c r="G20" s="18" t="str">
        <f>IF(COUNTA($A20:$F20)=0,"",IF(OR($B20="",NOT(SUMPRODUCT(--(Vans!$A$2:$A$101=$B20))=1)),"Check ID",IF(OR(NOT(AND(ISNUMBER(A20),N(A20)&gt;=18264,N(A20)&lt;=73050)),NOT(OR($C20="Service",$C20="Repair",$C20="Tires",$C20="Other")),NOT(AND(ISNUMBER(D20),N(D20)&gt;=0,N(D20)&lt;=2000000)),NOT(AND(ISNUMBER(F20),N(F20)&gt;=0,N(F20)&lt;=1000000)),N($A20)&lt;SUMPRODUCT(--(Vans!$A$2:$A$101=$B20),Vans!$G$2:$G$101)),"Check inputs",IF(OR($D20&lt;SUMPRODUCT(MAX(('Service Log'!$B$2:$B$501=$B20)*('Service Log'!$H$2:$H$501&lt;$A20)*'Service Log'!$I$2:$I$501)),$D20&lt;SUMPRODUCT(MAX((Inspections!$B$2:$B$501=$B20)*(Inspections!$P$2:$P$501&lt;$A20)*Inspections!$Q$2:$Q$501)),$D20&lt;SUMPRODUCT(--(Vans!$A$2:$A$101=$B20),Vans!$D$2:$D$101)),"Check odometer","OK"))))</f>
        <v/>
      </c>
      <c r="H20" s="21">
        <f>IF(AND(ISNUMBER($A20),N($A20)&gt;=18264,N($A20)&lt;=73050),$A20,0)</f>
        <v>0</v>
      </c>
      <c r="I20" s="22">
        <f>IF(AND(AND(ISNUMBER($A20),N($A20)&gt;=18264,N($A20)&lt;=73050),AND(ISNUMBER($D20),N($D20)&gt;=0,N($D20)&lt;=2000000)),$D20,0)</f>
        <v>0</v>
      </c>
    </row>
    <row r="21" spans="1:9" x14ac:dyDescent="0.25">
      <c r="A21" s="15"/>
      <c r="B21" s="12"/>
      <c r="C21" s="12"/>
      <c r="D21" s="14"/>
      <c r="E21" s="13"/>
      <c r="F21" s="20"/>
      <c r="G21" s="18" t="str">
        <f>IF(COUNTA($A21:$F21)=0,"",IF(OR($B21="",NOT(SUMPRODUCT(--(Vans!$A$2:$A$101=$B21))=1)),"Check ID",IF(OR(NOT(AND(ISNUMBER(A21),N(A21)&gt;=18264,N(A21)&lt;=73050)),NOT(OR($C21="Service",$C21="Repair",$C21="Tires",$C21="Other")),NOT(AND(ISNUMBER(D21),N(D21)&gt;=0,N(D21)&lt;=2000000)),NOT(AND(ISNUMBER(F21),N(F21)&gt;=0,N(F21)&lt;=1000000)),N($A21)&lt;SUMPRODUCT(--(Vans!$A$2:$A$101=$B21),Vans!$G$2:$G$101)),"Check inputs",IF(OR($D21&lt;SUMPRODUCT(MAX(('Service Log'!$B$2:$B$501=$B21)*('Service Log'!$H$2:$H$501&lt;$A21)*'Service Log'!$I$2:$I$501)),$D21&lt;SUMPRODUCT(MAX((Inspections!$B$2:$B$501=$B21)*(Inspections!$P$2:$P$501&lt;$A21)*Inspections!$Q$2:$Q$501)),$D21&lt;SUMPRODUCT(--(Vans!$A$2:$A$101=$B21),Vans!$D$2:$D$101)),"Check odometer","OK"))))</f>
        <v/>
      </c>
      <c r="H21" s="21">
        <f>IF(AND(ISNUMBER($A21),N($A21)&gt;=18264,N($A21)&lt;=73050),$A21,0)</f>
        <v>0</v>
      </c>
      <c r="I21" s="22">
        <f>IF(AND(AND(ISNUMBER($A21),N($A21)&gt;=18264,N($A21)&lt;=73050),AND(ISNUMBER($D21),N($D21)&gt;=0,N($D21)&lt;=2000000)),$D21,0)</f>
        <v>0</v>
      </c>
    </row>
    <row r="22" spans="1:9" x14ac:dyDescent="0.25">
      <c r="A22" s="15"/>
      <c r="B22" s="12"/>
      <c r="C22" s="12"/>
      <c r="D22" s="14"/>
      <c r="E22" s="13"/>
      <c r="F22" s="20"/>
      <c r="G22" s="18" t="str">
        <f>IF(COUNTA($A22:$F22)=0,"",IF(OR($B22="",NOT(SUMPRODUCT(--(Vans!$A$2:$A$101=$B22))=1)),"Check ID",IF(OR(NOT(AND(ISNUMBER(A22),N(A22)&gt;=18264,N(A22)&lt;=73050)),NOT(OR($C22="Service",$C22="Repair",$C22="Tires",$C22="Other")),NOT(AND(ISNUMBER(D22),N(D22)&gt;=0,N(D22)&lt;=2000000)),NOT(AND(ISNUMBER(F22),N(F22)&gt;=0,N(F22)&lt;=1000000)),N($A22)&lt;SUMPRODUCT(--(Vans!$A$2:$A$101=$B22),Vans!$G$2:$G$101)),"Check inputs",IF(OR($D22&lt;SUMPRODUCT(MAX(('Service Log'!$B$2:$B$501=$B22)*('Service Log'!$H$2:$H$501&lt;$A22)*'Service Log'!$I$2:$I$501)),$D22&lt;SUMPRODUCT(MAX((Inspections!$B$2:$B$501=$B22)*(Inspections!$P$2:$P$501&lt;$A22)*Inspections!$Q$2:$Q$501)),$D22&lt;SUMPRODUCT(--(Vans!$A$2:$A$101=$B22),Vans!$D$2:$D$101)),"Check odometer","OK"))))</f>
        <v/>
      </c>
      <c r="H22" s="21">
        <f>IF(AND(ISNUMBER($A22),N($A22)&gt;=18264,N($A22)&lt;=73050),$A22,0)</f>
        <v>0</v>
      </c>
      <c r="I22" s="22">
        <f>IF(AND(AND(ISNUMBER($A22),N($A22)&gt;=18264,N($A22)&lt;=73050),AND(ISNUMBER($D22),N($D22)&gt;=0,N($D22)&lt;=2000000)),$D22,0)</f>
        <v>0</v>
      </c>
    </row>
    <row r="23" spans="1:9" x14ac:dyDescent="0.25">
      <c r="A23" s="15"/>
      <c r="B23" s="12"/>
      <c r="C23" s="12"/>
      <c r="D23" s="14"/>
      <c r="E23" s="13"/>
      <c r="F23" s="20"/>
      <c r="G23" s="18" t="str">
        <f>IF(COUNTA($A23:$F23)=0,"",IF(OR($B23="",NOT(SUMPRODUCT(--(Vans!$A$2:$A$101=$B23))=1)),"Check ID",IF(OR(NOT(AND(ISNUMBER(A23),N(A23)&gt;=18264,N(A23)&lt;=73050)),NOT(OR($C23="Service",$C23="Repair",$C23="Tires",$C23="Other")),NOT(AND(ISNUMBER(D23),N(D23)&gt;=0,N(D23)&lt;=2000000)),NOT(AND(ISNUMBER(F23),N(F23)&gt;=0,N(F23)&lt;=1000000)),N($A23)&lt;SUMPRODUCT(--(Vans!$A$2:$A$101=$B23),Vans!$G$2:$G$101)),"Check inputs",IF(OR($D23&lt;SUMPRODUCT(MAX(('Service Log'!$B$2:$B$501=$B23)*('Service Log'!$H$2:$H$501&lt;$A23)*'Service Log'!$I$2:$I$501)),$D23&lt;SUMPRODUCT(MAX((Inspections!$B$2:$B$501=$B23)*(Inspections!$P$2:$P$501&lt;$A23)*Inspections!$Q$2:$Q$501)),$D23&lt;SUMPRODUCT(--(Vans!$A$2:$A$101=$B23),Vans!$D$2:$D$101)),"Check odometer","OK"))))</f>
        <v/>
      </c>
      <c r="H23" s="21">
        <f>IF(AND(ISNUMBER($A23),N($A23)&gt;=18264,N($A23)&lt;=73050),$A23,0)</f>
        <v>0</v>
      </c>
      <c r="I23" s="22">
        <f>IF(AND(AND(ISNUMBER($A23),N($A23)&gt;=18264,N($A23)&lt;=73050),AND(ISNUMBER($D23),N($D23)&gt;=0,N($D23)&lt;=2000000)),$D23,0)</f>
        <v>0</v>
      </c>
    </row>
    <row r="24" spans="1:9" x14ac:dyDescent="0.25">
      <c r="A24" s="15"/>
      <c r="B24" s="12"/>
      <c r="C24" s="12"/>
      <c r="D24" s="14"/>
      <c r="E24" s="13"/>
      <c r="F24" s="20"/>
      <c r="G24" s="18" t="str">
        <f>IF(COUNTA($A24:$F24)=0,"",IF(OR($B24="",NOT(SUMPRODUCT(--(Vans!$A$2:$A$101=$B24))=1)),"Check ID",IF(OR(NOT(AND(ISNUMBER(A24),N(A24)&gt;=18264,N(A24)&lt;=73050)),NOT(OR($C24="Service",$C24="Repair",$C24="Tires",$C24="Other")),NOT(AND(ISNUMBER(D24),N(D24)&gt;=0,N(D24)&lt;=2000000)),NOT(AND(ISNUMBER(F24),N(F24)&gt;=0,N(F24)&lt;=1000000)),N($A24)&lt;SUMPRODUCT(--(Vans!$A$2:$A$101=$B24),Vans!$G$2:$G$101)),"Check inputs",IF(OR($D24&lt;SUMPRODUCT(MAX(('Service Log'!$B$2:$B$501=$B24)*('Service Log'!$H$2:$H$501&lt;$A24)*'Service Log'!$I$2:$I$501)),$D24&lt;SUMPRODUCT(MAX((Inspections!$B$2:$B$501=$B24)*(Inspections!$P$2:$P$501&lt;$A24)*Inspections!$Q$2:$Q$501)),$D24&lt;SUMPRODUCT(--(Vans!$A$2:$A$101=$B24),Vans!$D$2:$D$101)),"Check odometer","OK"))))</f>
        <v/>
      </c>
      <c r="H24" s="21">
        <f>IF(AND(ISNUMBER($A24),N($A24)&gt;=18264,N($A24)&lt;=73050),$A24,0)</f>
        <v>0</v>
      </c>
      <c r="I24" s="22">
        <f>IF(AND(AND(ISNUMBER($A24),N($A24)&gt;=18264,N($A24)&lt;=73050),AND(ISNUMBER($D24),N($D24)&gt;=0,N($D24)&lt;=2000000)),$D24,0)</f>
        <v>0</v>
      </c>
    </row>
    <row r="25" spans="1:9" x14ac:dyDescent="0.25">
      <c r="A25" s="15"/>
      <c r="B25" s="12"/>
      <c r="C25" s="12"/>
      <c r="D25" s="14"/>
      <c r="E25" s="13"/>
      <c r="F25" s="20"/>
      <c r="G25" s="18" t="str">
        <f>IF(COUNTA($A25:$F25)=0,"",IF(OR($B25="",NOT(SUMPRODUCT(--(Vans!$A$2:$A$101=$B25))=1)),"Check ID",IF(OR(NOT(AND(ISNUMBER(A25),N(A25)&gt;=18264,N(A25)&lt;=73050)),NOT(OR($C25="Service",$C25="Repair",$C25="Tires",$C25="Other")),NOT(AND(ISNUMBER(D25),N(D25)&gt;=0,N(D25)&lt;=2000000)),NOT(AND(ISNUMBER(F25),N(F25)&gt;=0,N(F25)&lt;=1000000)),N($A25)&lt;SUMPRODUCT(--(Vans!$A$2:$A$101=$B25),Vans!$G$2:$G$101)),"Check inputs",IF(OR($D25&lt;SUMPRODUCT(MAX(('Service Log'!$B$2:$B$501=$B25)*('Service Log'!$H$2:$H$501&lt;$A25)*'Service Log'!$I$2:$I$501)),$D25&lt;SUMPRODUCT(MAX((Inspections!$B$2:$B$501=$B25)*(Inspections!$P$2:$P$501&lt;$A25)*Inspections!$Q$2:$Q$501)),$D25&lt;SUMPRODUCT(--(Vans!$A$2:$A$101=$B25),Vans!$D$2:$D$101)),"Check odometer","OK"))))</f>
        <v/>
      </c>
      <c r="H25" s="21">
        <f>IF(AND(ISNUMBER($A25),N($A25)&gt;=18264,N($A25)&lt;=73050),$A25,0)</f>
        <v>0</v>
      </c>
      <c r="I25" s="22">
        <f>IF(AND(AND(ISNUMBER($A25),N($A25)&gt;=18264,N($A25)&lt;=73050),AND(ISNUMBER($D25),N($D25)&gt;=0,N($D25)&lt;=2000000)),$D25,0)</f>
        <v>0</v>
      </c>
    </row>
    <row r="26" spans="1:9" x14ac:dyDescent="0.25">
      <c r="A26" s="15"/>
      <c r="B26" s="12"/>
      <c r="C26" s="12"/>
      <c r="D26" s="14"/>
      <c r="E26" s="13"/>
      <c r="F26" s="20"/>
      <c r="G26" s="18" t="str">
        <f>IF(COUNTA($A26:$F26)=0,"",IF(OR($B26="",NOT(SUMPRODUCT(--(Vans!$A$2:$A$101=$B26))=1)),"Check ID",IF(OR(NOT(AND(ISNUMBER(A26),N(A26)&gt;=18264,N(A26)&lt;=73050)),NOT(OR($C26="Service",$C26="Repair",$C26="Tires",$C26="Other")),NOT(AND(ISNUMBER(D26),N(D26)&gt;=0,N(D26)&lt;=2000000)),NOT(AND(ISNUMBER(F26),N(F26)&gt;=0,N(F26)&lt;=1000000)),N($A26)&lt;SUMPRODUCT(--(Vans!$A$2:$A$101=$B26),Vans!$G$2:$G$101)),"Check inputs",IF(OR($D26&lt;SUMPRODUCT(MAX(('Service Log'!$B$2:$B$501=$B26)*('Service Log'!$H$2:$H$501&lt;$A26)*'Service Log'!$I$2:$I$501)),$D26&lt;SUMPRODUCT(MAX((Inspections!$B$2:$B$501=$B26)*(Inspections!$P$2:$P$501&lt;$A26)*Inspections!$Q$2:$Q$501)),$D26&lt;SUMPRODUCT(--(Vans!$A$2:$A$101=$B26),Vans!$D$2:$D$101)),"Check odometer","OK"))))</f>
        <v/>
      </c>
      <c r="H26" s="21">
        <f>IF(AND(ISNUMBER($A26),N($A26)&gt;=18264,N($A26)&lt;=73050),$A26,0)</f>
        <v>0</v>
      </c>
      <c r="I26" s="22">
        <f>IF(AND(AND(ISNUMBER($A26),N($A26)&gt;=18264,N($A26)&lt;=73050),AND(ISNUMBER($D26),N($D26)&gt;=0,N($D26)&lt;=2000000)),$D26,0)</f>
        <v>0</v>
      </c>
    </row>
    <row r="27" spans="1:9" x14ac:dyDescent="0.25">
      <c r="A27" s="15"/>
      <c r="B27" s="12"/>
      <c r="C27" s="12"/>
      <c r="D27" s="14"/>
      <c r="E27" s="13"/>
      <c r="F27" s="20"/>
      <c r="G27" s="18" t="str">
        <f>IF(COUNTA($A27:$F27)=0,"",IF(OR($B27="",NOT(SUMPRODUCT(--(Vans!$A$2:$A$101=$B27))=1)),"Check ID",IF(OR(NOT(AND(ISNUMBER(A27),N(A27)&gt;=18264,N(A27)&lt;=73050)),NOT(OR($C27="Service",$C27="Repair",$C27="Tires",$C27="Other")),NOT(AND(ISNUMBER(D27),N(D27)&gt;=0,N(D27)&lt;=2000000)),NOT(AND(ISNUMBER(F27),N(F27)&gt;=0,N(F27)&lt;=1000000)),N($A27)&lt;SUMPRODUCT(--(Vans!$A$2:$A$101=$B27),Vans!$G$2:$G$101)),"Check inputs",IF(OR($D27&lt;SUMPRODUCT(MAX(('Service Log'!$B$2:$B$501=$B27)*('Service Log'!$H$2:$H$501&lt;$A27)*'Service Log'!$I$2:$I$501)),$D27&lt;SUMPRODUCT(MAX((Inspections!$B$2:$B$501=$B27)*(Inspections!$P$2:$P$501&lt;$A27)*Inspections!$Q$2:$Q$501)),$D27&lt;SUMPRODUCT(--(Vans!$A$2:$A$101=$B27),Vans!$D$2:$D$101)),"Check odometer","OK"))))</f>
        <v/>
      </c>
      <c r="H27" s="21">
        <f>IF(AND(ISNUMBER($A27),N($A27)&gt;=18264,N($A27)&lt;=73050),$A27,0)</f>
        <v>0</v>
      </c>
      <c r="I27" s="22">
        <f>IF(AND(AND(ISNUMBER($A27),N($A27)&gt;=18264,N($A27)&lt;=73050),AND(ISNUMBER($D27),N($D27)&gt;=0,N($D27)&lt;=2000000)),$D27,0)</f>
        <v>0</v>
      </c>
    </row>
    <row r="28" spans="1:9" x14ac:dyDescent="0.25">
      <c r="A28" s="15"/>
      <c r="B28" s="12"/>
      <c r="C28" s="12"/>
      <c r="D28" s="14"/>
      <c r="E28" s="13"/>
      <c r="F28" s="20"/>
      <c r="G28" s="18" t="str">
        <f>IF(COUNTA($A28:$F28)=0,"",IF(OR($B28="",NOT(SUMPRODUCT(--(Vans!$A$2:$A$101=$B28))=1)),"Check ID",IF(OR(NOT(AND(ISNUMBER(A28),N(A28)&gt;=18264,N(A28)&lt;=73050)),NOT(OR($C28="Service",$C28="Repair",$C28="Tires",$C28="Other")),NOT(AND(ISNUMBER(D28),N(D28)&gt;=0,N(D28)&lt;=2000000)),NOT(AND(ISNUMBER(F28),N(F28)&gt;=0,N(F28)&lt;=1000000)),N($A28)&lt;SUMPRODUCT(--(Vans!$A$2:$A$101=$B28),Vans!$G$2:$G$101)),"Check inputs",IF(OR($D28&lt;SUMPRODUCT(MAX(('Service Log'!$B$2:$B$501=$B28)*('Service Log'!$H$2:$H$501&lt;$A28)*'Service Log'!$I$2:$I$501)),$D28&lt;SUMPRODUCT(MAX((Inspections!$B$2:$B$501=$B28)*(Inspections!$P$2:$P$501&lt;$A28)*Inspections!$Q$2:$Q$501)),$D28&lt;SUMPRODUCT(--(Vans!$A$2:$A$101=$B28),Vans!$D$2:$D$101)),"Check odometer","OK"))))</f>
        <v/>
      </c>
      <c r="H28" s="21">
        <f>IF(AND(ISNUMBER($A28),N($A28)&gt;=18264,N($A28)&lt;=73050),$A28,0)</f>
        <v>0</v>
      </c>
      <c r="I28" s="22">
        <f>IF(AND(AND(ISNUMBER($A28),N($A28)&gt;=18264,N($A28)&lt;=73050),AND(ISNUMBER($D28),N($D28)&gt;=0,N($D28)&lt;=2000000)),$D28,0)</f>
        <v>0</v>
      </c>
    </row>
    <row r="29" spans="1:9" x14ac:dyDescent="0.25">
      <c r="A29" s="15"/>
      <c r="B29" s="12"/>
      <c r="C29" s="12"/>
      <c r="D29" s="14"/>
      <c r="E29" s="13"/>
      <c r="F29" s="20"/>
      <c r="G29" s="18" t="str">
        <f>IF(COUNTA($A29:$F29)=0,"",IF(OR($B29="",NOT(SUMPRODUCT(--(Vans!$A$2:$A$101=$B29))=1)),"Check ID",IF(OR(NOT(AND(ISNUMBER(A29),N(A29)&gt;=18264,N(A29)&lt;=73050)),NOT(OR($C29="Service",$C29="Repair",$C29="Tires",$C29="Other")),NOT(AND(ISNUMBER(D29),N(D29)&gt;=0,N(D29)&lt;=2000000)),NOT(AND(ISNUMBER(F29),N(F29)&gt;=0,N(F29)&lt;=1000000)),N($A29)&lt;SUMPRODUCT(--(Vans!$A$2:$A$101=$B29),Vans!$G$2:$G$101)),"Check inputs",IF(OR($D29&lt;SUMPRODUCT(MAX(('Service Log'!$B$2:$B$501=$B29)*('Service Log'!$H$2:$H$501&lt;$A29)*'Service Log'!$I$2:$I$501)),$D29&lt;SUMPRODUCT(MAX((Inspections!$B$2:$B$501=$B29)*(Inspections!$P$2:$P$501&lt;$A29)*Inspections!$Q$2:$Q$501)),$D29&lt;SUMPRODUCT(--(Vans!$A$2:$A$101=$B29),Vans!$D$2:$D$101)),"Check odometer","OK"))))</f>
        <v/>
      </c>
      <c r="H29" s="21">
        <f>IF(AND(ISNUMBER($A29),N($A29)&gt;=18264,N($A29)&lt;=73050),$A29,0)</f>
        <v>0</v>
      </c>
      <c r="I29" s="22">
        <f>IF(AND(AND(ISNUMBER($A29),N($A29)&gt;=18264,N($A29)&lt;=73050),AND(ISNUMBER($D29),N($D29)&gt;=0,N($D29)&lt;=2000000)),$D29,0)</f>
        <v>0</v>
      </c>
    </row>
    <row r="30" spans="1:9" x14ac:dyDescent="0.25">
      <c r="A30" s="15"/>
      <c r="B30" s="12"/>
      <c r="C30" s="12"/>
      <c r="D30" s="14"/>
      <c r="E30" s="13"/>
      <c r="F30" s="20"/>
      <c r="G30" s="18" t="str">
        <f>IF(COUNTA($A30:$F30)=0,"",IF(OR($B30="",NOT(SUMPRODUCT(--(Vans!$A$2:$A$101=$B30))=1)),"Check ID",IF(OR(NOT(AND(ISNUMBER(A30),N(A30)&gt;=18264,N(A30)&lt;=73050)),NOT(OR($C30="Service",$C30="Repair",$C30="Tires",$C30="Other")),NOT(AND(ISNUMBER(D30),N(D30)&gt;=0,N(D30)&lt;=2000000)),NOT(AND(ISNUMBER(F30),N(F30)&gt;=0,N(F30)&lt;=1000000)),N($A30)&lt;SUMPRODUCT(--(Vans!$A$2:$A$101=$B30),Vans!$G$2:$G$101)),"Check inputs",IF(OR($D30&lt;SUMPRODUCT(MAX(('Service Log'!$B$2:$B$501=$B30)*('Service Log'!$H$2:$H$501&lt;$A30)*'Service Log'!$I$2:$I$501)),$D30&lt;SUMPRODUCT(MAX((Inspections!$B$2:$B$501=$B30)*(Inspections!$P$2:$P$501&lt;$A30)*Inspections!$Q$2:$Q$501)),$D30&lt;SUMPRODUCT(--(Vans!$A$2:$A$101=$B30),Vans!$D$2:$D$101)),"Check odometer","OK"))))</f>
        <v/>
      </c>
      <c r="H30" s="21">
        <f>IF(AND(ISNUMBER($A30),N($A30)&gt;=18264,N($A30)&lt;=73050),$A30,0)</f>
        <v>0</v>
      </c>
      <c r="I30" s="22">
        <f>IF(AND(AND(ISNUMBER($A30),N($A30)&gt;=18264,N($A30)&lt;=73050),AND(ISNUMBER($D30),N($D30)&gt;=0,N($D30)&lt;=2000000)),$D30,0)</f>
        <v>0</v>
      </c>
    </row>
    <row r="31" spans="1:9" x14ac:dyDescent="0.25">
      <c r="A31" s="15"/>
      <c r="B31" s="12"/>
      <c r="C31" s="12"/>
      <c r="D31" s="14"/>
      <c r="E31" s="13"/>
      <c r="F31" s="20"/>
      <c r="G31" s="18" t="str">
        <f>IF(COUNTA($A31:$F31)=0,"",IF(OR($B31="",NOT(SUMPRODUCT(--(Vans!$A$2:$A$101=$B31))=1)),"Check ID",IF(OR(NOT(AND(ISNUMBER(A31),N(A31)&gt;=18264,N(A31)&lt;=73050)),NOT(OR($C31="Service",$C31="Repair",$C31="Tires",$C31="Other")),NOT(AND(ISNUMBER(D31),N(D31)&gt;=0,N(D31)&lt;=2000000)),NOT(AND(ISNUMBER(F31),N(F31)&gt;=0,N(F31)&lt;=1000000)),N($A31)&lt;SUMPRODUCT(--(Vans!$A$2:$A$101=$B31),Vans!$G$2:$G$101)),"Check inputs",IF(OR($D31&lt;SUMPRODUCT(MAX(('Service Log'!$B$2:$B$501=$B31)*('Service Log'!$H$2:$H$501&lt;$A31)*'Service Log'!$I$2:$I$501)),$D31&lt;SUMPRODUCT(MAX((Inspections!$B$2:$B$501=$B31)*(Inspections!$P$2:$P$501&lt;$A31)*Inspections!$Q$2:$Q$501)),$D31&lt;SUMPRODUCT(--(Vans!$A$2:$A$101=$B31),Vans!$D$2:$D$101)),"Check odometer","OK"))))</f>
        <v/>
      </c>
      <c r="H31" s="21">
        <f>IF(AND(ISNUMBER($A31),N($A31)&gt;=18264,N($A31)&lt;=73050),$A31,0)</f>
        <v>0</v>
      </c>
      <c r="I31" s="22">
        <f>IF(AND(AND(ISNUMBER($A31),N($A31)&gt;=18264,N($A31)&lt;=73050),AND(ISNUMBER($D31),N($D31)&gt;=0,N($D31)&lt;=2000000)),$D31,0)</f>
        <v>0</v>
      </c>
    </row>
    <row r="32" spans="1:9" x14ac:dyDescent="0.25">
      <c r="A32" s="15"/>
      <c r="B32" s="12"/>
      <c r="C32" s="12"/>
      <c r="D32" s="14"/>
      <c r="E32" s="13"/>
      <c r="F32" s="20"/>
      <c r="G32" s="18" t="str">
        <f>IF(COUNTA($A32:$F32)=0,"",IF(OR($B32="",NOT(SUMPRODUCT(--(Vans!$A$2:$A$101=$B32))=1)),"Check ID",IF(OR(NOT(AND(ISNUMBER(A32),N(A32)&gt;=18264,N(A32)&lt;=73050)),NOT(OR($C32="Service",$C32="Repair",$C32="Tires",$C32="Other")),NOT(AND(ISNUMBER(D32),N(D32)&gt;=0,N(D32)&lt;=2000000)),NOT(AND(ISNUMBER(F32),N(F32)&gt;=0,N(F32)&lt;=1000000)),N($A32)&lt;SUMPRODUCT(--(Vans!$A$2:$A$101=$B32),Vans!$G$2:$G$101)),"Check inputs",IF(OR($D32&lt;SUMPRODUCT(MAX(('Service Log'!$B$2:$B$501=$B32)*('Service Log'!$H$2:$H$501&lt;$A32)*'Service Log'!$I$2:$I$501)),$D32&lt;SUMPRODUCT(MAX((Inspections!$B$2:$B$501=$B32)*(Inspections!$P$2:$P$501&lt;$A32)*Inspections!$Q$2:$Q$501)),$D32&lt;SUMPRODUCT(--(Vans!$A$2:$A$101=$B32),Vans!$D$2:$D$101)),"Check odometer","OK"))))</f>
        <v/>
      </c>
      <c r="H32" s="21">
        <f>IF(AND(ISNUMBER($A32),N($A32)&gt;=18264,N($A32)&lt;=73050),$A32,0)</f>
        <v>0</v>
      </c>
      <c r="I32" s="22">
        <f>IF(AND(AND(ISNUMBER($A32),N($A32)&gt;=18264,N($A32)&lt;=73050),AND(ISNUMBER($D32),N($D32)&gt;=0,N($D32)&lt;=2000000)),$D32,0)</f>
        <v>0</v>
      </c>
    </row>
    <row r="33" spans="1:9" x14ac:dyDescent="0.25">
      <c r="A33" s="15"/>
      <c r="B33" s="12"/>
      <c r="C33" s="12"/>
      <c r="D33" s="14"/>
      <c r="E33" s="13"/>
      <c r="F33" s="20"/>
      <c r="G33" s="18" t="str">
        <f>IF(COUNTA($A33:$F33)=0,"",IF(OR($B33="",NOT(SUMPRODUCT(--(Vans!$A$2:$A$101=$B33))=1)),"Check ID",IF(OR(NOT(AND(ISNUMBER(A33),N(A33)&gt;=18264,N(A33)&lt;=73050)),NOT(OR($C33="Service",$C33="Repair",$C33="Tires",$C33="Other")),NOT(AND(ISNUMBER(D33),N(D33)&gt;=0,N(D33)&lt;=2000000)),NOT(AND(ISNUMBER(F33),N(F33)&gt;=0,N(F33)&lt;=1000000)),N($A33)&lt;SUMPRODUCT(--(Vans!$A$2:$A$101=$B33),Vans!$G$2:$G$101)),"Check inputs",IF(OR($D33&lt;SUMPRODUCT(MAX(('Service Log'!$B$2:$B$501=$B33)*('Service Log'!$H$2:$H$501&lt;$A33)*'Service Log'!$I$2:$I$501)),$D33&lt;SUMPRODUCT(MAX((Inspections!$B$2:$B$501=$B33)*(Inspections!$P$2:$P$501&lt;$A33)*Inspections!$Q$2:$Q$501)),$D33&lt;SUMPRODUCT(--(Vans!$A$2:$A$101=$B33),Vans!$D$2:$D$101)),"Check odometer","OK"))))</f>
        <v/>
      </c>
      <c r="H33" s="21">
        <f>IF(AND(ISNUMBER($A33),N($A33)&gt;=18264,N($A33)&lt;=73050),$A33,0)</f>
        <v>0</v>
      </c>
      <c r="I33" s="22">
        <f>IF(AND(AND(ISNUMBER($A33),N($A33)&gt;=18264,N($A33)&lt;=73050),AND(ISNUMBER($D33),N($D33)&gt;=0,N($D33)&lt;=2000000)),$D33,0)</f>
        <v>0</v>
      </c>
    </row>
    <row r="34" spans="1:9" x14ac:dyDescent="0.25">
      <c r="A34" s="15"/>
      <c r="B34" s="12"/>
      <c r="C34" s="12"/>
      <c r="D34" s="14"/>
      <c r="E34" s="13"/>
      <c r="F34" s="20"/>
      <c r="G34" s="18" t="str">
        <f>IF(COUNTA($A34:$F34)=0,"",IF(OR($B34="",NOT(SUMPRODUCT(--(Vans!$A$2:$A$101=$B34))=1)),"Check ID",IF(OR(NOT(AND(ISNUMBER(A34),N(A34)&gt;=18264,N(A34)&lt;=73050)),NOT(OR($C34="Service",$C34="Repair",$C34="Tires",$C34="Other")),NOT(AND(ISNUMBER(D34),N(D34)&gt;=0,N(D34)&lt;=2000000)),NOT(AND(ISNUMBER(F34),N(F34)&gt;=0,N(F34)&lt;=1000000)),N($A34)&lt;SUMPRODUCT(--(Vans!$A$2:$A$101=$B34),Vans!$G$2:$G$101)),"Check inputs",IF(OR($D34&lt;SUMPRODUCT(MAX(('Service Log'!$B$2:$B$501=$B34)*('Service Log'!$H$2:$H$501&lt;$A34)*'Service Log'!$I$2:$I$501)),$D34&lt;SUMPRODUCT(MAX((Inspections!$B$2:$B$501=$B34)*(Inspections!$P$2:$P$501&lt;$A34)*Inspections!$Q$2:$Q$501)),$D34&lt;SUMPRODUCT(--(Vans!$A$2:$A$101=$B34),Vans!$D$2:$D$101)),"Check odometer","OK"))))</f>
        <v/>
      </c>
      <c r="H34" s="21">
        <f>IF(AND(ISNUMBER($A34),N($A34)&gt;=18264,N($A34)&lt;=73050),$A34,0)</f>
        <v>0</v>
      </c>
      <c r="I34" s="22">
        <f>IF(AND(AND(ISNUMBER($A34),N($A34)&gt;=18264,N($A34)&lt;=73050),AND(ISNUMBER($D34),N($D34)&gt;=0,N($D34)&lt;=2000000)),$D34,0)</f>
        <v>0</v>
      </c>
    </row>
    <row r="35" spans="1:9" x14ac:dyDescent="0.25">
      <c r="A35" s="15"/>
      <c r="B35" s="12"/>
      <c r="C35" s="12"/>
      <c r="D35" s="14"/>
      <c r="E35" s="13"/>
      <c r="F35" s="20"/>
      <c r="G35" s="18" t="str">
        <f>IF(COUNTA($A35:$F35)=0,"",IF(OR($B35="",NOT(SUMPRODUCT(--(Vans!$A$2:$A$101=$B35))=1)),"Check ID",IF(OR(NOT(AND(ISNUMBER(A35),N(A35)&gt;=18264,N(A35)&lt;=73050)),NOT(OR($C35="Service",$C35="Repair",$C35="Tires",$C35="Other")),NOT(AND(ISNUMBER(D35),N(D35)&gt;=0,N(D35)&lt;=2000000)),NOT(AND(ISNUMBER(F35),N(F35)&gt;=0,N(F35)&lt;=1000000)),N($A35)&lt;SUMPRODUCT(--(Vans!$A$2:$A$101=$B35),Vans!$G$2:$G$101)),"Check inputs",IF(OR($D35&lt;SUMPRODUCT(MAX(('Service Log'!$B$2:$B$501=$B35)*('Service Log'!$H$2:$H$501&lt;$A35)*'Service Log'!$I$2:$I$501)),$D35&lt;SUMPRODUCT(MAX((Inspections!$B$2:$B$501=$B35)*(Inspections!$P$2:$P$501&lt;$A35)*Inspections!$Q$2:$Q$501)),$D35&lt;SUMPRODUCT(--(Vans!$A$2:$A$101=$B35),Vans!$D$2:$D$101)),"Check odometer","OK"))))</f>
        <v/>
      </c>
      <c r="H35" s="21">
        <f>IF(AND(ISNUMBER($A35),N($A35)&gt;=18264,N($A35)&lt;=73050),$A35,0)</f>
        <v>0</v>
      </c>
      <c r="I35" s="22">
        <f>IF(AND(AND(ISNUMBER($A35),N($A35)&gt;=18264,N($A35)&lt;=73050),AND(ISNUMBER($D35),N($D35)&gt;=0,N($D35)&lt;=2000000)),$D35,0)</f>
        <v>0</v>
      </c>
    </row>
    <row r="36" spans="1:9" x14ac:dyDescent="0.25">
      <c r="A36" s="15"/>
      <c r="B36" s="12"/>
      <c r="C36" s="12"/>
      <c r="D36" s="14"/>
      <c r="E36" s="13"/>
      <c r="F36" s="20"/>
      <c r="G36" s="18" t="str">
        <f>IF(COUNTA($A36:$F36)=0,"",IF(OR($B36="",NOT(SUMPRODUCT(--(Vans!$A$2:$A$101=$B36))=1)),"Check ID",IF(OR(NOT(AND(ISNUMBER(A36),N(A36)&gt;=18264,N(A36)&lt;=73050)),NOT(OR($C36="Service",$C36="Repair",$C36="Tires",$C36="Other")),NOT(AND(ISNUMBER(D36),N(D36)&gt;=0,N(D36)&lt;=2000000)),NOT(AND(ISNUMBER(F36),N(F36)&gt;=0,N(F36)&lt;=1000000)),N($A36)&lt;SUMPRODUCT(--(Vans!$A$2:$A$101=$B36),Vans!$G$2:$G$101)),"Check inputs",IF(OR($D36&lt;SUMPRODUCT(MAX(('Service Log'!$B$2:$B$501=$B36)*('Service Log'!$H$2:$H$501&lt;$A36)*'Service Log'!$I$2:$I$501)),$D36&lt;SUMPRODUCT(MAX((Inspections!$B$2:$B$501=$B36)*(Inspections!$P$2:$P$501&lt;$A36)*Inspections!$Q$2:$Q$501)),$D36&lt;SUMPRODUCT(--(Vans!$A$2:$A$101=$B36),Vans!$D$2:$D$101)),"Check odometer","OK"))))</f>
        <v/>
      </c>
      <c r="H36" s="21">
        <f>IF(AND(ISNUMBER($A36),N($A36)&gt;=18264,N($A36)&lt;=73050),$A36,0)</f>
        <v>0</v>
      </c>
      <c r="I36" s="22">
        <f>IF(AND(AND(ISNUMBER($A36),N($A36)&gt;=18264,N($A36)&lt;=73050),AND(ISNUMBER($D36),N($D36)&gt;=0,N($D36)&lt;=2000000)),$D36,0)</f>
        <v>0</v>
      </c>
    </row>
    <row r="37" spans="1:9" x14ac:dyDescent="0.25">
      <c r="A37" s="15"/>
      <c r="B37" s="12"/>
      <c r="C37" s="12"/>
      <c r="D37" s="14"/>
      <c r="E37" s="13"/>
      <c r="F37" s="20"/>
      <c r="G37" s="18" t="str">
        <f>IF(COUNTA($A37:$F37)=0,"",IF(OR($B37="",NOT(SUMPRODUCT(--(Vans!$A$2:$A$101=$B37))=1)),"Check ID",IF(OR(NOT(AND(ISNUMBER(A37),N(A37)&gt;=18264,N(A37)&lt;=73050)),NOT(OR($C37="Service",$C37="Repair",$C37="Tires",$C37="Other")),NOT(AND(ISNUMBER(D37),N(D37)&gt;=0,N(D37)&lt;=2000000)),NOT(AND(ISNUMBER(F37),N(F37)&gt;=0,N(F37)&lt;=1000000)),N($A37)&lt;SUMPRODUCT(--(Vans!$A$2:$A$101=$B37),Vans!$G$2:$G$101)),"Check inputs",IF(OR($D37&lt;SUMPRODUCT(MAX(('Service Log'!$B$2:$B$501=$B37)*('Service Log'!$H$2:$H$501&lt;$A37)*'Service Log'!$I$2:$I$501)),$D37&lt;SUMPRODUCT(MAX((Inspections!$B$2:$B$501=$B37)*(Inspections!$P$2:$P$501&lt;$A37)*Inspections!$Q$2:$Q$501)),$D37&lt;SUMPRODUCT(--(Vans!$A$2:$A$101=$B37),Vans!$D$2:$D$101)),"Check odometer","OK"))))</f>
        <v/>
      </c>
      <c r="H37" s="21">
        <f>IF(AND(ISNUMBER($A37),N($A37)&gt;=18264,N($A37)&lt;=73050),$A37,0)</f>
        <v>0</v>
      </c>
      <c r="I37" s="22">
        <f>IF(AND(AND(ISNUMBER($A37),N($A37)&gt;=18264,N($A37)&lt;=73050),AND(ISNUMBER($D37),N($D37)&gt;=0,N($D37)&lt;=2000000)),$D37,0)</f>
        <v>0</v>
      </c>
    </row>
    <row r="38" spans="1:9" x14ac:dyDescent="0.25">
      <c r="A38" s="15"/>
      <c r="B38" s="12"/>
      <c r="C38" s="12"/>
      <c r="D38" s="14"/>
      <c r="E38" s="13"/>
      <c r="F38" s="20"/>
      <c r="G38" s="18" t="str">
        <f>IF(COUNTA($A38:$F38)=0,"",IF(OR($B38="",NOT(SUMPRODUCT(--(Vans!$A$2:$A$101=$B38))=1)),"Check ID",IF(OR(NOT(AND(ISNUMBER(A38),N(A38)&gt;=18264,N(A38)&lt;=73050)),NOT(OR($C38="Service",$C38="Repair",$C38="Tires",$C38="Other")),NOT(AND(ISNUMBER(D38),N(D38)&gt;=0,N(D38)&lt;=2000000)),NOT(AND(ISNUMBER(F38),N(F38)&gt;=0,N(F38)&lt;=1000000)),N($A38)&lt;SUMPRODUCT(--(Vans!$A$2:$A$101=$B38),Vans!$G$2:$G$101)),"Check inputs",IF(OR($D38&lt;SUMPRODUCT(MAX(('Service Log'!$B$2:$B$501=$B38)*('Service Log'!$H$2:$H$501&lt;$A38)*'Service Log'!$I$2:$I$501)),$D38&lt;SUMPRODUCT(MAX((Inspections!$B$2:$B$501=$B38)*(Inspections!$P$2:$P$501&lt;$A38)*Inspections!$Q$2:$Q$501)),$D38&lt;SUMPRODUCT(--(Vans!$A$2:$A$101=$B38),Vans!$D$2:$D$101)),"Check odometer","OK"))))</f>
        <v/>
      </c>
      <c r="H38" s="21">
        <f>IF(AND(ISNUMBER($A38),N($A38)&gt;=18264,N($A38)&lt;=73050),$A38,0)</f>
        <v>0</v>
      </c>
      <c r="I38" s="22">
        <f>IF(AND(AND(ISNUMBER($A38),N($A38)&gt;=18264,N($A38)&lt;=73050),AND(ISNUMBER($D38),N($D38)&gt;=0,N($D38)&lt;=2000000)),$D38,0)</f>
        <v>0</v>
      </c>
    </row>
    <row r="39" spans="1:9" x14ac:dyDescent="0.25">
      <c r="A39" s="15"/>
      <c r="B39" s="12"/>
      <c r="C39" s="12"/>
      <c r="D39" s="14"/>
      <c r="E39" s="13"/>
      <c r="F39" s="20"/>
      <c r="G39" s="18" t="str">
        <f>IF(COUNTA($A39:$F39)=0,"",IF(OR($B39="",NOT(SUMPRODUCT(--(Vans!$A$2:$A$101=$B39))=1)),"Check ID",IF(OR(NOT(AND(ISNUMBER(A39),N(A39)&gt;=18264,N(A39)&lt;=73050)),NOT(OR($C39="Service",$C39="Repair",$C39="Tires",$C39="Other")),NOT(AND(ISNUMBER(D39),N(D39)&gt;=0,N(D39)&lt;=2000000)),NOT(AND(ISNUMBER(F39),N(F39)&gt;=0,N(F39)&lt;=1000000)),N($A39)&lt;SUMPRODUCT(--(Vans!$A$2:$A$101=$B39),Vans!$G$2:$G$101)),"Check inputs",IF(OR($D39&lt;SUMPRODUCT(MAX(('Service Log'!$B$2:$B$501=$B39)*('Service Log'!$H$2:$H$501&lt;$A39)*'Service Log'!$I$2:$I$501)),$D39&lt;SUMPRODUCT(MAX((Inspections!$B$2:$B$501=$B39)*(Inspections!$P$2:$P$501&lt;$A39)*Inspections!$Q$2:$Q$501)),$D39&lt;SUMPRODUCT(--(Vans!$A$2:$A$101=$B39),Vans!$D$2:$D$101)),"Check odometer","OK"))))</f>
        <v/>
      </c>
      <c r="H39" s="21">
        <f>IF(AND(ISNUMBER($A39),N($A39)&gt;=18264,N($A39)&lt;=73050),$A39,0)</f>
        <v>0</v>
      </c>
      <c r="I39" s="22">
        <f>IF(AND(AND(ISNUMBER($A39),N($A39)&gt;=18264,N($A39)&lt;=73050),AND(ISNUMBER($D39),N($D39)&gt;=0,N($D39)&lt;=2000000)),$D39,0)</f>
        <v>0</v>
      </c>
    </row>
    <row r="40" spans="1:9" x14ac:dyDescent="0.25">
      <c r="A40" s="15"/>
      <c r="B40" s="12"/>
      <c r="C40" s="12"/>
      <c r="D40" s="14"/>
      <c r="E40" s="13"/>
      <c r="F40" s="20"/>
      <c r="G40" s="18" t="str">
        <f>IF(COUNTA($A40:$F40)=0,"",IF(OR($B40="",NOT(SUMPRODUCT(--(Vans!$A$2:$A$101=$B40))=1)),"Check ID",IF(OR(NOT(AND(ISNUMBER(A40),N(A40)&gt;=18264,N(A40)&lt;=73050)),NOT(OR($C40="Service",$C40="Repair",$C40="Tires",$C40="Other")),NOT(AND(ISNUMBER(D40),N(D40)&gt;=0,N(D40)&lt;=2000000)),NOT(AND(ISNUMBER(F40),N(F40)&gt;=0,N(F40)&lt;=1000000)),N($A40)&lt;SUMPRODUCT(--(Vans!$A$2:$A$101=$B40),Vans!$G$2:$G$101)),"Check inputs",IF(OR($D40&lt;SUMPRODUCT(MAX(('Service Log'!$B$2:$B$501=$B40)*('Service Log'!$H$2:$H$501&lt;$A40)*'Service Log'!$I$2:$I$501)),$D40&lt;SUMPRODUCT(MAX((Inspections!$B$2:$B$501=$B40)*(Inspections!$P$2:$P$501&lt;$A40)*Inspections!$Q$2:$Q$501)),$D40&lt;SUMPRODUCT(--(Vans!$A$2:$A$101=$B40),Vans!$D$2:$D$101)),"Check odometer","OK"))))</f>
        <v/>
      </c>
      <c r="H40" s="21">
        <f>IF(AND(ISNUMBER($A40),N($A40)&gt;=18264,N($A40)&lt;=73050),$A40,0)</f>
        <v>0</v>
      </c>
      <c r="I40" s="22">
        <f>IF(AND(AND(ISNUMBER($A40),N($A40)&gt;=18264,N($A40)&lt;=73050),AND(ISNUMBER($D40),N($D40)&gt;=0,N($D40)&lt;=2000000)),$D40,0)</f>
        <v>0</v>
      </c>
    </row>
    <row r="41" spans="1:9" x14ac:dyDescent="0.25">
      <c r="A41" s="15"/>
      <c r="B41" s="12"/>
      <c r="C41" s="12"/>
      <c r="D41" s="14"/>
      <c r="E41" s="13"/>
      <c r="F41" s="20"/>
      <c r="G41" s="18" t="str">
        <f>IF(COUNTA($A41:$F41)=0,"",IF(OR($B41="",NOT(SUMPRODUCT(--(Vans!$A$2:$A$101=$B41))=1)),"Check ID",IF(OR(NOT(AND(ISNUMBER(A41),N(A41)&gt;=18264,N(A41)&lt;=73050)),NOT(OR($C41="Service",$C41="Repair",$C41="Tires",$C41="Other")),NOT(AND(ISNUMBER(D41),N(D41)&gt;=0,N(D41)&lt;=2000000)),NOT(AND(ISNUMBER(F41),N(F41)&gt;=0,N(F41)&lt;=1000000)),N($A41)&lt;SUMPRODUCT(--(Vans!$A$2:$A$101=$B41),Vans!$G$2:$G$101)),"Check inputs",IF(OR($D41&lt;SUMPRODUCT(MAX(('Service Log'!$B$2:$B$501=$B41)*('Service Log'!$H$2:$H$501&lt;$A41)*'Service Log'!$I$2:$I$501)),$D41&lt;SUMPRODUCT(MAX((Inspections!$B$2:$B$501=$B41)*(Inspections!$P$2:$P$501&lt;$A41)*Inspections!$Q$2:$Q$501)),$D41&lt;SUMPRODUCT(--(Vans!$A$2:$A$101=$B41),Vans!$D$2:$D$101)),"Check odometer","OK"))))</f>
        <v/>
      </c>
      <c r="H41" s="21">
        <f>IF(AND(ISNUMBER($A41),N($A41)&gt;=18264,N($A41)&lt;=73050),$A41,0)</f>
        <v>0</v>
      </c>
      <c r="I41" s="22">
        <f>IF(AND(AND(ISNUMBER($A41),N($A41)&gt;=18264,N($A41)&lt;=73050),AND(ISNUMBER($D41),N($D41)&gt;=0,N($D41)&lt;=2000000)),$D41,0)</f>
        <v>0</v>
      </c>
    </row>
    <row r="42" spans="1:9" x14ac:dyDescent="0.25">
      <c r="A42" s="15"/>
      <c r="B42" s="12"/>
      <c r="C42" s="12"/>
      <c r="D42" s="14"/>
      <c r="E42" s="13"/>
      <c r="F42" s="20"/>
      <c r="G42" s="18" t="str">
        <f>IF(COUNTA($A42:$F42)=0,"",IF(OR($B42="",NOT(SUMPRODUCT(--(Vans!$A$2:$A$101=$B42))=1)),"Check ID",IF(OR(NOT(AND(ISNUMBER(A42),N(A42)&gt;=18264,N(A42)&lt;=73050)),NOT(OR($C42="Service",$C42="Repair",$C42="Tires",$C42="Other")),NOT(AND(ISNUMBER(D42),N(D42)&gt;=0,N(D42)&lt;=2000000)),NOT(AND(ISNUMBER(F42),N(F42)&gt;=0,N(F42)&lt;=1000000)),N($A42)&lt;SUMPRODUCT(--(Vans!$A$2:$A$101=$B42),Vans!$G$2:$G$101)),"Check inputs",IF(OR($D42&lt;SUMPRODUCT(MAX(('Service Log'!$B$2:$B$501=$B42)*('Service Log'!$H$2:$H$501&lt;$A42)*'Service Log'!$I$2:$I$501)),$D42&lt;SUMPRODUCT(MAX((Inspections!$B$2:$B$501=$B42)*(Inspections!$P$2:$P$501&lt;$A42)*Inspections!$Q$2:$Q$501)),$D42&lt;SUMPRODUCT(--(Vans!$A$2:$A$101=$B42),Vans!$D$2:$D$101)),"Check odometer","OK"))))</f>
        <v/>
      </c>
      <c r="H42" s="21">
        <f>IF(AND(ISNUMBER($A42),N($A42)&gt;=18264,N($A42)&lt;=73050),$A42,0)</f>
        <v>0</v>
      </c>
      <c r="I42" s="22">
        <f>IF(AND(AND(ISNUMBER($A42),N($A42)&gt;=18264,N($A42)&lt;=73050),AND(ISNUMBER($D42),N($D42)&gt;=0,N($D42)&lt;=2000000)),$D42,0)</f>
        <v>0</v>
      </c>
    </row>
    <row r="43" spans="1:9" x14ac:dyDescent="0.25">
      <c r="A43" s="15"/>
      <c r="B43" s="12"/>
      <c r="C43" s="12"/>
      <c r="D43" s="14"/>
      <c r="E43" s="13"/>
      <c r="F43" s="20"/>
      <c r="G43" s="18" t="str">
        <f>IF(COUNTA($A43:$F43)=0,"",IF(OR($B43="",NOT(SUMPRODUCT(--(Vans!$A$2:$A$101=$B43))=1)),"Check ID",IF(OR(NOT(AND(ISNUMBER(A43),N(A43)&gt;=18264,N(A43)&lt;=73050)),NOT(OR($C43="Service",$C43="Repair",$C43="Tires",$C43="Other")),NOT(AND(ISNUMBER(D43),N(D43)&gt;=0,N(D43)&lt;=2000000)),NOT(AND(ISNUMBER(F43),N(F43)&gt;=0,N(F43)&lt;=1000000)),N($A43)&lt;SUMPRODUCT(--(Vans!$A$2:$A$101=$B43),Vans!$G$2:$G$101)),"Check inputs",IF(OR($D43&lt;SUMPRODUCT(MAX(('Service Log'!$B$2:$B$501=$B43)*('Service Log'!$H$2:$H$501&lt;$A43)*'Service Log'!$I$2:$I$501)),$D43&lt;SUMPRODUCT(MAX((Inspections!$B$2:$B$501=$B43)*(Inspections!$P$2:$P$501&lt;$A43)*Inspections!$Q$2:$Q$501)),$D43&lt;SUMPRODUCT(--(Vans!$A$2:$A$101=$B43),Vans!$D$2:$D$101)),"Check odometer","OK"))))</f>
        <v/>
      </c>
      <c r="H43" s="21">
        <f>IF(AND(ISNUMBER($A43),N($A43)&gt;=18264,N($A43)&lt;=73050),$A43,0)</f>
        <v>0</v>
      </c>
      <c r="I43" s="22">
        <f>IF(AND(AND(ISNUMBER($A43),N($A43)&gt;=18264,N($A43)&lt;=73050),AND(ISNUMBER($D43),N($D43)&gt;=0,N($D43)&lt;=2000000)),$D43,0)</f>
        <v>0</v>
      </c>
    </row>
    <row r="44" spans="1:9" x14ac:dyDescent="0.25">
      <c r="A44" s="15"/>
      <c r="B44" s="12"/>
      <c r="C44" s="12"/>
      <c r="D44" s="14"/>
      <c r="E44" s="13"/>
      <c r="F44" s="20"/>
      <c r="G44" s="18" t="str">
        <f>IF(COUNTA($A44:$F44)=0,"",IF(OR($B44="",NOT(SUMPRODUCT(--(Vans!$A$2:$A$101=$B44))=1)),"Check ID",IF(OR(NOT(AND(ISNUMBER(A44),N(A44)&gt;=18264,N(A44)&lt;=73050)),NOT(OR($C44="Service",$C44="Repair",$C44="Tires",$C44="Other")),NOT(AND(ISNUMBER(D44),N(D44)&gt;=0,N(D44)&lt;=2000000)),NOT(AND(ISNUMBER(F44),N(F44)&gt;=0,N(F44)&lt;=1000000)),N($A44)&lt;SUMPRODUCT(--(Vans!$A$2:$A$101=$B44),Vans!$G$2:$G$101)),"Check inputs",IF(OR($D44&lt;SUMPRODUCT(MAX(('Service Log'!$B$2:$B$501=$B44)*('Service Log'!$H$2:$H$501&lt;$A44)*'Service Log'!$I$2:$I$501)),$D44&lt;SUMPRODUCT(MAX((Inspections!$B$2:$B$501=$B44)*(Inspections!$P$2:$P$501&lt;$A44)*Inspections!$Q$2:$Q$501)),$D44&lt;SUMPRODUCT(--(Vans!$A$2:$A$101=$B44),Vans!$D$2:$D$101)),"Check odometer","OK"))))</f>
        <v/>
      </c>
      <c r="H44" s="21">
        <f>IF(AND(ISNUMBER($A44),N($A44)&gt;=18264,N($A44)&lt;=73050),$A44,0)</f>
        <v>0</v>
      </c>
      <c r="I44" s="22">
        <f>IF(AND(AND(ISNUMBER($A44),N($A44)&gt;=18264,N($A44)&lt;=73050),AND(ISNUMBER($D44),N($D44)&gt;=0,N($D44)&lt;=2000000)),$D44,0)</f>
        <v>0</v>
      </c>
    </row>
    <row r="45" spans="1:9" x14ac:dyDescent="0.25">
      <c r="A45" s="15"/>
      <c r="B45" s="12"/>
      <c r="C45" s="12"/>
      <c r="D45" s="14"/>
      <c r="E45" s="13"/>
      <c r="F45" s="20"/>
      <c r="G45" s="18" t="str">
        <f>IF(COUNTA($A45:$F45)=0,"",IF(OR($B45="",NOT(SUMPRODUCT(--(Vans!$A$2:$A$101=$B45))=1)),"Check ID",IF(OR(NOT(AND(ISNUMBER(A45),N(A45)&gt;=18264,N(A45)&lt;=73050)),NOT(OR($C45="Service",$C45="Repair",$C45="Tires",$C45="Other")),NOT(AND(ISNUMBER(D45),N(D45)&gt;=0,N(D45)&lt;=2000000)),NOT(AND(ISNUMBER(F45),N(F45)&gt;=0,N(F45)&lt;=1000000)),N($A45)&lt;SUMPRODUCT(--(Vans!$A$2:$A$101=$B45),Vans!$G$2:$G$101)),"Check inputs",IF(OR($D45&lt;SUMPRODUCT(MAX(('Service Log'!$B$2:$B$501=$B45)*('Service Log'!$H$2:$H$501&lt;$A45)*'Service Log'!$I$2:$I$501)),$D45&lt;SUMPRODUCT(MAX((Inspections!$B$2:$B$501=$B45)*(Inspections!$P$2:$P$501&lt;$A45)*Inspections!$Q$2:$Q$501)),$D45&lt;SUMPRODUCT(--(Vans!$A$2:$A$101=$B45),Vans!$D$2:$D$101)),"Check odometer","OK"))))</f>
        <v/>
      </c>
      <c r="H45" s="21">
        <f>IF(AND(ISNUMBER($A45),N($A45)&gt;=18264,N($A45)&lt;=73050),$A45,0)</f>
        <v>0</v>
      </c>
      <c r="I45" s="22">
        <f>IF(AND(AND(ISNUMBER($A45),N($A45)&gt;=18264,N($A45)&lt;=73050),AND(ISNUMBER($D45),N($D45)&gt;=0,N($D45)&lt;=2000000)),$D45,0)</f>
        <v>0</v>
      </c>
    </row>
    <row r="46" spans="1:9" x14ac:dyDescent="0.25">
      <c r="A46" s="15"/>
      <c r="B46" s="12"/>
      <c r="C46" s="12"/>
      <c r="D46" s="14"/>
      <c r="E46" s="13"/>
      <c r="F46" s="20"/>
      <c r="G46" s="18" t="str">
        <f>IF(COUNTA($A46:$F46)=0,"",IF(OR($B46="",NOT(SUMPRODUCT(--(Vans!$A$2:$A$101=$B46))=1)),"Check ID",IF(OR(NOT(AND(ISNUMBER(A46),N(A46)&gt;=18264,N(A46)&lt;=73050)),NOT(OR($C46="Service",$C46="Repair",$C46="Tires",$C46="Other")),NOT(AND(ISNUMBER(D46),N(D46)&gt;=0,N(D46)&lt;=2000000)),NOT(AND(ISNUMBER(F46),N(F46)&gt;=0,N(F46)&lt;=1000000)),N($A46)&lt;SUMPRODUCT(--(Vans!$A$2:$A$101=$B46),Vans!$G$2:$G$101)),"Check inputs",IF(OR($D46&lt;SUMPRODUCT(MAX(('Service Log'!$B$2:$B$501=$B46)*('Service Log'!$H$2:$H$501&lt;$A46)*'Service Log'!$I$2:$I$501)),$D46&lt;SUMPRODUCT(MAX((Inspections!$B$2:$B$501=$B46)*(Inspections!$P$2:$P$501&lt;$A46)*Inspections!$Q$2:$Q$501)),$D46&lt;SUMPRODUCT(--(Vans!$A$2:$A$101=$B46),Vans!$D$2:$D$101)),"Check odometer","OK"))))</f>
        <v/>
      </c>
      <c r="H46" s="21">
        <f>IF(AND(ISNUMBER($A46),N($A46)&gt;=18264,N($A46)&lt;=73050),$A46,0)</f>
        <v>0</v>
      </c>
      <c r="I46" s="22">
        <f>IF(AND(AND(ISNUMBER($A46),N($A46)&gt;=18264,N($A46)&lt;=73050),AND(ISNUMBER($D46),N($D46)&gt;=0,N($D46)&lt;=2000000)),$D46,0)</f>
        <v>0</v>
      </c>
    </row>
    <row r="47" spans="1:9" x14ac:dyDescent="0.25">
      <c r="A47" s="15"/>
      <c r="B47" s="12"/>
      <c r="C47" s="12"/>
      <c r="D47" s="14"/>
      <c r="E47" s="13"/>
      <c r="F47" s="20"/>
      <c r="G47" s="18" t="str">
        <f>IF(COUNTA($A47:$F47)=0,"",IF(OR($B47="",NOT(SUMPRODUCT(--(Vans!$A$2:$A$101=$B47))=1)),"Check ID",IF(OR(NOT(AND(ISNUMBER(A47),N(A47)&gt;=18264,N(A47)&lt;=73050)),NOT(OR($C47="Service",$C47="Repair",$C47="Tires",$C47="Other")),NOT(AND(ISNUMBER(D47),N(D47)&gt;=0,N(D47)&lt;=2000000)),NOT(AND(ISNUMBER(F47),N(F47)&gt;=0,N(F47)&lt;=1000000)),N($A47)&lt;SUMPRODUCT(--(Vans!$A$2:$A$101=$B47),Vans!$G$2:$G$101)),"Check inputs",IF(OR($D47&lt;SUMPRODUCT(MAX(('Service Log'!$B$2:$B$501=$B47)*('Service Log'!$H$2:$H$501&lt;$A47)*'Service Log'!$I$2:$I$501)),$D47&lt;SUMPRODUCT(MAX((Inspections!$B$2:$B$501=$B47)*(Inspections!$P$2:$P$501&lt;$A47)*Inspections!$Q$2:$Q$501)),$D47&lt;SUMPRODUCT(--(Vans!$A$2:$A$101=$B47),Vans!$D$2:$D$101)),"Check odometer","OK"))))</f>
        <v/>
      </c>
      <c r="H47" s="21">
        <f>IF(AND(ISNUMBER($A47),N($A47)&gt;=18264,N($A47)&lt;=73050),$A47,0)</f>
        <v>0</v>
      </c>
      <c r="I47" s="22">
        <f>IF(AND(AND(ISNUMBER($A47),N($A47)&gt;=18264,N($A47)&lt;=73050),AND(ISNUMBER($D47),N($D47)&gt;=0,N($D47)&lt;=2000000)),$D47,0)</f>
        <v>0</v>
      </c>
    </row>
    <row r="48" spans="1:9" x14ac:dyDescent="0.25">
      <c r="A48" s="15"/>
      <c r="B48" s="12"/>
      <c r="C48" s="12"/>
      <c r="D48" s="14"/>
      <c r="E48" s="13"/>
      <c r="F48" s="20"/>
      <c r="G48" s="18" t="str">
        <f>IF(COUNTA($A48:$F48)=0,"",IF(OR($B48="",NOT(SUMPRODUCT(--(Vans!$A$2:$A$101=$B48))=1)),"Check ID",IF(OR(NOT(AND(ISNUMBER(A48),N(A48)&gt;=18264,N(A48)&lt;=73050)),NOT(OR($C48="Service",$C48="Repair",$C48="Tires",$C48="Other")),NOT(AND(ISNUMBER(D48),N(D48)&gt;=0,N(D48)&lt;=2000000)),NOT(AND(ISNUMBER(F48),N(F48)&gt;=0,N(F48)&lt;=1000000)),N($A48)&lt;SUMPRODUCT(--(Vans!$A$2:$A$101=$B48),Vans!$G$2:$G$101)),"Check inputs",IF(OR($D48&lt;SUMPRODUCT(MAX(('Service Log'!$B$2:$B$501=$B48)*('Service Log'!$H$2:$H$501&lt;$A48)*'Service Log'!$I$2:$I$501)),$D48&lt;SUMPRODUCT(MAX((Inspections!$B$2:$B$501=$B48)*(Inspections!$P$2:$P$501&lt;$A48)*Inspections!$Q$2:$Q$501)),$D48&lt;SUMPRODUCT(--(Vans!$A$2:$A$101=$B48),Vans!$D$2:$D$101)),"Check odometer","OK"))))</f>
        <v/>
      </c>
      <c r="H48" s="21">
        <f>IF(AND(ISNUMBER($A48),N($A48)&gt;=18264,N($A48)&lt;=73050),$A48,0)</f>
        <v>0</v>
      </c>
      <c r="I48" s="22">
        <f>IF(AND(AND(ISNUMBER($A48),N($A48)&gt;=18264,N($A48)&lt;=73050),AND(ISNUMBER($D48),N($D48)&gt;=0,N($D48)&lt;=2000000)),$D48,0)</f>
        <v>0</v>
      </c>
    </row>
    <row r="49" spans="1:9" x14ac:dyDescent="0.25">
      <c r="A49" s="15"/>
      <c r="B49" s="12"/>
      <c r="C49" s="12"/>
      <c r="D49" s="14"/>
      <c r="E49" s="13"/>
      <c r="F49" s="20"/>
      <c r="G49" s="18" t="str">
        <f>IF(COUNTA($A49:$F49)=0,"",IF(OR($B49="",NOT(SUMPRODUCT(--(Vans!$A$2:$A$101=$B49))=1)),"Check ID",IF(OR(NOT(AND(ISNUMBER(A49),N(A49)&gt;=18264,N(A49)&lt;=73050)),NOT(OR($C49="Service",$C49="Repair",$C49="Tires",$C49="Other")),NOT(AND(ISNUMBER(D49),N(D49)&gt;=0,N(D49)&lt;=2000000)),NOT(AND(ISNUMBER(F49),N(F49)&gt;=0,N(F49)&lt;=1000000)),N($A49)&lt;SUMPRODUCT(--(Vans!$A$2:$A$101=$B49),Vans!$G$2:$G$101)),"Check inputs",IF(OR($D49&lt;SUMPRODUCT(MAX(('Service Log'!$B$2:$B$501=$B49)*('Service Log'!$H$2:$H$501&lt;$A49)*'Service Log'!$I$2:$I$501)),$D49&lt;SUMPRODUCT(MAX((Inspections!$B$2:$B$501=$B49)*(Inspections!$P$2:$P$501&lt;$A49)*Inspections!$Q$2:$Q$501)),$D49&lt;SUMPRODUCT(--(Vans!$A$2:$A$101=$B49),Vans!$D$2:$D$101)),"Check odometer","OK"))))</f>
        <v/>
      </c>
      <c r="H49" s="21">
        <f>IF(AND(ISNUMBER($A49),N($A49)&gt;=18264,N($A49)&lt;=73050),$A49,0)</f>
        <v>0</v>
      </c>
      <c r="I49" s="22">
        <f>IF(AND(AND(ISNUMBER($A49),N($A49)&gt;=18264,N($A49)&lt;=73050),AND(ISNUMBER($D49),N($D49)&gt;=0,N($D49)&lt;=2000000)),$D49,0)</f>
        <v>0</v>
      </c>
    </row>
    <row r="50" spans="1:9" x14ac:dyDescent="0.25">
      <c r="A50" s="15"/>
      <c r="B50" s="12"/>
      <c r="C50" s="12"/>
      <c r="D50" s="14"/>
      <c r="E50" s="13"/>
      <c r="F50" s="20"/>
      <c r="G50" s="18" t="str">
        <f>IF(COUNTA($A50:$F50)=0,"",IF(OR($B50="",NOT(SUMPRODUCT(--(Vans!$A$2:$A$101=$B50))=1)),"Check ID",IF(OR(NOT(AND(ISNUMBER(A50),N(A50)&gt;=18264,N(A50)&lt;=73050)),NOT(OR($C50="Service",$C50="Repair",$C50="Tires",$C50="Other")),NOT(AND(ISNUMBER(D50),N(D50)&gt;=0,N(D50)&lt;=2000000)),NOT(AND(ISNUMBER(F50),N(F50)&gt;=0,N(F50)&lt;=1000000)),N($A50)&lt;SUMPRODUCT(--(Vans!$A$2:$A$101=$B50),Vans!$G$2:$G$101)),"Check inputs",IF(OR($D50&lt;SUMPRODUCT(MAX(('Service Log'!$B$2:$B$501=$B50)*('Service Log'!$H$2:$H$501&lt;$A50)*'Service Log'!$I$2:$I$501)),$D50&lt;SUMPRODUCT(MAX((Inspections!$B$2:$B$501=$B50)*(Inspections!$P$2:$P$501&lt;$A50)*Inspections!$Q$2:$Q$501)),$D50&lt;SUMPRODUCT(--(Vans!$A$2:$A$101=$B50),Vans!$D$2:$D$101)),"Check odometer","OK"))))</f>
        <v/>
      </c>
      <c r="H50" s="21">
        <f>IF(AND(ISNUMBER($A50),N($A50)&gt;=18264,N($A50)&lt;=73050),$A50,0)</f>
        <v>0</v>
      </c>
      <c r="I50" s="22">
        <f>IF(AND(AND(ISNUMBER($A50),N($A50)&gt;=18264,N($A50)&lt;=73050),AND(ISNUMBER($D50),N($D50)&gt;=0,N($D50)&lt;=2000000)),$D50,0)</f>
        <v>0</v>
      </c>
    </row>
    <row r="51" spans="1:9" x14ac:dyDescent="0.25">
      <c r="A51" s="15"/>
      <c r="B51" s="12"/>
      <c r="C51" s="12"/>
      <c r="D51" s="14"/>
      <c r="E51" s="13"/>
      <c r="F51" s="20"/>
      <c r="G51" s="18" t="str">
        <f>IF(COUNTA($A51:$F51)=0,"",IF(OR($B51="",NOT(SUMPRODUCT(--(Vans!$A$2:$A$101=$B51))=1)),"Check ID",IF(OR(NOT(AND(ISNUMBER(A51),N(A51)&gt;=18264,N(A51)&lt;=73050)),NOT(OR($C51="Service",$C51="Repair",$C51="Tires",$C51="Other")),NOT(AND(ISNUMBER(D51),N(D51)&gt;=0,N(D51)&lt;=2000000)),NOT(AND(ISNUMBER(F51),N(F51)&gt;=0,N(F51)&lt;=1000000)),N($A51)&lt;SUMPRODUCT(--(Vans!$A$2:$A$101=$B51),Vans!$G$2:$G$101)),"Check inputs",IF(OR($D51&lt;SUMPRODUCT(MAX(('Service Log'!$B$2:$B$501=$B51)*('Service Log'!$H$2:$H$501&lt;$A51)*'Service Log'!$I$2:$I$501)),$D51&lt;SUMPRODUCT(MAX((Inspections!$B$2:$B$501=$B51)*(Inspections!$P$2:$P$501&lt;$A51)*Inspections!$Q$2:$Q$501)),$D51&lt;SUMPRODUCT(--(Vans!$A$2:$A$101=$B51),Vans!$D$2:$D$101)),"Check odometer","OK"))))</f>
        <v/>
      </c>
      <c r="H51" s="21">
        <f>IF(AND(ISNUMBER($A51),N($A51)&gt;=18264,N($A51)&lt;=73050),$A51,0)</f>
        <v>0</v>
      </c>
      <c r="I51" s="22">
        <f>IF(AND(AND(ISNUMBER($A51),N($A51)&gt;=18264,N($A51)&lt;=73050),AND(ISNUMBER($D51),N($D51)&gt;=0,N($D51)&lt;=2000000)),$D51,0)</f>
        <v>0</v>
      </c>
    </row>
    <row r="52" spans="1:9" x14ac:dyDescent="0.25">
      <c r="A52" s="15"/>
      <c r="B52" s="12"/>
      <c r="C52" s="12"/>
      <c r="D52" s="14"/>
      <c r="E52" s="13"/>
      <c r="F52" s="20"/>
      <c r="G52" s="18" t="str">
        <f>IF(COUNTA($A52:$F52)=0,"",IF(OR($B52="",NOT(SUMPRODUCT(--(Vans!$A$2:$A$101=$B52))=1)),"Check ID",IF(OR(NOT(AND(ISNUMBER(A52),N(A52)&gt;=18264,N(A52)&lt;=73050)),NOT(OR($C52="Service",$C52="Repair",$C52="Tires",$C52="Other")),NOT(AND(ISNUMBER(D52),N(D52)&gt;=0,N(D52)&lt;=2000000)),NOT(AND(ISNUMBER(F52),N(F52)&gt;=0,N(F52)&lt;=1000000)),N($A52)&lt;SUMPRODUCT(--(Vans!$A$2:$A$101=$B52),Vans!$G$2:$G$101)),"Check inputs",IF(OR($D52&lt;SUMPRODUCT(MAX(('Service Log'!$B$2:$B$501=$B52)*('Service Log'!$H$2:$H$501&lt;$A52)*'Service Log'!$I$2:$I$501)),$D52&lt;SUMPRODUCT(MAX((Inspections!$B$2:$B$501=$B52)*(Inspections!$P$2:$P$501&lt;$A52)*Inspections!$Q$2:$Q$501)),$D52&lt;SUMPRODUCT(--(Vans!$A$2:$A$101=$B52),Vans!$D$2:$D$101)),"Check odometer","OK"))))</f>
        <v/>
      </c>
      <c r="H52" s="21">
        <f>IF(AND(ISNUMBER($A52),N($A52)&gt;=18264,N($A52)&lt;=73050),$A52,0)</f>
        <v>0</v>
      </c>
      <c r="I52" s="22">
        <f>IF(AND(AND(ISNUMBER($A52),N($A52)&gt;=18264,N($A52)&lt;=73050),AND(ISNUMBER($D52),N($D52)&gt;=0,N($D52)&lt;=2000000)),$D52,0)</f>
        <v>0</v>
      </c>
    </row>
    <row r="53" spans="1:9" x14ac:dyDescent="0.25">
      <c r="A53" s="15"/>
      <c r="B53" s="12"/>
      <c r="C53" s="12"/>
      <c r="D53" s="14"/>
      <c r="E53" s="13"/>
      <c r="F53" s="20"/>
      <c r="G53" s="18" t="str">
        <f>IF(COUNTA($A53:$F53)=0,"",IF(OR($B53="",NOT(SUMPRODUCT(--(Vans!$A$2:$A$101=$B53))=1)),"Check ID",IF(OR(NOT(AND(ISNUMBER(A53),N(A53)&gt;=18264,N(A53)&lt;=73050)),NOT(OR($C53="Service",$C53="Repair",$C53="Tires",$C53="Other")),NOT(AND(ISNUMBER(D53),N(D53)&gt;=0,N(D53)&lt;=2000000)),NOT(AND(ISNUMBER(F53),N(F53)&gt;=0,N(F53)&lt;=1000000)),N($A53)&lt;SUMPRODUCT(--(Vans!$A$2:$A$101=$B53),Vans!$G$2:$G$101)),"Check inputs",IF(OR($D53&lt;SUMPRODUCT(MAX(('Service Log'!$B$2:$B$501=$B53)*('Service Log'!$H$2:$H$501&lt;$A53)*'Service Log'!$I$2:$I$501)),$D53&lt;SUMPRODUCT(MAX((Inspections!$B$2:$B$501=$B53)*(Inspections!$P$2:$P$501&lt;$A53)*Inspections!$Q$2:$Q$501)),$D53&lt;SUMPRODUCT(--(Vans!$A$2:$A$101=$B53),Vans!$D$2:$D$101)),"Check odometer","OK"))))</f>
        <v/>
      </c>
      <c r="H53" s="21">
        <f>IF(AND(ISNUMBER($A53),N($A53)&gt;=18264,N($A53)&lt;=73050),$A53,0)</f>
        <v>0</v>
      </c>
      <c r="I53" s="22">
        <f>IF(AND(AND(ISNUMBER($A53),N($A53)&gt;=18264,N($A53)&lt;=73050),AND(ISNUMBER($D53),N($D53)&gt;=0,N($D53)&lt;=2000000)),$D53,0)</f>
        <v>0</v>
      </c>
    </row>
    <row r="54" spans="1:9" x14ac:dyDescent="0.25">
      <c r="A54" s="15"/>
      <c r="B54" s="12"/>
      <c r="C54" s="12"/>
      <c r="D54" s="14"/>
      <c r="E54" s="13"/>
      <c r="F54" s="20"/>
      <c r="G54" s="18" t="str">
        <f>IF(COUNTA($A54:$F54)=0,"",IF(OR($B54="",NOT(SUMPRODUCT(--(Vans!$A$2:$A$101=$B54))=1)),"Check ID",IF(OR(NOT(AND(ISNUMBER(A54),N(A54)&gt;=18264,N(A54)&lt;=73050)),NOT(OR($C54="Service",$C54="Repair",$C54="Tires",$C54="Other")),NOT(AND(ISNUMBER(D54),N(D54)&gt;=0,N(D54)&lt;=2000000)),NOT(AND(ISNUMBER(F54),N(F54)&gt;=0,N(F54)&lt;=1000000)),N($A54)&lt;SUMPRODUCT(--(Vans!$A$2:$A$101=$B54),Vans!$G$2:$G$101)),"Check inputs",IF(OR($D54&lt;SUMPRODUCT(MAX(('Service Log'!$B$2:$B$501=$B54)*('Service Log'!$H$2:$H$501&lt;$A54)*'Service Log'!$I$2:$I$501)),$D54&lt;SUMPRODUCT(MAX((Inspections!$B$2:$B$501=$B54)*(Inspections!$P$2:$P$501&lt;$A54)*Inspections!$Q$2:$Q$501)),$D54&lt;SUMPRODUCT(--(Vans!$A$2:$A$101=$B54),Vans!$D$2:$D$101)),"Check odometer","OK"))))</f>
        <v/>
      </c>
      <c r="H54" s="21">
        <f>IF(AND(ISNUMBER($A54),N($A54)&gt;=18264,N($A54)&lt;=73050),$A54,0)</f>
        <v>0</v>
      </c>
      <c r="I54" s="22">
        <f>IF(AND(AND(ISNUMBER($A54),N($A54)&gt;=18264,N($A54)&lt;=73050),AND(ISNUMBER($D54),N($D54)&gt;=0,N($D54)&lt;=2000000)),$D54,0)</f>
        <v>0</v>
      </c>
    </row>
    <row r="55" spans="1:9" x14ac:dyDescent="0.25">
      <c r="A55" s="15"/>
      <c r="B55" s="12"/>
      <c r="C55" s="12"/>
      <c r="D55" s="14"/>
      <c r="E55" s="13"/>
      <c r="F55" s="20"/>
      <c r="G55" s="18" t="str">
        <f>IF(COUNTA($A55:$F55)=0,"",IF(OR($B55="",NOT(SUMPRODUCT(--(Vans!$A$2:$A$101=$B55))=1)),"Check ID",IF(OR(NOT(AND(ISNUMBER(A55),N(A55)&gt;=18264,N(A55)&lt;=73050)),NOT(OR($C55="Service",$C55="Repair",$C55="Tires",$C55="Other")),NOT(AND(ISNUMBER(D55),N(D55)&gt;=0,N(D55)&lt;=2000000)),NOT(AND(ISNUMBER(F55),N(F55)&gt;=0,N(F55)&lt;=1000000)),N($A55)&lt;SUMPRODUCT(--(Vans!$A$2:$A$101=$B55),Vans!$G$2:$G$101)),"Check inputs",IF(OR($D55&lt;SUMPRODUCT(MAX(('Service Log'!$B$2:$B$501=$B55)*('Service Log'!$H$2:$H$501&lt;$A55)*'Service Log'!$I$2:$I$501)),$D55&lt;SUMPRODUCT(MAX((Inspections!$B$2:$B$501=$B55)*(Inspections!$P$2:$P$501&lt;$A55)*Inspections!$Q$2:$Q$501)),$D55&lt;SUMPRODUCT(--(Vans!$A$2:$A$101=$B55),Vans!$D$2:$D$101)),"Check odometer","OK"))))</f>
        <v/>
      </c>
      <c r="H55" s="21">
        <f>IF(AND(ISNUMBER($A55),N($A55)&gt;=18264,N($A55)&lt;=73050),$A55,0)</f>
        <v>0</v>
      </c>
      <c r="I55" s="22">
        <f>IF(AND(AND(ISNUMBER($A55),N($A55)&gt;=18264,N($A55)&lt;=73050),AND(ISNUMBER($D55),N($D55)&gt;=0,N($D55)&lt;=2000000)),$D55,0)</f>
        <v>0</v>
      </c>
    </row>
    <row r="56" spans="1:9" x14ac:dyDescent="0.25">
      <c r="A56" s="15"/>
      <c r="B56" s="12"/>
      <c r="C56" s="12"/>
      <c r="D56" s="14"/>
      <c r="E56" s="13"/>
      <c r="F56" s="20"/>
      <c r="G56" s="18" t="str">
        <f>IF(COUNTA($A56:$F56)=0,"",IF(OR($B56="",NOT(SUMPRODUCT(--(Vans!$A$2:$A$101=$B56))=1)),"Check ID",IF(OR(NOT(AND(ISNUMBER(A56),N(A56)&gt;=18264,N(A56)&lt;=73050)),NOT(OR($C56="Service",$C56="Repair",$C56="Tires",$C56="Other")),NOT(AND(ISNUMBER(D56),N(D56)&gt;=0,N(D56)&lt;=2000000)),NOT(AND(ISNUMBER(F56),N(F56)&gt;=0,N(F56)&lt;=1000000)),N($A56)&lt;SUMPRODUCT(--(Vans!$A$2:$A$101=$B56),Vans!$G$2:$G$101)),"Check inputs",IF(OR($D56&lt;SUMPRODUCT(MAX(('Service Log'!$B$2:$B$501=$B56)*('Service Log'!$H$2:$H$501&lt;$A56)*'Service Log'!$I$2:$I$501)),$D56&lt;SUMPRODUCT(MAX((Inspections!$B$2:$B$501=$B56)*(Inspections!$P$2:$P$501&lt;$A56)*Inspections!$Q$2:$Q$501)),$D56&lt;SUMPRODUCT(--(Vans!$A$2:$A$101=$B56),Vans!$D$2:$D$101)),"Check odometer","OK"))))</f>
        <v/>
      </c>
      <c r="H56" s="21">
        <f>IF(AND(ISNUMBER($A56),N($A56)&gt;=18264,N($A56)&lt;=73050),$A56,0)</f>
        <v>0</v>
      </c>
      <c r="I56" s="22">
        <f>IF(AND(AND(ISNUMBER($A56),N($A56)&gt;=18264,N($A56)&lt;=73050),AND(ISNUMBER($D56),N($D56)&gt;=0,N($D56)&lt;=2000000)),$D56,0)</f>
        <v>0</v>
      </c>
    </row>
    <row r="57" spans="1:9" x14ac:dyDescent="0.25">
      <c r="A57" s="15"/>
      <c r="B57" s="12"/>
      <c r="C57" s="12"/>
      <c r="D57" s="14"/>
      <c r="E57" s="13"/>
      <c r="F57" s="20"/>
      <c r="G57" s="18" t="str">
        <f>IF(COUNTA($A57:$F57)=0,"",IF(OR($B57="",NOT(SUMPRODUCT(--(Vans!$A$2:$A$101=$B57))=1)),"Check ID",IF(OR(NOT(AND(ISNUMBER(A57),N(A57)&gt;=18264,N(A57)&lt;=73050)),NOT(OR($C57="Service",$C57="Repair",$C57="Tires",$C57="Other")),NOT(AND(ISNUMBER(D57),N(D57)&gt;=0,N(D57)&lt;=2000000)),NOT(AND(ISNUMBER(F57),N(F57)&gt;=0,N(F57)&lt;=1000000)),N($A57)&lt;SUMPRODUCT(--(Vans!$A$2:$A$101=$B57),Vans!$G$2:$G$101)),"Check inputs",IF(OR($D57&lt;SUMPRODUCT(MAX(('Service Log'!$B$2:$B$501=$B57)*('Service Log'!$H$2:$H$501&lt;$A57)*'Service Log'!$I$2:$I$501)),$D57&lt;SUMPRODUCT(MAX((Inspections!$B$2:$B$501=$B57)*(Inspections!$P$2:$P$501&lt;$A57)*Inspections!$Q$2:$Q$501)),$D57&lt;SUMPRODUCT(--(Vans!$A$2:$A$101=$B57),Vans!$D$2:$D$101)),"Check odometer","OK"))))</f>
        <v/>
      </c>
      <c r="H57" s="21">
        <f>IF(AND(ISNUMBER($A57),N($A57)&gt;=18264,N($A57)&lt;=73050),$A57,0)</f>
        <v>0</v>
      </c>
      <c r="I57" s="22">
        <f>IF(AND(AND(ISNUMBER($A57),N($A57)&gt;=18264,N($A57)&lt;=73050),AND(ISNUMBER($D57),N($D57)&gt;=0,N($D57)&lt;=2000000)),$D57,0)</f>
        <v>0</v>
      </c>
    </row>
    <row r="58" spans="1:9" x14ac:dyDescent="0.25">
      <c r="A58" s="15"/>
      <c r="B58" s="12"/>
      <c r="C58" s="12"/>
      <c r="D58" s="14"/>
      <c r="E58" s="13"/>
      <c r="F58" s="20"/>
      <c r="G58" s="18" t="str">
        <f>IF(COUNTA($A58:$F58)=0,"",IF(OR($B58="",NOT(SUMPRODUCT(--(Vans!$A$2:$A$101=$B58))=1)),"Check ID",IF(OR(NOT(AND(ISNUMBER(A58),N(A58)&gt;=18264,N(A58)&lt;=73050)),NOT(OR($C58="Service",$C58="Repair",$C58="Tires",$C58="Other")),NOT(AND(ISNUMBER(D58),N(D58)&gt;=0,N(D58)&lt;=2000000)),NOT(AND(ISNUMBER(F58),N(F58)&gt;=0,N(F58)&lt;=1000000)),N($A58)&lt;SUMPRODUCT(--(Vans!$A$2:$A$101=$B58),Vans!$G$2:$G$101)),"Check inputs",IF(OR($D58&lt;SUMPRODUCT(MAX(('Service Log'!$B$2:$B$501=$B58)*('Service Log'!$H$2:$H$501&lt;$A58)*'Service Log'!$I$2:$I$501)),$D58&lt;SUMPRODUCT(MAX((Inspections!$B$2:$B$501=$B58)*(Inspections!$P$2:$P$501&lt;$A58)*Inspections!$Q$2:$Q$501)),$D58&lt;SUMPRODUCT(--(Vans!$A$2:$A$101=$B58),Vans!$D$2:$D$101)),"Check odometer","OK"))))</f>
        <v/>
      </c>
      <c r="H58" s="21">
        <f>IF(AND(ISNUMBER($A58),N($A58)&gt;=18264,N($A58)&lt;=73050),$A58,0)</f>
        <v>0</v>
      </c>
      <c r="I58" s="22">
        <f>IF(AND(AND(ISNUMBER($A58),N($A58)&gt;=18264,N($A58)&lt;=73050),AND(ISNUMBER($D58),N($D58)&gt;=0,N($D58)&lt;=2000000)),$D58,0)</f>
        <v>0</v>
      </c>
    </row>
    <row r="59" spans="1:9" x14ac:dyDescent="0.25">
      <c r="A59" s="15"/>
      <c r="B59" s="12"/>
      <c r="C59" s="12"/>
      <c r="D59" s="14"/>
      <c r="E59" s="13"/>
      <c r="F59" s="20"/>
      <c r="G59" s="18" t="str">
        <f>IF(COUNTA($A59:$F59)=0,"",IF(OR($B59="",NOT(SUMPRODUCT(--(Vans!$A$2:$A$101=$B59))=1)),"Check ID",IF(OR(NOT(AND(ISNUMBER(A59),N(A59)&gt;=18264,N(A59)&lt;=73050)),NOT(OR($C59="Service",$C59="Repair",$C59="Tires",$C59="Other")),NOT(AND(ISNUMBER(D59),N(D59)&gt;=0,N(D59)&lt;=2000000)),NOT(AND(ISNUMBER(F59),N(F59)&gt;=0,N(F59)&lt;=1000000)),N($A59)&lt;SUMPRODUCT(--(Vans!$A$2:$A$101=$B59),Vans!$G$2:$G$101)),"Check inputs",IF(OR($D59&lt;SUMPRODUCT(MAX(('Service Log'!$B$2:$B$501=$B59)*('Service Log'!$H$2:$H$501&lt;$A59)*'Service Log'!$I$2:$I$501)),$D59&lt;SUMPRODUCT(MAX((Inspections!$B$2:$B$501=$B59)*(Inspections!$P$2:$P$501&lt;$A59)*Inspections!$Q$2:$Q$501)),$D59&lt;SUMPRODUCT(--(Vans!$A$2:$A$101=$B59),Vans!$D$2:$D$101)),"Check odometer","OK"))))</f>
        <v/>
      </c>
      <c r="H59" s="21">
        <f>IF(AND(ISNUMBER($A59),N($A59)&gt;=18264,N($A59)&lt;=73050),$A59,0)</f>
        <v>0</v>
      </c>
      <c r="I59" s="22">
        <f>IF(AND(AND(ISNUMBER($A59),N($A59)&gt;=18264,N($A59)&lt;=73050),AND(ISNUMBER($D59),N($D59)&gt;=0,N($D59)&lt;=2000000)),$D59,0)</f>
        <v>0</v>
      </c>
    </row>
    <row r="60" spans="1:9" x14ac:dyDescent="0.25">
      <c r="A60" s="15"/>
      <c r="B60" s="12"/>
      <c r="C60" s="12"/>
      <c r="D60" s="14"/>
      <c r="E60" s="13"/>
      <c r="F60" s="20"/>
      <c r="G60" s="18" t="str">
        <f>IF(COUNTA($A60:$F60)=0,"",IF(OR($B60="",NOT(SUMPRODUCT(--(Vans!$A$2:$A$101=$B60))=1)),"Check ID",IF(OR(NOT(AND(ISNUMBER(A60),N(A60)&gt;=18264,N(A60)&lt;=73050)),NOT(OR($C60="Service",$C60="Repair",$C60="Tires",$C60="Other")),NOT(AND(ISNUMBER(D60),N(D60)&gt;=0,N(D60)&lt;=2000000)),NOT(AND(ISNUMBER(F60),N(F60)&gt;=0,N(F60)&lt;=1000000)),N($A60)&lt;SUMPRODUCT(--(Vans!$A$2:$A$101=$B60),Vans!$G$2:$G$101)),"Check inputs",IF(OR($D60&lt;SUMPRODUCT(MAX(('Service Log'!$B$2:$B$501=$B60)*('Service Log'!$H$2:$H$501&lt;$A60)*'Service Log'!$I$2:$I$501)),$D60&lt;SUMPRODUCT(MAX((Inspections!$B$2:$B$501=$B60)*(Inspections!$P$2:$P$501&lt;$A60)*Inspections!$Q$2:$Q$501)),$D60&lt;SUMPRODUCT(--(Vans!$A$2:$A$101=$B60),Vans!$D$2:$D$101)),"Check odometer","OK"))))</f>
        <v/>
      </c>
      <c r="H60" s="21">
        <f>IF(AND(ISNUMBER($A60),N($A60)&gt;=18264,N($A60)&lt;=73050),$A60,0)</f>
        <v>0</v>
      </c>
      <c r="I60" s="22">
        <f>IF(AND(AND(ISNUMBER($A60),N($A60)&gt;=18264,N($A60)&lt;=73050),AND(ISNUMBER($D60),N($D60)&gt;=0,N($D60)&lt;=2000000)),$D60,0)</f>
        <v>0</v>
      </c>
    </row>
    <row r="61" spans="1:9" x14ac:dyDescent="0.25">
      <c r="A61" s="15"/>
      <c r="B61" s="12"/>
      <c r="C61" s="12"/>
      <c r="D61" s="14"/>
      <c r="E61" s="13"/>
      <c r="F61" s="20"/>
      <c r="G61" s="18" t="str">
        <f>IF(COUNTA($A61:$F61)=0,"",IF(OR($B61="",NOT(SUMPRODUCT(--(Vans!$A$2:$A$101=$B61))=1)),"Check ID",IF(OR(NOT(AND(ISNUMBER(A61),N(A61)&gt;=18264,N(A61)&lt;=73050)),NOT(OR($C61="Service",$C61="Repair",$C61="Tires",$C61="Other")),NOT(AND(ISNUMBER(D61),N(D61)&gt;=0,N(D61)&lt;=2000000)),NOT(AND(ISNUMBER(F61),N(F61)&gt;=0,N(F61)&lt;=1000000)),N($A61)&lt;SUMPRODUCT(--(Vans!$A$2:$A$101=$B61),Vans!$G$2:$G$101)),"Check inputs",IF(OR($D61&lt;SUMPRODUCT(MAX(('Service Log'!$B$2:$B$501=$B61)*('Service Log'!$H$2:$H$501&lt;$A61)*'Service Log'!$I$2:$I$501)),$D61&lt;SUMPRODUCT(MAX((Inspections!$B$2:$B$501=$B61)*(Inspections!$P$2:$P$501&lt;$A61)*Inspections!$Q$2:$Q$501)),$D61&lt;SUMPRODUCT(--(Vans!$A$2:$A$101=$B61),Vans!$D$2:$D$101)),"Check odometer","OK"))))</f>
        <v/>
      </c>
      <c r="H61" s="21">
        <f>IF(AND(ISNUMBER($A61),N($A61)&gt;=18264,N($A61)&lt;=73050),$A61,0)</f>
        <v>0</v>
      </c>
      <c r="I61" s="22">
        <f>IF(AND(AND(ISNUMBER($A61),N($A61)&gt;=18264,N($A61)&lt;=73050),AND(ISNUMBER($D61),N($D61)&gt;=0,N($D61)&lt;=2000000)),$D61,0)</f>
        <v>0</v>
      </c>
    </row>
    <row r="62" spans="1:9" x14ac:dyDescent="0.25">
      <c r="A62" s="15"/>
      <c r="B62" s="12"/>
      <c r="C62" s="12"/>
      <c r="D62" s="14"/>
      <c r="E62" s="13"/>
      <c r="F62" s="20"/>
      <c r="G62" s="18" t="str">
        <f>IF(COUNTA($A62:$F62)=0,"",IF(OR($B62="",NOT(SUMPRODUCT(--(Vans!$A$2:$A$101=$B62))=1)),"Check ID",IF(OR(NOT(AND(ISNUMBER(A62),N(A62)&gt;=18264,N(A62)&lt;=73050)),NOT(OR($C62="Service",$C62="Repair",$C62="Tires",$C62="Other")),NOT(AND(ISNUMBER(D62),N(D62)&gt;=0,N(D62)&lt;=2000000)),NOT(AND(ISNUMBER(F62),N(F62)&gt;=0,N(F62)&lt;=1000000)),N($A62)&lt;SUMPRODUCT(--(Vans!$A$2:$A$101=$B62),Vans!$G$2:$G$101)),"Check inputs",IF(OR($D62&lt;SUMPRODUCT(MAX(('Service Log'!$B$2:$B$501=$B62)*('Service Log'!$H$2:$H$501&lt;$A62)*'Service Log'!$I$2:$I$501)),$D62&lt;SUMPRODUCT(MAX((Inspections!$B$2:$B$501=$B62)*(Inspections!$P$2:$P$501&lt;$A62)*Inspections!$Q$2:$Q$501)),$D62&lt;SUMPRODUCT(--(Vans!$A$2:$A$101=$B62),Vans!$D$2:$D$101)),"Check odometer","OK"))))</f>
        <v/>
      </c>
      <c r="H62" s="21">
        <f>IF(AND(ISNUMBER($A62),N($A62)&gt;=18264,N($A62)&lt;=73050),$A62,0)</f>
        <v>0</v>
      </c>
      <c r="I62" s="22">
        <f>IF(AND(AND(ISNUMBER($A62),N($A62)&gt;=18264,N($A62)&lt;=73050),AND(ISNUMBER($D62),N($D62)&gt;=0,N($D62)&lt;=2000000)),$D62,0)</f>
        <v>0</v>
      </c>
    </row>
    <row r="63" spans="1:9" x14ac:dyDescent="0.25">
      <c r="A63" s="15"/>
      <c r="B63" s="12"/>
      <c r="C63" s="12"/>
      <c r="D63" s="14"/>
      <c r="E63" s="13"/>
      <c r="F63" s="20"/>
      <c r="G63" s="18" t="str">
        <f>IF(COUNTA($A63:$F63)=0,"",IF(OR($B63="",NOT(SUMPRODUCT(--(Vans!$A$2:$A$101=$B63))=1)),"Check ID",IF(OR(NOT(AND(ISNUMBER(A63),N(A63)&gt;=18264,N(A63)&lt;=73050)),NOT(OR($C63="Service",$C63="Repair",$C63="Tires",$C63="Other")),NOT(AND(ISNUMBER(D63),N(D63)&gt;=0,N(D63)&lt;=2000000)),NOT(AND(ISNUMBER(F63),N(F63)&gt;=0,N(F63)&lt;=1000000)),N($A63)&lt;SUMPRODUCT(--(Vans!$A$2:$A$101=$B63),Vans!$G$2:$G$101)),"Check inputs",IF(OR($D63&lt;SUMPRODUCT(MAX(('Service Log'!$B$2:$B$501=$B63)*('Service Log'!$H$2:$H$501&lt;$A63)*'Service Log'!$I$2:$I$501)),$D63&lt;SUMPRODUCT(MAX((Inspections!$B$2:$B$501=$B63)*(Inspections!$P$2:$P$501&lt;$A63)*Inspections!$Q$2:$Q$501)),$D63&lt;SUMPRODUCT(--(Vans!$A$2:$A$101=$B63),Vans!$D$2:$D$101)),"Check odometer","OK"))))</f>
        <v/>
      </c>
      <c r="H63" s="21">
        <f>IF(AND(ISNUMBER($A63),N($A63)&gt;=18264,N($A63)&lt;=73050),$A63,0)</f>
        <v>0</v>
      </c>
      <c r="I63" s="22">
        <f>IF(AND(AND(ISNUMBER($A63),N($A63)&gt;=18264,N($A63)&lt;=73050),AND(ISNUMBER($D63),N($D63)&gt;=0,N($D63)&lt;=2000000)),$D63,0)</f>
        <v>0</v>
      </c>
    </row>
    <row r="64" spans="1:9" x14ac:dyDescent="0.25">
      <c r="A64" s="15"/>
      <c r="B64" s="12"/>
      <c r="C64" s="12"/>
      <c r="D64" s="14"/>
      <c r="E64" s="13"/>
      <c r="F64" s="20"/>
      <c r="G64" s="18" t="str">
        <f>IF(COUNTA($A64:$F64)=0,"",IF(OR($B64="",NOT(SUMPRODUCT(--(Vans!$A$2:$A$101=$B64))=1)),"Check ID",IF(OR(NOT(AND(ISNUMBER(A64),N(A64)&gt;=18264,N(A64)&lt;=73050)),NOT(OR($C64="Service",$C64="Repair",$C64="Tires",$C64="Other")),NOT(AND(ISNUMBER(D64),N(D64)&gt;=0,N(D64)&lt;=2000000)),NOT(AND(ISNUMBER(F64),N(F64)&gt;=0,N(F64)&lt;=1000000)),N($A64)&lt;SUMPRODUCT(--(Vans!$A$2:$A$101=$B64),Vans!$G$2:$G$101)),"Check inputs",IF(OR($D64&lt;SUMPRODUCT(MAX(('Service Log'!$B$2:$B$501=$B64)*('Service Log'!$H$2:$H$501&lt;$A64)*'Service Log'!$I$2:$I$501)),$D64&lt;SUMPRODUCT(MAX((Inspections!$B$2:$B$501=$B64)*(Inspections!$P$2:$P$501&lt;$A64)*Inspections!$Q$2:$Q$501)),$D64&lt;SUMPRODUCT(--(Vans!$A$2:$A$101=$B64),Vans!$D$2:$D$101)),"Check odometer","OK"))))</f>
        <v/>
      </c>
      <c r="H64" s="21">
        <f>IF(AND(ISNUMBER($A64),N($A64)&gt;=18264,N($A64)&lt;=73050),$A64,0)</f>
        <v>0</v>
      </c>
      <c r="I64" s="22">
        <f>IF(AND(AND(ISNUMBER($A64),N($A64)&gt;=18264,N($A64)&lt;=73050),AND(ISNUMBER($D64),N($D64)&gt;=0,N($D64)&lt;=2000000)),$D64,0)</f>
        <v>0</v>
      </c>
    </row>
    <row r="65" spans="1:9" x14ac:dyDescent="0.25">
      <c r="A65" s="15"/>
      <c r="B65" s="12"/>
      <c r="C65" s="12"/>
      <c r="D65" s="14"/>
      <c r="E65" s="13"/>
      <c r="F65" s="20"/>
      <c r="G65" s="18" t="str">
        <f>IF(COUNTA($A65:$F65)=0,"",IF(OR($B65="",NOT(SUMPRODUCT(--(Vans!$A$2:$A$101=$B65))=1)),"Check ID",IF(OR(NOT(AND(ISNUMBER(A65),N(A65)&gt;=18264,N(A65)&lt;=73050)),NOT(OR($C65="Service",$C65="Repair",$C65="Tires",$C65="Other")),NOT(AND(ISNUMBER(D65),N(D65)&gt;=0,N(D65)&lt;=2000000)),NOT(AND(ISNUMBER(F65),N(F65)&gt;=0,N(F65)&lt;=1000000)),N($A65)&lt;SUMPRODUCT(--(Vans!$A$2:$A$101=$B65),Vans!$G$2:$G$101)),"Check inputs",IF(OR($D65&lt;SUMPRODUCT(MAX(('Service Log'!$B$2:$B$501=$B65)*('Service Log'!$H$2:$H$501&lt;$A65)*'Service Log'!$I$2:$I$501)),$D65&lt;SUMPRODUCT(MAX((Inspections!$B$2:$B$501=$B65)*(Inspections!$P$2:$P$501&lt;$A65)*Inspections!$Q$2:$Q$501)),$D65&lt;SUMPRODUCT(--(Vans!$A$2:$A$101=$B65),Vans!$D$2:$D$101)),"Check odometer","OK"))))</f>
        <v/>
      </c>
      <c r="H65" s="21">
        <f>IF(AND(ISNUMBER($A65),N($A65)&gt;=18264,N($A65)&lt;=73050),$A65,0)</f>
        <v>0</v>
      </c>
      <c r="I65" s="22">
        <f>IF(AND(AND(ISNUMBER($A65),N($A65)&gt;=18264,N($A65)&lt;=73050),AND(ISNUMBER($D65),N($D65)&gt;=0,N($D65)&lt;=2000000)),$D65,0)</f>
        <v>0</v>
      </c>
    </row>
    <row r="66" spans="1:9" x14ac:dyDescent="0.25">
      <c r="A66" s="15"/>
      <c r="B66" s="12"/>
      <c r="C66" s="12"/>
      <c r="D66" s="14"/>
      <c r="E66" s="13"/>
      <c r="F66" s="20"/>
      <c r="G66" s="18" t="str">
        <f>IF(COUNTA($A66:$F66)=0,"",IF(OR($B66="",NOT(SUMPRODUCT(--(Vans!$A$2:$A$101=$B66))=1)),"Check ID",IF(OR(NOT(AND(ISNUMBER(A66),N(A66)&gt;=18264,N(A66)&lt;=73050)),NOT(OR($C66="Service",$C66="Repair",$C66="Tires",$C66="Other")),NOT(AND(ISNUMBER(D66),N(D66)&gt;=0,N(D66)&lt;=2000000)),NOT(AND(ISNUMBER(F66),N(F66)&gt;=0,N(F66)&lt;=1000000)),N($A66)&lt;SUMPRODUCT(--(Vans!$A$2:$A$101=$B66),Vans!$G$2:$G$101)),"Check inputs",IF(OR($D66&lt;SUMPRODUCT(MAX(('Service Log'!$B$2:$B$501=$B66)*('Service Log'!$H$2:$H$501&lt;$A66)*'Service Log'!$I$2:$I$501)),$D66&lt;SUMPRODUCT(MAX((Inspections!$B$2:$B$501=$B66)*(Inspections!$P$2:$P$501&lt;$A66)*Inspections!$Q$2:$Q$501)),$D66&lt;SUMPRODUCT(--(Vans!$A$2:$A$101=$B66),Vans!$D$2:$D$101)),"Check odometer","OK"))))</f>
        <v/>
      </c>
      <c r="H66" s="21">
        <f>IF(AND(ISNUMBER($A66),N($A66)&gt;=18264,N($A66)&lt;=73050),$A66,0)</f>
        <v>0</v>
      </c>
      <c r="I66" s="22">
        <f>IF(AND(AND(ISNUMBER($A66),N($A66)&gt;=18264,N($A66)&lt;=73050),AND(ISNUMBER($D66),N($D66)&gt;=0,N($D66)&lt;=2000000)),$D66,0)</f>
        <v>0</v>
      </c>
    </row>
    <row r="67" spans="1:9" x14ac:dyDescent="0.25">
      <c r="A67" s="15"/>
      <c r="B67" s="12"/>
      <c r="C67" s="12"/>
      <c r="D67" s="14"/>
      <c r="E67" s="13"/>
      <c r="F67" s="20"/>
      <c r="G67" s="18" t="str">
        <f>IF(COUNTA($A67:$F67)=0,"",IF(OR($B67="",NOT(SUMPRODUCT(--(Vans!$A$2:$A$101=$B67))=1)),"Check ID",IF(OR(NOT(AND(ISNUMBER(A67),N(A67)&gt;=18264,N(A67)&lt;=73050)),NOT(OR($C67="Service",$C67="Repair",$C67="Tires",$C67="Other")),NOT(AND(ISNUMBER(D67),N(D67)&gt;=0,N(D67)&lt;=2000000)),NOT(AND(ISNUMBER(F67),N(F67)&gt;=0,N(F67)&lt;=1000000)),N($A67)&lt;SUMPRODUCT(--(Vans!$A$2:$A$101=$B67),Vans!$G$2:$G$101)),"Check inputs",IF(OR($D67&lt;SUMPRODUCT(MAX(('Service Log'!$B$2:$B$501=$B67)*('Service Log'!$H$2:$H$501&lt;$A67)*'Service Log'!$I$2:$I$501)),$D67&lt;SUMPRODUCT(MAX((Inspections!$B$2:$B$501=$B67)*(Inspections!$P$2:$P$501&lt;$A67)*Inspections!$Q$2:$Q$501)),$D67&lt;SUMPRODUCT(--(Vans!$A$2:$A$101=$B67),Vans!$D$2:$D$101)),"Check odometer","OK"))))</f>
        <v/>
      </c>
      <c r="H67" s="21">
        <f>IF(AND(ISNUMBER($A67),N($A67)&gt;=18264,N($A67)&lt;=73050),$A67,0)</f>
        <v>0</v>
      </c>
      <c r="I67" s="22">
        <f>IF(AND(AND(ISNUMBER($A67),N($A67)&gt;=18264,N($A67)&lt;=73050),AND(ISNUMBER($D67),N($D67)&gt;=0,N($D67)&lt;=2000000)),$D67,0)</f>
        <v>0</v>
      </c>
    </row>
    <row r="68" spans="1:9" x14ac:dyDescent="0.25">
      <c r="A68" s="15"/>
      <c r="B68" s="12"/>
      <c r="C68" s="12"/>
      <c r="D68" s="14"/>
      <c r="E68" s="13"/>
      <c r="F68" s="20"/>
      <c r="G68" s="18" t="str">
        <f>IF(COUNTA($A68:$F68)=0,"",IF(OR($B68="",NOT(SUMPRODUCT(--(Vans!$A$2:$A$101=$B68))=1)),"Check ID",IF(OR(NOT(AND(ISNUMBER(A68),N(A68)&gt;=18264,N(A68)&lt;=73050)),NOT(OR($C68="Service",$C68="Repair",$C68="Tires",$C68="Other")),NOT(AND(ISNUMBER(D68),N(D68)&gt;=0,N(D68)&lt;=2000000)),NOT(AND(ISNUMBER(F68),N(F68)&gt;=0,N(F68)&lt;=1000000)),N($A68)&lt;SUMPRODUCT(--(Vans!$A$2:$A$101=$B68),Vans!$G$2:$G$101)),"Check inputs",IF(OR($D68&lt;SUMPRODUCT(MAX(('Service Log'!$B$2:$B$501=$B68)*('Service Log'!$H$2:$H$501&lt;$A68)*'Service Log'!$I$2:$I$501)),$D68&lt;SUMPRODUCT(MAX((Inspections!$B$2:$B$501=$B68)*(Inspections!$P$2:$P$501&lt;$A68)*Inspections!$Q$2:$Q$501)),$D68&lt;SUMPRODUCT(--(Vans!$A$2:$A$101=$B68),Vans!$D$2:$D$101)),"Check odometer","OK"))))</f>
        <v/>
      </c>
      <c r="H68" s="21">
        <f>IF(AND(ISNUMBER($A68),N($A68)&gt;=18264,N($A68)&lt;=73050),$A68,0)</f>
        <v>0</v>
      </c>
      <c r="I68" s="22">
        <f>IF(AND(AND(ISNUMBER($A68),N($A68)&gt;=18264,N($A68)&lt;=73050),AND(ISNUMBER($D68),N($D68)&gt;=0,N($D68)&lt;=2000000)),$D68,0)</f>
        <v>0</v>
      </c>
    </row>
    <row r="69" spans="1:9" x14ac:dyDescent="0.25">
      <c r="A69" s="15"/>
      <c r="B69" s="12"/>
      <c r="C69" s="12"/>
      <c r="D69" s="14"/>
      <c r="E69" s="13"/>
      <c r="F69" s="20"/>
      <c r="G69" s="18" t="str">
        <f>IF(COUNTA($A69:$F69)=0,"",IF(OR($B69="",NOT(SUMPRODUCT(--(Vans!$A$2:$A$101=$B69))=1)),"Check ID",IF(OR(NOT(AND(ISNUMBER(A69),N(A69)&gt;=18264,N(A69)&lt;=73050)),NOT(OR($C69="Service",$C69="Repair",$C69="Tires",$C69="Other")),NOT(AND(ISNUMBER(D69),N(D69)&gt;=0,N(D69)&lt;=2000000)),NOT(AND(ISNUMBER(F69),N(F69)&gt;=0,N(F69)&lt;=1000000)),N($A69)&lt;SUMPRODUCT(--(Vans!$A$2:$A$101=$B69),Vans!$G$2:$G$101)),"Check inputs",IF(OR($D69&lt;SUMPRODUCT(MAX(('Service Log'!$B$2:$B$501=$B69)*('Service Log'!$H$2:$H$501&lt;$A69)*'Service Log'!$I$2:$I$501)),$D69&lt;SUMPRODUCT(MAX((Inspections!$B$2:$B$501=$B69)*(Inspections!$P$2:$P$501&lt;$A69)*Inspections!$Q$2:$Q$501)),$D69&lt;SUMPRODUCT(--(Vans!$A$2:$A$101=$B69),Vans!$D$2:$D$101)),"Check odometer","OK"))))</f>
        <v/>
      </c>
      <c r="H69" s="21">
        <f>IF(AND(ISNUMBER($A69),N($A69)&gt;=18264,N($A69)&lt;=73050),$A69,0)</f>
        <v>0</v>
      </c>
      <c r="I69" s="22">
        <f>IF(AND(AND(ISNUMBER($A69),N($A69)&gt;=18264,N($A69)&lt;=73050),AND(ISNUMBER($D69),N($D69)&gt;=0,N($D69)&lt;=2000000)),$D69,0)</f>
        <v>0</v>
      </c>
    </row>
    <row r="70" spans="1:9" x14ac:dyDescent="0.25">
      <c r="A70" s="15"/>
      <c r="B70" s="12"/>
      <c r="C70" s="12"/>
      <c r="D70" s="14"/>
      <c r="E70" s="13"/>
      <c r="F70" s="20"/>
      <c r="G70" s="18" t="str">
        <f>IF(COUNTA($A70:$F70)=0,"",IF(OR($B70="",NOT(SUMPRODUCT(--(Vans!$A$2:$A$101=$B70))=1)),"Check ID",IF(OR(NOT(AND(ISNUMBER(A70),N(A70)&gt;=18264,N(A70)&lt;=73050)),NOT(OR($C70="Service",$C70="Repair",$C70="Tires",$C70="Other")),NOT(AND(ISNUMBER(D70),N(D70)&gt;=0,N(D70)&lt;=2000000)),NOT(AND(ISNUMBER(F70),N(F70)&gt;=0,N(F70)&lt;=1000000)),N($A70)&lt;SUMPRODUCT(--(Vans!$A$2:$A$101=$B70),Vans!$G$2:$G$101)),"Check inputs",IF(OR($D70&lt;SUMPRODUCT(MAX(('Service Log'!$B$2:$B$501=$B70)*('Service Log'!$H$2:$H$501&lt;$A70)*'Service Log'!$I$2:$I$501)),$D70&lt;SUMPRODUCT(MAX((Inspections!$B$2:$B$501=$B70)*(Inspections!$P$2:$P$501&lt;$A70)*Inspections!$Q$2:$Q$501)),$D70&lt;SUMPRODUCT(--(Vans!$A$2:$A$101=$B70),Vans!$D$2:$D$101)),"Check odometer","OK"))))</f>
        <v/>
      </c>
      <c r="H70" s="21">
        <f>IF(AND(ISNUMBER($A70),N($A70)&gt;=18264,N($A70)&lt;=73050),$A70,0)</f>
        <v>0</v>
      </c>
      <c r="I70" s="22">
        <f>IF(AND(AND(ISNUMBER($A70),N($A70)&gt;=18264,N($A70)&lt;=73050),AND(ISNUMBER($D70),N($D70)&gt;=0,N($D70)&lt;=2000000)),$D70,0)</f>
        <v>0</v>
      </c>
    </row>
    <row r="71" spans="1:9" x14ac:dyDescent="0.25">
      <c r="A71" s="15"/>
      <c r="B71" s="12"/>
      <c r="C71" s="12"/>
      <c r="D71" s="14"/>
      <c r="E71" s="13"/>
      <c r="F71" s="20"/>
      <c r="G71" s="18" t="str">
        <f>IF(COUNTA($A71:$F71)=0,"",IF(OR($B71="",NOT(SUMPRODUCT(--(Vans!$A$2:$A$101=$B71))=1)),"Check ID",IF(OR(NOT(AND(ISNUMBER(A71),N(A71)&gt;=18264,N(A71)&lt;=73050)),NOT(OR($C71="Service",$C71="Repair",$C71="Tires",$C71="Other")),NOT(AND(ISNUMBER(D71),N(D71)&gt;=0,N(D71)&lt;=2000000)),NOT(AND(ISNUMBER(F71),N(F71)&gt;=0,N(F71)&lt;=1000000)),N($A71)&lt;SUMPRODUCT(--(Vans!$A$2:$A$101=$B71),Vans!$G$2:$G$101)),"Check inputs",IF(OR($D71&lt;SUMPRODUCT(MAX(('Service Log'!$B$2:$B$501=$B71)*('Service Log'!$H$2:$H$501&lt;$A71)*'Service Log'!$I$2:$I$501)),$D71&lt;SUMPRODUCT(MAX((Inspections!$B$2:$B$501=$B71)*(Inspections!$P$2:$P$501&lt;$A71)*Inspections!$Q$2:$Q$501)),$D71&lt;SUMPRODUCT(--(Vans!$A$2:$A$101=$B71),Vans!$D$2:$D$101)),"Check odometer","OK"))))</f>
        <v/>
      </c>
      <c r="H71" s="21">
        <f>IF(AND(ISNUMBER($A71),N($A71)&gt;=18264,N($A71)&lt;=73050),$A71,0)</f>
        <v>0</v>
      </c>
      <c r="I71" s="22">
        <f>IF(AND(AND(ISNUMBER($A71),N($A71)&gt;=18264,N($A71)&lt;=73050),AND(ISNUMBER($D71),N($D71)&gt;=0,N($D71)&lt;=2000000)),$D71,0)</f>
        <v>0</v>
      </c>
    </row>
    <row r="72" spans="1:9" x14ac:dyDescent="0.25">
      <c r="A72" s="15"/>
      <c r="B72" s="12"/>
      <c r="C72" s="12"/>
      <c r="D72" s="14"/>
      <c r="E72" s="13"/>
      <c r="F72" s="20"/>
      <c r="G72" s="18" t="str">
        <f>IF(COUNTA($A72:$F72)=0,"",IF(OR($B72="",NOT(SUMPRODUCT(--(Vans!$A$2:$A$101=$B72))=1)),"Check ID",IF(OR(NOT(AND(ISNUMBER(A72),N(A72)&gt;=18264,N(A72)&lt;=73050)),NOT(OR($C72="Service",$C72="Repair",$C72="Tires",$C72="Other")),NOT(AND(ISNUMBER(D72),N(D72)&gt;=0,N(D72)&lt;=2000000)),NOT(AND(ISNUMBER(F72),N(F72)&gt;=0,N(F72)&lt;=1000000)),N($A72)&lt;SUMPRODUCT(--(Vans!$A$2:$A$101=$B72),Vans!$G$2:$G$101)),"Check inputs",IF(OR($D72&lt;SUMPRODUCT(MAX(('Service Log'!$B$2:$B$501=$B72)*('Service Log'!$H$2:$H$501&lt;$A72)*'Service Log'!$I$2:$I$501)),$D72&lt;SUMPRODUCT(MAX((Inspections!$B$2:$B$501=$B72)*(Inspections!$P$2:$P$501&lt;$A72)*Inspections!$Q$2:$Q$501)),$D72&lt;SUMPRODUCT(--(Vans!$A$2:$A$101=$B72),Vans!$D$2:$D$101)),"Check odometer","OK"))))</f>
        <v/>
      </c>
      <c r="H72" s="21">
        <f>IF(AND(ISNUMBER($A72),N($A72)&gt;=18264,N($A72)&lt;=73050),$A72,0)</f>
        <v>0</v>
      </c>
      <c r="I72" s="22">
        <f>IF(AND(AND(ISNUMBER($A72),N($A72)&gt;=18264,N($A72)&lt;=73050),AND(ISNUMBER($D72),N($D72)&gt;=0,N($D72)&lt;=2000000)),$D72,0)</f>
        <v>0</v>
      </c>
    </row>
    <row r="73" spans="1:9" x14ac:dyDescent="0.25">
      <c r="A73" s="15"/>
      <c r="B73" s="12"/>
      <c r="C73" s="12"/>
      <c r="D73" s="14"/>
      <c r="E73" s="13"/>
      <c r="F73" s="20"/>
      <c r="G73" s="18" t="str">
        <f>IF(COUNTA($A73:$F73)=0,"",IF(OR($B73="",NOT(SUMPRODUCT(--(Vans!$A$2:$A$101=$B73))=1)),"Check ID",IF(OR(NOT(AND(ISNUMBER(A73),N(A73)&gt;=18264,N(A73)&lt;=73050)),NOT(OR($C73="Service",$C73="Repair",$C73="Tires",$C73="Other")),NOT(AND(ISNUMBER(D73),N(D73)&gt;=0,N(D73)&lt;=2000000)),NOT(AND(ISNUMBER(F73),N(F73)&gt;=0,N(F73)&lt;=1000000)),N($A73)&lt;SUMPRODUCT(--(Vans!$A$2:$A$101=$B73),Vans!$G$2:$G$101)),"Check inputs",IF(OR($D73&lt;SUMPRODUCT(MAX(('Service Log'!$B$2:$B$501=$B73)*('Service Log'!$H$2:$H$501&lt;$A73)*'Service Log'!$I$2:$I$501)),$D73&lt;SUMPRODUCT(MAX((Inspections!$B$2:$B$501=$B73)*(Inspections!$P$2:$P$501&lt;$A73)*Inspections!$Q$2:$Q$501)),$D73&lt;SUMPRODUCT(--(Vans!$A$2:$A$101=$B73),Vans!$D$2:$D$101)),"Check odometer","OK"))))</f>
        <v/>
      </c>
      <c r="H73" s="21">
        <f>IF(AND(ISNUMBER($A73),N($A73)&gt;=18264,N($A73)&lt;=73050),$A73,0)</f>
        <v>0</v>
      </c>
      <c r="I73" s="22">
        <f>IF(AND(AND(ISNUMBER($A73),N($A73)&gt;=18264,N($A73)&lt;=73050),AND(ISNUMBER($D73),N($D73)&gt;=0,N($D73)&lt;=2000000)),$D73,0)</f>
        <v>0</v>
      </c>
    </row>
    <row r="74" spans="1:9" x14ac:dyDescent="0.25">
      <c r="A74" s="15"/>
      <c r="B74" s="12"/>
      <c r="C74" s="12"/>
      <c r="D74" s="14"/>
      <c r="E74" s="13"/>
      <c r="F74" s="20"/>
      <c r="G74" s="18" t="str">
        <f>IF(COUNTA($A74:$F74)=0,"",IF(OR($B74="",NOT(SUMPRODUCT(--(Vans!$A$2:$A$101=$B74))=1)),"Check ID",IF(OR(NOT(AND(ISNUMBER(A74),N(A74)&gt;=18264,N(A74)&lt;=73050)),NOT(OR($C74="Service",$C74="Repair",$C74="Tires",$C74="Other")),NOT(AND(ISNUMBER(D74),N(D74)&gt;=0,N(D74)&lt;=2000000)),NOT(AND(ISNUMBER(F74),N(F74)&gt;=0,N(F74)&lt;=1000000)),N($A74)&lt;SUMPRODUCT(--(Vans!$A$2:$A$101=$B74),Vans!$G$2:$G$101)),"Check inputs",IF(OR($D74&lt;SUMPRODUCT(MAX(('Service Log'!$B$2:$B$501=$B74)*('Service Log'!$H$2:$H$501&lt;$A74)*'Service Log'!$I$2:$I$501)),$D74&lt;SUMPRODUCT(MAX((Inspections!$B$2:$B$501=$B74)*(Inspections!$P$2:$P$501&lt;$A74)*Inspections!$Q$2:$Q$501)),$D74&lt;SUMPRODUCT(--(Vans!$A$2:$A$101=$B74),Vans!$D$2:$D$101)),"Check odometer","OK"))))</f>
        <v/>
      </c>
      <c r="H74" s="21">
        <f>IF(AND(ISNUMBER($A74),N($A74)&gt;=18264,N($A74)&lt;=73050),$A74,0)</f>
        <v>0</v>
      </c>
      <c r="I74" s="22">
        <f>IF(AND(AND(ISNUMBER($A74),N($A74)&gt;=18264,N($A74)&lt;=73050),AND(ISNUMBER($D74),N($D74)&gt;=0,N($D74)&lt;=2000000)),$D74,0)</f>
        <v>0</v>
      </c>
    </row>
    <row r="75" spans="1:9" x14ac:dyDescent="0.25">
      <c r="A75" s="15"/>
      <c r="B75" s="12"/>
      <c r="C75" s="12"/>
      <c r="D75" s="14"/>
      <c r="E75" s="13"/>
      <c r="F75" s="20"/>
      <c r="G75" s="18" t="str">
        <f>IF(COUNTA($A75:$F75)=0,"",IF(OR($B75="",NOT(SUMPRODUCT(--(Vans!$A$2:$A$101=$B75))=1)),"Check ID",IF(OR(NOT(AND(ISNUMBER(A75),N(A75)&gt;=18264,N(A75)&lt;=73050)),NOT(OR($C75="Service",$C75="Repair",$C75="Tires",$C75="Other")),NOT(AND(ISNUMBER(D75),N(D75)&gt;=0,N(D75)&lt;=2000000)),NOT(AND(ISNUMBER(F75),N(F75)&gt;=0,N(F75)&lt;=1000000)),N($A75)&lt;SUMPRODUCT(--(Vans!$A$2:$A$101=$B75),Vans!$G$2:$G$101)),"Check inputs",IF(OR($D75&lt;SUMPRODUCT(MAX(('Service Log'!$B$2:$B$501=$B75)*('Service Log'!$H$2:$H$501&lt;$A75)*'Service Log'!$I$2:$I$501)),$D75&lt;SUMPRODUCT(MAX((Inspections!$B$2:$B$501=$B75)*(Inspections!$P$2:$P$501&lt;$A75)*Inspections!$Q$2:$Q$501)),$D75&lt;SUMPRODUCT(--(Vans!$A$2:$A$101=$B75),Vans!$D$2:$D$101)),"Check odometer","OK"))))</f>
        <v/>
      </c>
      <c r="H75" s="21">
        <f>IF(AND(ISNUMBER($A75),N($A75)&gt;=18264,N($A75)&lt;=73050),$A75,0)</f>
        <v>0</v>
      </c>
      <c r="I75" s="22">
        <f>IF(AND(AND(ISNUMBER($A75),N($A75)&gt;=18264,N($A75)&lt;=73050),AND(ISNUMBER($D75),N($D75)&gt;=0,N($D75)&lt;=2000000)),$D75,0)</f>
        <v>0</v>
      </c>
    </row>
    <row r="76" spans="1:9" x14ac:dyDescent="0.25">
      <c r="A76" s="15"/>
      <c r="B76" s="12"/>
      <c r="C76" s="12"/>
      <c r="D76" s="14"/>
      <c r="E76" s="13"/>
      <c r="F76" s="20"/>
      <c r="G76" s="18" t="str">
        <f>IF(COUNTA($A76:$F76)=0,"",IF(OR($B76="",NOT(SUMPRODUCT(--(Vans!$A$2:$A$101=$B76))=1)),"Check ID",IF(OR(NOT(AND(ISNUMBER(A76),N(A76)&gt;=18264,N(A76)&lt;=73050)),NOT(OR($C76="Service",$C76="Repair",$C76="Tires",$C76="Other")),NOT(AND(ISNUMBER(D76),N(D76)&gt;=0,N(D76)&lt;=2000000)),NOT(AND(ISNUMBER(F76),N(F76)&gt;=0,N(F76)&lt;=1000000)),N($A76)&lt;SUMPRODUCT(--(Vans!$A$2:$A$101=$B76),Vans!$G$2:$G$101)),"Check inputs",IF(OR($D76&lt;SUMPRODUCT(MAX(('Service Log'!$B$2:$B$501=$B76)*('Service Log'!$H$2:$H$501&lt;$A76)*'Service Log'!$I$2:$I$501)),$D76&lt;SUMPRODUCT(MAX((Inspections!$B$2:$B$501=$B76)*(Inspections!$P$2:$P$501&lt;$A76)*Inspections!$Q$2:$Q$501)),$D76&lt;SUMPRODUCT(--(Vans!$A$2:$A$101=$B76),Vans!$D$2:$D$101)),"Check odometer","OK"))))</f>
        <v/>
      </c>
      <c r="H76" s="21">
        <f>IF(AND(ISNUMBER($A76),N($A76)&gt;=18264,N($A76)&lt;=73050),$A76,0)</f>
        <v>0</v>
      </c>
      <c r="I76" s="22">
        <f>IF(AND(AND(ISNUMBER($A76),N($A76)&gt;=18264,N($A76)&lt;=73050),AND(ISNUMBER($D76),N($D76)&gt;=0,N($D76)&lt;=2000000)),$D76,0)</f>
        <v>0</v>
      </c>
    </row>
    <row r="77" spans="1:9" x14ac:dyDescent="0.25">
      <c r="A77" s="15"/>
      <c r="B77" s="12"/>
      <c r="C77" s="12"/>
      <c r="D77" s="14"/>
      <c r="E77" s="13"/>
      <c r="F77" s="20"/>
      <c r="G77" s="18" t="str">
        <f>IF(COUNTA($A77:$F77)=0,"",IF(OR($B77="",NOT(SUMPRODUCT(--(Vans!$A$2:$A$101=$B77))=1)),"Check ID",IF(OR(NOT(AND(ISNUMBER(A77),N(A77)&gt;=18264,N(A77)&lt;=73050)),NOT(OR($C77="Service",$C77="Repair",$C77="Tires",$C77="Other")),NOT(AND(ISNUMBER(D77),N(D77)&gt;=0,N(D77)&lt;=2000000)),NOT(AND(ISNUMBER(F77),N(F77)&gt;=0,N(F77)&lt;=1000000)),N($A77)&lt;SUMPRODUCT(--(Vans!$A$2:$A$101=$B77),Vans!$G$2:$G$101)),"Check inputs",IF(OR($D77&lt;SUMPRODUCT(MAX(('Service Log'!$B$2:$B$501=$B77)*('Service Log'!$H$2:$H$501&lt;$A77)*'Service Log'!$I$2:$I$501)),$D77&lt;SUMPRODUCT(MAX((Inspections!$B$2:$B$501=$B77)*(Inspections!$P$2:$P$501&lt;$A77)*Inspections!$Q$2:$Q$501)),$D77&lt;SUMPRODUCT(--(Vans!$A$2:$A$101=$B77),Vans!$D$2:$D$101)),"Check odometer","OK"))))</f>
        <v/>
      </c>
      <c r="H77" s="21">
        <f>IF(AND(ISNUMBER($A77),N($A77)&gt;=18264,N($A77)&lt;=73050),$A77,0)</f>
        <v>0</v>
      </c>
      <c r="I77" s="22">
        <f>IF(AND(AND(ISNUMBER($A77),N($A77)&gt;=18264,N($A77)&lt;=73050),AND(ISNUMBER($D77),N($D77)&gt;=0,N($D77)&lt;=2000000)),$D77,0)</f>
        <v>0</v>
      </c>
    </row>
    <row r="78" spans="1:9" x14ac:dyDescent="0.25">
      <c r="A78" s="15"/>
      <c r="B78" s="12"/>
      <c r="C78" s="12"/>
      <c r="D78" s="14"/>
      <c r="E78" s="13"/>
      <c r="F78" s="20"/>
      <c r="G78" s="18" t="str">
        <f>IF(COUNTA($A78:$F78)=0,"",IF(OR($B78="",NOT(SUMPRODUCT(--(Vans!$A$2:$A$101=$B78))=1)),"Check ID",IF(OR(NOT(AND(ISNUMBER(A78),N(A78)&gt;=18264,N(A78)&lt;=73050)),NOT(OR($C78="Service",$C78="Repair",$C78="Tires",$C78="Other")),NOT(AND(ISNUMBER(D78),N(D78)&gt;=0,N(D78)&lt;=2000000)),NOT(AND(ISNUMBER(F78),N(F78)&gt;=0,N(F78)&lt;=1000000)),N($A78)&lt;SUMPRODUCT(--(Vans!$A$2:$A$101=$B78),Vans!$G$2:$G$101)),"Check inputs",IF(OR($D78&lt;SUMPRODUCT(MAX(('Service Log'!$B$2:$B$501=$B78)*('Service Log'!$H$2:$H$501&lt;$A78)*'Service Log'!$I$2:$I$501)),$D78&lt;SUMPRODUCT(MAX((Inspections!$B$2:$B$501=$B78)*(Inspections!$P$2:$P$501&lt;$A78)*Inspections!$Q$2:$Q$501)),$D78&lt;SUMPRODUCT(--(Vans!$A$2:$A$101=$B78),Vans!$D$2:$D$101)),"Check odometer","OK"))))</f>
        <v/>
      </c>
      <c r="H78" s="21">
        <f>IF(AND(ISNUMBER($A78),N($A78)&gt;=18264,N($A78)&lt;=73050),$A78,0)</f>
        <v>0</v>
      </c>
      <c r="I78" s="22">
        <f>IF(AND(AND(ISNUMBER($A78),N($A78)&gt;=18264,N($A78)&lt;=73050),AND(ISNUMBER($D78),N($D78)&gt;=0,N($D78)&lt;=2000000)),$D78,0)</f>
        <v>0</v>
      </c>
    </row>
    <row r="79" spans="1:9" x14ac:dyDescent="0.25">
      <c r="A79" s="15"/>
      <c r="B79" s="12"/>
      <c r="C79" s="12"/>
      <c r="D79" s="14"/>
      <c r="E79" s="13"/>
      <c r="F79" s="20"/>
      <c r="G79" s="18" t="str">
        <f>IF(COUNTA($A79:$F79)=0,"",IF(OR($B79="",NOT(SUMPRODUCT(--(Vans!$A$2:$A$101=$B79))=1)),"Check ID",IF(OR(NOT(AND(ISNUMBER(A79),N(A79)&gt;=18264,N(A79)&lt;=73050)),NOT(OR($C79="Service",$C79="Repair",$C79="Tires",$C79="Other")),NOT(AND(ISNUMBER(D79),N(D79)&gt;=0,N(D79)&lt;=2000000)),NOT(AND(ISNUMBER(F79),N(F79)&gt;=0,N(F79)&lt;=1000000)),N($A79)&lt;SUMPRODUCT(--(Vans!$A$2:$A$101=$B79),Vans!$G$2:$G$101)),"Check inputs",IF(OR($D79&lt;SUMPRODUCT(MAX(('Service Log'!$B$2:$B$501=$B79)*('Service Log'!$H$2:$H$501&lt;$A79)*'Service Log'!$I$2:$I$501)),$D79&lt;SUMPRODUCT(MAX((Inspections!$B$2:$B$501=$B79)*(Inspections!$P$2:$P$501&lt;$A79)*Inspections!$Q$2:$Q$501)),$D79&lt;SUMPRODUCT(--(Vans!$A$2:$A$101=$B79),Vans!$D$2:$D$101)),"Check odometer","OK"))))</f>
        <v/>
      </c>
      <c r="H79" s="21">
        <f>IF(AND(ISNUMBER($A79),N($A79)&gt;=18264,N($A79)&lt;=73050),$A79,0)</f>
        <v>0</v>
      </c>
      <c r="I79" s="22">
        <f>IF(AND(AND(ISNUMBER($A79),N($A79)&gt;=18264,N($A79)&lt;=73050),AND(ISNUMBER($D79),N($D79)&gt;=0,N($D79)&lt;=2000000)),$D79,0)</f>
        <v>0</v>
      </c>
    </row>
    <row r="80" spans="1:9" x14ac:dyDescent="0.25">
      <c r="A80" s="15"/>
      <c r="B80" s="12"/>
      <c r="C80" s="12"/>
      <c r="D80" s="14"/>
      <c r="E80" s="13"/>
      <c r="F80" s="20"/>
      <c r="G80" s="18" t="str">
        <f>IF(COUNTA($A80:$F80)=0,"",IF(OR($B80="",NOT(SUMPRODUCT(--(Vans!$A$2:$A$101=$B80))=1)),"Check ID",IF(OR(NOT(AND(ISNUMBER(A80),N(A80)&gt;=18264,N(A80)&lt;=73050)),NOT(OR($C80="Service",$C80="Repair",$C80="Tires",$C80="Other")),NOT(AND(ISNUMBER(D80),N(D80)&gt;=0,N(D80)&lt;=2000000)),NOT(AND(ISNUMBER(F80),N(F80)&gt;=0,N(F80)&lt;=1000000)),N($A80)&lt;SUMPRODUCT(--(Vans!$A$2:$A$101=$B80),Vans!$G$2:$G$101)),"Check inputs",IF(OR($D80&lt;SUMPRODUCT(MAX(('Service Log'!$B$2:$B$501=$B80)*('Service Log'!$H$2:$H$501&lt;$A80)*'Service Log'!$I$2:$I$501)),$D80&lt;SUMPRODUCT(MAX((Inspections!$B$2:$B$501=$B80)*(Inspections!$P$2:$P$501&lt;$A80)*Inspections!$Q$2:$Q$501)),$D80&lt;SUMPRODUCT(--(Vans!$A$2:$A$101=$B80),Vans!$D$2:$D$101)),"Check odometer","OK"))))</f>
        <v/>
      </c>
      <c r="H80" s="21">
        <f>IF(AND(ISNUMBER($A80),N($A80)&gt;=18264,N($A80)&lt;=73050),$A80,0)</f>
        <v>0</v>
      </c>
      <c r="I80" s="22">
        <f>IF(AND(AND(ISNUMBER($A80),N($A80)&gt;=18264,N($A80)&lt;=73050),AND(ISNUMBER($D80),N($D80)&gt;=0,N($D80)&lt;=2000000)),$D80,0)</f>
        <v>0</v>
      </c>
    </row>
    <row r="81" spans="1:9" x14ac:dyDescent="0.25">
      <c r="A81" s="15"/>
      <c r="B81" s="12"/>
      <c r="C81" s="12"/>
      <c r="D81" s="14"/>
      <c r="E81" s="13"/>
      <c r="F81" s="20"/>
      <c r="G81" s="18" t="str">
        <f>IF(COUNTA($A81:$F81)=0,"",IF(OR($B81="",NOT(SUMPRODUCT(--(Vans!$A$2:$A$101=$B81))=1)),"Check ID",IF(OR(NOT(AND(ISNUMBER(A81),N(A81)&gt;=18264,N(A81)&lt;=73050)),NOT(OR($C81="Service",$C81="Repair",$C81="Tires",$C81="Other")),NOT(AND(ISNUMBER(D81),N(D81)&gt;=0,N(D81)&lt;=2000000)),NOT(AND(ISNUMBER(F81),N(F81)&gt;=0,N(F81)&lt;=1000000)),N($A81)&lt;SUMPRODUCT(--(Vans!$A$2:$A$101=$B81),Vans!$G$2:$G$101)),"Check inputs",IF(OR($D81&lt;SUMPRODUCT(MAX(('Service Log'!$B$2:$B$501=$B81)*('Service Log'!$H$2:$H$501&lt;$A81)*'Service Log'!$I$2:$I$501)),$D81&lt;SUMPRODUCT(MAX((Inspections!$B$2:$B$501=$B81)*(Inspections!$P$2:$P$501&lt;$A81)*Inspections!$Q$2:$Q$501)),$D81&lt;SUMPRODUCT(--(Vans!$A$2:$A$101=$B81),Vans!$D$2:$D$101)),"Check odometer","OK"))))</f>
        <v/>
      </c>
      <c r="H81" s="21">
        <f>IF(AND(ISNUMBER($A81),N($A81)&gt;=18264,N($A81)&lt;=73050),$A81,0)</f>
        <v>0</v>
      </c>
      <c r="I81" s="22">
        <f>IF(AND(AND(ISNUMBER($A81),N($A81)&gt;=18264,N($A81)&lt;=73050),AND(ISNUMBER($D81),N($D81)&gt;=0,N($D81)&lt;=2000000)),$D81,0)</f>
        <v>0</v>
      </c>
    </row>
    <row r="82" spans="1:9" x14ac:dyDescent="0.25">
      <c r="A82" s="15"/>
      <c r="B82" s="12"/>
      <c r="C82" s="12"/>
      <c r="D82" s="14"/>
      <c r="E82" s="13"/>
      <c r="F82" s="20"/>
      <c r="G82" s="18" t="str">
        <f>IF(COUNTA($A82:$F82)=0,"",IF(OR($B82="",NOT(SUMPRODUCT(--(Vans!$A$2:$A$101=$B82))=1)),"Check ID",IF(OR(NOT(AND(ISNUMBER(A82),N(A82)&gt;=18264,N(A82)&lt;=73050)),NOT(OR($C82="Service",$C82="Repair",$C82="Tires",$C82="Other")),NOT(AND(ISNUMBER(D82),N(D82)&gt;=0,N(D82)&lt;=2000000)),NOT(AND(ISNUMBER(F82),N(F82)&gt;=0,N(F82)&lt;=1000000)),N($A82)&lt;SUMPRODUCT(--(Vans!$A$2:$A$101=$B82),Vans!$G$2:$G$101)),"Check inputs",IF(OR($D82&lt;SUMPRODUCT(MAX(('Service Log'!$B$2:$B$501=$B82)*('Service Log'!$H$2:$H$501&lt;$A82)*'Service Log'!$I$2:$I$501)),$D82&lt;SUMPRODUCT(MAX((Inspections!$B$2:$B$501=$B82)*(Inspections!$P$2:$P$501&lt;$A82)*Inspections!$Q$2:$Q$501)),$D82&lt;SUMPRODUCT(--(Vans!$A$2:$A$101=$B82),Vans!$D$2:$D$101)),"Check odometer","OK"))))</f>
        <v/>
      </c>
      <c r="H82" s="21">
        <f>IF(AND(ISNUMBER($A82),N($A82)&gt;=18264,N($A82)&lt;=73050),$A82,0)</f>
        <v>0</v>
      </c>
      <c r="I82" s="22">
        <f>IF(AND(AND(ISNUMBER($A82),N($A82)&gt;=18264,N($A82)&lt;=73050),AND(ISNUMBER($D82),N($D82)&gt;=0,N($D82)&lt;=2000000)),$D82,0)</f>
        <v>0</v>
      </c>
    </row>
    <row r="83" spans="1:9" x14ac:dyDescent="0.25">
      <c r="A83" s="15"/>
      <c r="B83" s="12"/>
      <c r="C83" s="12"/>
      <c r="D83" s="14"/>
      <c r="E83" s="13"/>
      <c r="F83" s="20"/>
      <c r="G83" s="18" t="str">
        <f>IF(COUNTA($A83:$F83)=0,"",IF(OR($B83="",NOT(SUMPRODUCT(--(Vans!$A$2:$A$101=$B83))=1)),"Check ID",IF(OR(NOT(AND(ISNUMBER(A83),N(A83)&gt;=18264,N(A83)&lt;=73050)),NOT(OR($C83="Service",$C83="Repair",$C83="Tires",$C83="Other")),NOT(AND(ISNUMBER(D83),N(D83)&gt;=0,N(D83)&lt;=2000000)),NOT(AND(ISNUMBER(F83),N(F83)&gt;=0,N(F83)&lt;=1000000)),N($A83)&lt;SUMPRODUCT(--(Vans!$A$2:$A$101=$B83),Vans!$G$2:$G$101)),"Check inputs",IF(OR($D83&lt;SUMPRODUCT(MAX(('Service Log'!$B$2:$B$501=$B83)*('Service Log'!$H$2:$H$501&lt;$A83)*'Service Log'!$I$2:$I$501)),$D83&lt;SUMPRODUCT(MAX((Inspections!$B$2:$B$501=$B83)*(Inspections!$P$2:$P$501&lt;$A83)*Inspections!$Q$2:$Q$501)),$D83&lt;SUMPRODUCT(--(Vans!$A$2:$A$101=$B83),Vans!$D$2:$D$101)),"Check odometer","OK"))))</f>
        <v/>
      </c>
      <c r="H83" s="21">
        <f>IF(AND(ISNUMBER($A83),N($A83)&gt;=18264,N($A83)&lt;=73050),$A83,0)</f>
        <v>0</v>
      </c>
      <c r="I83" s="22">
        <f>IF(AND(AND(ISNUMBER($A83),N($A83)&gt;=18264,N($A83)&lt;=73050),AND(ISNUMBER($D83),N($D83)&gt;=0,N($D83)&lt;=2000000)),$D83,0)</f>
        <v>0</v>
      </c>
    </row>
    <row r="84" spans="1:9" x14ac:dyDescent="0.25">
      <c r="A84" s="15"/>
      <c r="B84" s="12"/>
      <c r="C84" s="12"/>
      <c r="D84" s="14"/>
      <c r="E84" s="13"/>
      <c r="F84" s="20"/>
      <c r="G84" s="18" t="str">
        <f>IF(COUNTA($A84:$F84)=0,"",IF(OR($B84="",NOT(SUMPRODUCT(--(Vans!$A$2:$A$101=$B84))=1)),"Check ID",IF(OR(NOT(AND(ISNUMBER(A84),N(A84)&gt;=18264,N(A84)&lt;=73050)),NOT(OR($C84="Service",$C84="Repair",$C84="Tires",$C84="Other")),NOT(AND(ISNUMBER(D84),N(D84)&gt;=0,N(D84)&lt;=2000000)),NOT(AND(ISNUMBER(F84),N(F84)&gt;=0,N(F84)&lt;=1000000)),N($A84)&lt;SUMPRODUCT(--(Vans!$A$2:$A$101=$B84),Vans!$G$2:$G$101)),"Check inputs",IF(OR($D84&lt;SUMPRODUCT(MAX(('Service Log'!$B$2:$B$501=$B84)*('Service Log'!$H$2:$H$501&lt;$A84)*'Service Log'!$I$2:$I$501)),$D84&lt;SUMPRODUCT(MAX((Inspections!$B$2:$B$501=$B84)*(Inspections!$P$2:$P$501&lt;$A84)*Inspections!$Q$2:$Q$501)),$D84&lt;SUMPRODUCT(--(Vans!$A$2:$A$101=$B84),Vans!$D$2:$D$101)),"Check odometer","OK"))))</f>
        <v/>
      </c>
      <c r="H84" s="21">
        <f>IF(AND(ISNUMBER($A84),N($A84)&gt;=18264,N($A84)&lt;=73050),$A84,0)</f>
        <v>0</v>
      </c>
      <c r="I84" s="22">
        <f>IF(AND(AND(ISNUMBER($A84),N($A84)&gt;=18264,N($A84)&lt;=73050),AND(ISNUMBER($D84),N($D84)&gt;=0,N($D84)&lt;=2000000)),$D84,0)</f>
        <v>0</v>
      </c>
    </row>
    <row r="85" spans="1:9" x14ac:dyDescent="0.25">
      <c r="A85" s="15"/>
      <c r="B85" s="12"/>
      <c r="C85" s="12"/>
      <c r="D85" s="14"/>
      <c r="E85" s="13"/>
      <c r="F85" s="20"/>
      <c r="G85" s="18" t="str">
        <f>IF(COUNTA($A85:$F85)=0,"",IF(OR($B85="",NOT(SUMPRODUCT(--(Vans!$A$2:$A$101=$B85))=1)),"Check ID",IF(OR(NOT(AND(ISNUMBER(A85),N(A85)&gt;=18264,N(A85)&lt;=73050)),NOT(OR($C85="Service",$C85="Repair",$C85="Tires",$C85="Other")),NOT(AND(ISNUMBER(D85),N(D85)&gt;=0,N(D85)&lt;=2000000)),NOT(AND(ISNUMBER(F85),N(F85)&gt;=0,N(F85)&lt;=1000000)),N($A85)&lt;SUMPRODUCT(--(Vans!$A$2:$A$101=$B85),Vans!$G$2:$G$101)),"Check inputs",IF(OR($D85&lt;SUMPRODUCT(MAX(('Service Log'!$B$2:$B$501=$B85)*('Service Log'!$H$2:$H$501&lt;$A85)*'Service Log'!$I$2:$I$501)),$D85&lt;SUMPRODUCT(MAX((Inspections!$B$2:$B$501=$B85)*(Inspections!$P$2:$P$501&lt;$A85)*Inspections!$Q$2:$Q$501)),$D85&lt;SUMPRODUCT(--(Vans!$A$2:$A$101=$B85),Vans!$D$2:$D$101)),"Check odometer","OK"))))</f>
        <v/>
      </c>
      <c r="H85" s="21">
        <f>IF(AND(ISNUMBER($A85),N($A85)&gt;=18264,N($A85)&lt;=73050),$A85,0)</f>
        <v>0</v>
      </c>
      <c r="I85" s="22">
        <f>IF(AND(AND(ISNUMBER($A85),N($A85)&gt;=18264,N($A85)&lt;=73050),AND(ISNUMBER($D85),N($D85)&gt;=0,N($D85)&lt;=2000000)),$D85,0)</f>
        <v>0</v>
      </c>
    </row>
    <row r="86" spans="1:9" x14ac:dyDescent="0.25">
      <c r="A86" s="15"/>
      <c r="B86" s="12"/>
      <c r="C86" s="12"/>
      <c r="D86" s="14"/>
      <c r="E86" s="13"/>
      <c r="F86" s="20"/>
      <c r="G86" s="18" t="str">
        <f>IF(COUNTA($A86:$F86)=0,"",IF(OR($B86="",NOT(SUMPRODUCT(--(Vans!$A$2:$A$101=$B86))=1)),"Check ID",IF(OR(NOT(AND(ISNUMBER(A86),N(A86)&gt;=18264,N(A86)&lt;=73050)),NOT(OR($C86="Service",$C86="Repair",$C86="Tires",$C86="Other")),NOT(AND(ISNUMBER(D86),N(D86)&gt;=0,N(D86)&lt;=2000000)),NOT(AND(ISNUMBER(F86),N(F86)&gt;=0,N(F86)&lt;=1000000)),N($A86)&lt;SUMPRODUCT(--(Vans!$A$2:$A$101=$B86),Vans!$G$2:$G$101)),"Check inputs",IF(OR($D86&lt;SUMPRODUCT(MAX(('Service Log'!$B$2:$B$501=$B86)*('Service Log'!$H$2:$H$501&lt;$A86)*'Service Log'!$I$2:$I$501)),$D86&lt;SUMPRODUCT(MAX((Inspections!$B$2:$B$501=$B86)*(Inspections!$P$2:$P$501&lt;$A86)*Inspections!$Q$2:$Q$501)),$D86&lt;SUMPRODUCT(--(Vans!$A$2:$A$101=$B86),Vans!$D$2:$D$101)),"Check odometer","OK"))))</f>
        <v/>
      </c>
      <c r="H86" s="21">
        <f>IF(AND(ISNUMBER($A86),N($A86)&gt;=18264,N($A86)&lt;=73050),$A86,0)</f>
        <v>0</v>
      </c>
      <c r="I86" s="22">
        <f>IF(AND(AND(ISNUMBER($A86),N($A86)&gt;=18264,N($A86)&lt;=73050),AND(ISNUMBER($D86),N($D86)&gt;=0,N($D86)&lt;=2000000)),$D86,0)</f>
        <v>0</v>
      </c>
    </row>
    <row r="87" spans="1:9" x14ac:dyDescent="0.25">
      <c r="A87" s="15"/>
      <c r="B87" s="12"/>
      <c r="C87" s="12"/>
      <c r="D87" s="14"/>
      <c r="E87" s="13"/>
      <c r="F87" s="20"/>
      <c r="G87" s="18" t="str">
        <f>IF(COUNTA($A87:$F87)=0,"",IF(OR($B87="",NOT(SUMPRODUCT(--(Vans!$A$2:$A$101=$B87))=1)),"Check ID",IF(OR(NOT(AND(ISNUMBER(A87),N(A87)&gt;=18264,N(A87)&lt;=73050)),NOT(OR($C87="Service",$C87="Repair",$C87="Tires",$C87="Other")),NOT(AND(ISNUMBER(D87),N(D87)&gt;=0,N(D87)&lt;=2000000)),NOT(AND(ISNUMBER(F87),N(F87)&gt;=0,N(F87)&lt;=1000000)),N($A87)&lt;SUMPRODUCT(--(Vans!$A$2:$A$101=$B87),Vans!$G$2:$G$101)),"Check inputs",IF(OR($D87&lt;SUMPRODUCT(MAX(('Service Log'!$B$2:$B$501=$B87)*('Service Log'!$H$2:$H$501&lt;$A87)*'Service Log'!$I$2:$I$501)),$D87&lt;SUMPRODUCT(MAX((Inspections!$B$2:$B$501=$B87)*(Inspections!$P$2:$P$501&lt;$A87)*Inspections!$Q$2:$Q$501)),$D87&lt;SUMPRODUCT(--(Vans!$A$2:$A$101=$B87),Vans!$D$2:$D$101)),"Check odometer","OK"))))</f>
        <v/>
      </c>
      <c r="H87" s="21">
        <f>IF(AND(ISNUMBER($A87),N($A87)&gt;=18264,N($A87)&lt;=73050),$A87,0)</f>
        <v>0</v>
      </c>
      <c r="I87" s="22">
        <f>IF(AND(AND(ISNUMBER($A87),N($A87)&gt;=18264,N($A87)&lt;=73050),AND(ISNUMBER($D87),N($D87)&gt;=0,N($D87)&lt;=2000000)),$D87,0)</f>
        <v>0</v>
      </c>
    </row>
    <row r="88" spans="1:9" x14ac:dyDescent="0.25">
      <c r="A88" s="15"/>
      <c r="B88" s="12"/>
      <c r="C88" s="12"/>
      <c r="D88" s="14"/>
      <c r="E88" s="13"/>
      <c r="F88" s="20"/>
      <c r="G88" s="18" t="str">
        <f>IF(COUNTA($A88:$F88)=0,"",IF(OR($B88="",NOT(SUMPRODUCT(--(Vans!$A$2:$A$101=$B88))=1)),"Check ID",IF(OR(NOT(AND(ISNUMBER(A88),N(A88)&gt;=18264,N(A88)&lt;=73050)),NOT(OR($C88="Service",$C88="Repair",$C88="Tires",$C88="Other")),NOT(AND(ISNUMBER(D88),N(D88)&gt;=0,N(D88)&lt;=2000000)),NOT(AND(ISNUMBER(F88),N(F88)&gt;=0,N(F88)&lt;=1000000)),N($A88)&lt;SUMPRODUCT(--(Vans!$A$2:$A$101=$B88),Vans!$G$2:$G$101)),"Check inputs",IF(OR($D88&lt;SUMPRODUCT(MAX(('Service Log'!$B$2:$B$501=$B88)*('Service Log'!$H$2:$H$501&lt;$A88)*'Service Log'!$I$2:$I$501)),$D88&lt;SUMPRODUCT(MAX((Inspections!$B$2:$B$501=$B88)*(Inspections!$P$2:$P$501&lt;$A88)*Inspections!$Q$2:$Q$501)),$D88&lt;SUMPRODUCT(--(Vans!$A$2:$A$101=$B88),Vans!$D$2:$D$101)),"Check odometer","OK"))))</f>
        <v/>
      </c>
      <c r="H88" s="21">
        <f>IF(AND(ISNUMBER($A88),N($A88)&gt;=18264,N($A88)&lt;=73050),$A88,0)</f>
        <v>0</v>
      </c>
      <c r="I88" s="22">
        <f>IF(AND(AND(ISNUMBER($A88),N($A88)&gt;=18264,N($A88)&lt;=73050),AND(ISNUMBER($D88),N($D88)&gt;=0,N($D88)&lt;=2000000)),$D88,0)</f>
        <v>0</v>
      </c>
    </row>
    <row r="89" spans="1:9" x14ac:dyDescent="0.25">
      <c r="A89" s="15"/>
      <c r="B89" s="12"/>
      <c r="C89" s="12"/>
      <c r="D89" s="14"/>
      <c r="E89" s="13"/>
      <c r="F89" s="20"/>
      <c r="G89" s="18" t="str">
        <f>IF(COUNTA($A89:$F89)=0,"",IF(OR($B89="",NOT(SUMPRODUCT(--(Vans!$A$2:$A$101=$B89))=1)),"Check ID",IF(OR(NOT(AND(ISNUMBER(A89),N(A89)&gt;=18264,N(A89)&lt;=73050)),NOT(OR($C89="Service",$C89="Repair",$C89="Tires",$C89="Other")),NOT(AND(ISNUMBER(D89),N(D89)&gt;=0,N(D89)&lt;=2000000)),NOT(AND(ISNUMBER(F89),N(F89)&gt;=0,N(F89)&lt;=1000000)),N($A89)&lt;SUMPRODUCT(--(Vans!$A$2:$A$101=$B89),Vans!$G$2:$G$101)),"Check inputs",IF(OR($D89&lt;SUMPRODUCT(MAX(('Service Log'!$B$2:$B$501=$B89)*('Service Log'!$H$2:$H$501&lt;$A89)*'Service Log'!$I$2:$I$501)),$D89&lt;SUMPRODUCT(MAX((Inspections!$B$2:$B$501=$B89)*(Inspections!$P$2:$P$501&lt;$A89)*Inspections!$Q$2:$Q$501)),$D89&lt;SUMPRODUCT(--(Vans!$A$2:$A$101=$B89),Vans!$D$2:$D$101)),"Check odometer","OK"))))</f>
        <v/>
      </c>
      <c r="H89" s="21">
        <f>IF(AND(ISNUMBER($A89),N($A89)&gt;=18264,N($A89)&lt;=73050),$A89,0)</f>
        <v>0</v>
      </c>
      <c r="I89" s="22">
        <f>IF(AND(AND(ISNUMBER($A89),N($A89)&gt;=18264,N($A89)&lt;=73050),AND(ISNUMBER($D89),N($D89)&gt;=0,N($D89)&lt;=2000000)),$D89,0)</f>
        <v>0</v>
      </c>
    </row>
    <row r="90" spans="1:9" x14ac:dyDescent="0.25">
      <c r="A90" s="15"/>
      <c r="B90" s="12"/>
      <c r="C90" s="12"/>
      <c r="D90" s="14"/>
      <c r="E90" s="13"/>
      <c r="F90" s="20"/>
      <c r="G90" s="18" t="str">
        <f>IF(COUNTA($A90:$F90)=0,"",IF(OR($B90="",NOT(SUMPRODUCT(--(Vans!$A$2:$A$101=$B90))=1)),"Check ID",IF(OR(NOT(AND(ISNUMBER(A90),N(A90)&gt;=18264,N(A90)&lt;=73050)),NOT(OR($C90="Service",$C90="Repair",$C90="Tires",$C90="Other")),NOT(AND(ISNUMBER(D90),N(D90)&gt;=0,N(D90)&lt;=2000000)),NOT(AND(ISNUMBER(F90),N(F90)&gt;=0,N(F90)&lt;=1000000)),N($A90)&lt;SUMPRODUCT(--(Vans!$A$2:$A$101=$B90),Vans!$G$2:$G$101)),"Check inputs",IF(OR($D90&lt;SUMPRODUCT(MAX(('Service Log'!$B$2:$B$501=$B90)*('Service Log'!$H$2:$H$501&lt;$A90)*'Service Log'!$I$2:$I$501)),$D90&lt;SUMPRODUCT(MAX((Inspections!$B$2:$B$501=$B90)*(Inspections!$P$2:$P$501&lt;$A90)*Inspections!$Q$2:$Q$501)),$D90&lt;SUMPRODUCT(--(Vans!$A$2:$A$101=$B90),Vans!$D$2:$D$101)),"Check odometer","OK"))))</f>
        <v/>
      </c>
      <c r="H90" s="21">
        <f>IF(AND(ISNUMBER($A90),N($A90)&gt;=18264,N($A90)&lt;=73050),$A90,0)</f>
        <v>0</v>
      </c>
      <c r="I90" s="22">
        <f>IF(AND(AND(ISNUMBER($A90),N($A90)&gt;=18264,N($A90)&lt;=73050),AND(ISNUMBER($D90),N($D90)&gt;=0,N($D90)&lt;=2000000)),$D90,0)</f>
        <v>0</v>
      </c>
    </row>
    <row r="91" spans="1:9" x14ac:dyDescent="0.25">
      <c r="A91" s="15"/>
      <c r="B91" s="12"/>
      <c r="C91" s="12"/>
      <c r="D91" s="14"/>
      <c r="E91" s="13"/>
      <c r="F91" s="20"/>
      <c r="G91" s="18" t="str">
        <f>IF(COUNTA($A91:$F91)=0,"",IF(OR($B91="",NOT(SUMPRODUCT(--(Vans!$A$2:$A$101=$B91))=1)),"Check ID",IF(OR(NOT(AND(ISNUMBER(A91),N(A91)&gt;=18264,N(A91)&lt;=73050)),NOT(OR($C91="Service",$C91="Repair",$C91="Tires",$C91="Other")),NOT(AND(ISNUMBER(D91),N(D91)&gt;=0,N(D91)&lt;=2000000)),NOT(AND(ISNUMBER(F91),N(F91)&gt;=0,N(F91)&lt;=1000000)),N($A91)&lt;SUMPRODUCT(--(Vans!$A$2:$A$101=$B91),Vans!$G$2:$G$101)),"Check inputs",IF(OR($D91&lt;SUMPRODUCT(MAX(('Service Log'!$B$2:$B$501=$B91)*('Service Log'!$H$2:$H$501&lt;$A91)*'Service Log'!$I$2:$I$501)),$D91&lt;SUMPRODUCT(MAX((Inspections!$B$2:$B$501=$B91)*(Inspections!$P$2:$P$501&lt;$A91)*Inspections!$Q$2:$Q$501)),$D91&lt;SUMPRODUCT(--(Vans!$A$2:$A$101=$B91),Vans!$D$2:$D$101)),"Check odometer","OK"))))</f>
        <v/>
      </c>
      <c r="H91" s="21">
        <f>IF(AND(ISNUMBER($A91),N($A91)&gt;=18264,N($A91)&lt;=73050),$A91,0)</f>
        <v>0</v>
      </c>
      <c r="I91" s="22">
        <f>IF(AND(AND(ISNUMBER($A91),N($A91)&gt;=18264,N($A91)&lt;=73050),AND(ISNUMBER($D91),N($D91)&gt;=0,N($D91)&lt;=2000000)),$D91,0)</f>
        <v>0</v>
      </c>
    </row>
    <row r="92" spans="1:9" x14ac:dyDescent="0.25">
      <c r="A92" s="15"/>
      <c r="B92" s="12"/>
      <c r="C92" s="12"/>
      <c r="D92" s="14"/>
      <c r="E92" s="13"/>
      <c r="F92" s="20"/>
      <c r="G92" s="18" t="str">
        <f>IF(COUNTA($A92:$F92)=0,"",IF(OR($B92="",NOT(SUMPRODUCT(--(Vans!$A$2:$A$101=$B92))=1)),"Check ID",IF(OR(NOT(AND(ISNUMBER(A92),N(A92)&gt;=18264,N(A92)&lt;=73050)),NOT(OR($C92="Service",$C92="Repair",$C92="Tires",$C92="Other")),NOT(AND(ISNUMBER(D92),N(D92)&gt;=0,N(D92)&lt;=2000000)),NOT(AND(ISNUMBER(F92),N(F92)&gt;=0,N(F92)&lt;=1000000)),N($A92)&lt;SUMPRODUCT(--(Vans!$A$2:$A$101=$B92),Vans!$G$2:$G$101)),"Check inputs",IF(OR($D92&lt;SUMPRODUCT(MAX(('Service Log'!$B$2:$B$501=$B92)*('Service Log'!$H$2:$H$501&lt;$A92)*'Service Log'!$I$2:$I$501)),$D92&lt;SUMPRODUCT(MAX((Inspections!$B$2:$B$501=$B92)*(Inspections!$P$2:$P$501&lt;$A92)*Inspections!$Q$2:$Q$501)),$D92&lt;SUMPRODUCT(--(Vans!$A$2:$A$101=$B92),Vans!$D$2:$D$101)),"Check odometer","OK"))))</f>
        <v/>
      </c>
      <c r="H92" s="21">
        <f>IF(AND(ISNUMBER($A92),N($A92)&gt;=18264,N($A92)&lt;=73050),$A92,0)</f>
        <v>0</v>
      </c>
      <c r="I92" s="22">
        <f>IF(AND(AND(ISNUMBER($A92),N($A92)&gt;=18264,N($A92)&lt;=73050),AND(ISNUMBER($D92),N($D92)&gt;=0,N($D92)&lt;=2000000)),$D92,0)</f>
        <v>0</v>
      </c>
    </row>
    <row r="93" spans="1:9" x14ac:dyDescent="0.25">
      <c r="A93" s="15"/>
      <c r="B93" s="12"/>
      <c r="C93" s="12"/>
      <c r="D93" s="14"/>
      <c r="E93" s="13"/>
      <c r="F93" s="20"/>
      <c r="G93" s="18" t="str">
        <f>IF(COUNTA($A93:$F93)=0,"",IF(OR($B93="",NOT(SUMPRODUCT(--(Vans!$A$2:$A$101=$B93))=1)),"Check ID",IF(OR(NOT(AND(ISNUMBER(A93),N(A93)&gt;=18264,N(A93)&lt;=73050)),NOT(OR($C93="Service",$C93="Repair",$C93="Tires",$C93="Other")),NOT(AND(ISNUMBER(D93),N(D93)&gt;=0,N(D93)&lt;=2000000)),NOT(AND(ISNUMBER(F93),N(F93)&gt;=0,N(F93)&lt;=1000000)),N($A93)&lt;SUMPRODUCT(--(Vans!$A$2:$A$101=$B93),Vans!$G$2:$G$101)),"Check inputs",IF(OR($D93&lt;SUMPRODUCT(MAX(('Service Log'!$B$2:$B$501=$B93)*('Service Log'!$H$2:$H$501&lt;$A93)*'Service Log'!$I$2:$I$501)),$D93&lt;SUMPRODUCT(MAX((Inspections!$B$2:$B$501=$B93)*(Inspections!$P$2:$P$501&lt;$A93)*Inspections!$Q$2:$Q$501)),$D93&lt;SUMPRODUCT(--(Vans!$A$2:$A$101=$B93),Vans!$D$2:$D$101)),"Check odometer","OK"))))</f>
        <v/>
      </c>
      <c r="H93" s="21">
        <f>IF(AND(ISNUMBER($A93),N($A93)&gt;=18264,N($A93)&lt;=73050),$A93,0)</f>
        <v>0</v>
      </c>
      <c r="I93" s="22">
        <f>IF(AND(AND(ISNUMBER($A93),N($A93)&gt;=18264,N($A93)&lt;=73050),AND(ISNUMBER($D93),N($D93)&gt;=0,N($D93)&lt;=2000000)),$D93,0)</f>
        <v>0</v>
      </c>
    </row>
    <row r="94" spans="1:9" x14ac:dyDescent="0.25">
      <c r="A94" s="15"/>
      <c r="B94" s="12"/>
      <c r="C94" s="12"/>
      <c r="D94" s="14"/>
      <c r="E94" s="13"/>
      <c r="F94" s="20"/>
      <c r="G94" s="18" t="str">
        <f>IF(COUNTA($A94:$F94)=0,"",IF(OR($B94="",NOT(SUMPRODUCT(--(Vans!$A$2:$A$101=$B94))=1)),"Check ID",IF(OR(NOT(AND(ISNUMBER(A94),N(A94)&gt;=18264,N(A94)&lt;=73050)),NOT(OR($C94="Service",$C94="Repair",$C94="Tires",$C94="Other")),NOT(AND(ISNUMBER(D94),N(D94)&gt;=0,N(D94)&lt;=2000000)),NOT(AND(ISNUMBER(F94),N(F94)&gt;=0,N(F94)&lt;=1000000)),N($A94)&lt;SUMPRODUCT(--(Vans!$A$2:$A$101=$B94),Vans!$G$2:$G$101)),"Check inputs",IF(OR($D94&lt;SUMPRODUCT(MAX(('Service Log'!$B$2:$B$501=$B94)*('Service Log'!$H$2:$H$501&lt;$A94)*'Service Log'!$I$2:$I$501)),$D94&lt;SUMPRODUCT(MAX((Inspections!$B$2:$B$501=$B94)*(Inspections!$P$2:$P$501&lt;$A94)*Inspections!$Q$2:$Q$501)),$D94&lt;SUMPRODUCT(--(Vans!$A$2:$A$101=$B94),Vans!$D$2:$D$101)),"Check odometer","OK"))))</f>
        <v/>
      </c>
      <c r="H94" s="21">
        <f>IF(AND(ISNUMBER($A94),N($A94)&gt;=18264,N($A94)&lt;=73050),$A94,0)</f>
        <v>0</v>
      </c>
      <c r="I94" s="22">
        <f>IF(AND(AND(ISNUMBER($A94),N($A94)&gt;=18264,N($A94)&lt;=73050),AND(ISNUMBER($D94),N($D94)&gt;=0,N($D94)&lt;=2000000)),$D94,0)</f>
        <v>0</v>
      </c>
    </row>
    <row r="95" spans="1:9" x14ac:dyDescent="0.25">
      <c r="A95" s="15"/>
      <c r="B95" s="12"/>
      <c r="C95" s="12"/>
      <c r="D95" s="14"/>
      <c r="E95" s="13"/>
      <c r="F95" s="20"/>
      <c r="G95" s="18" t="str">
        <f>IF(COUNTA($A95:$F95)=0,"",IF(OR($B95="",NOT(SUMPRODUCT(--(Vans!$A$2:$A$101=$B95))=1)),"Check ID",IF(OR(NOT(AND(ISNUMBER(A95),N(A95)&gt;=18264,N(A95)&lt;=73050)),NOT(OR($C95="Service",$C95="Repair",$C95="Tires",$C95="Other")),NOT(AND(ISNUMBER(D95),N(D95)&gt;=0,N(D95)&lt;=2000000)),NOT(AND(ISNUMBER(F95),N(F95)&gt;=0,N(F95)&lt;=1000000)),N($A95)&lt;SUMPRODUCT(--(Vans!$A$2:$A$101=$B95),Vans!$G$2:$G$101)),"Check inputs",IF(OR($D95&lt;SUMPRODUCT(MAX(('Service Log'!$B$2:$B$501=$B95)*('Service Log'!$H$2:$H$501&lt;$A95)*'Service Log'!$I$2:$I$501)),$D95&lt;SUMPRODUCT(MAX((Inspections!$B$2:$B$501=$B95)*(Inspections!$P$2:$P$501&lt;$A95)*Inspections!$Q$2:$Q$501)),$D95&lt;SUMPRODUCT(--(Vans!$A$2:$A$101=$B95),Vans!$D$2:$D$101)),"Check odometer","OK"))))</f>
        <v/>
      </c>
      <c r="H95" s="21">
        <f>IF(AND(ISNUMBER($A95),N($A95)&gt;=18264,N($A95)&lt;=73050),$A95,0)</f>
        <v>0</v>
      </c>
      <c r="I95" s="22">
        <f>IF(AND(AND(ISNUMBER($A95),N($A95)&gt;=18264,N($A95)&lt;=73050),AND(ISNUMBER($D95),N($D95)&gt;=0,N($D95)&lt;=2000000)),$D95,0)</f>
        <v>0</v>
      </c>
    </row>
    <row r="96" spans="1:9" x14ac:dyDescent="0.25">
      <c r="A96" s="15"/>
      <c r="B96" s="12"/>
      <c r="C96" s="12"/>
      <c r="D96" s="14"/>
      <c r="E96" s="13"/>
      <c r="F96" s="20"/>
      <c r="G96" s="18" t="str">
        <f>IF(COUNTA($A96:$F96)=0,"",IF(OR($B96="",NOT(SUMPRODUCT(--(Vans!$A$2:$A$101=$B96))=1)),"Check ID",IF(OR(NOT(AND(ISNUMBER(A96),N(A96)&gt;=18264,N(A96)&lt;=73050)),NOT(OR($C96="Service",$C96="Repair",$C96="Tires",$C96="Other")),NOT(AND(ISNUMBER(D96),N(D96)&gt;=0,N(D96)&lt;=2000000)),NOT(AND(ISNUMBER(F96),N(F96)&gt;=0,N(F96)&lt;=1000000)),N($A96)&lt;SUMPRODUCT(--(Vans!$A$2:$A$101=$B96),Vans!$G$2:$G$101)),"Check inputs",IF(OR($D96&lt;SUMPRODUCT(MAX(('Service Log'!$B$2:$B$501=$B96)*('Service Log'!$H$2:$H$501&lt;$A96)*'Service Log'!$I$2:$I$501)),$D96&lt;SUMPRODUCT(MAX((Inspections!$B$2:$B$501=$B96)*(Inspections!$P$2:$P$501&lt;$A96)*Inspections!$Q$2:$Q$501)),$D96&lt;SUMPRODUCT(--(Vans!$A$2:$A$101=$B96),Vans!$D$2:$D$101)),"Check odometer","OK"))))</f>
        <v/>
      </c>
      <c r="H96" s="21">
        <f>IF(AND(ISNUMBER($A96),N($A96)&gt;=18264,N($A96)&lt;=73050),$A96,0)</f>
        <v>0</v>
      </c>
      <c r="I96" s="22">
        <f>IF(AND(AND(ISNUMBER($A96),N($A96)&gt;=18264,N($A96)&lt;=73050),AND(ISNUMBER($D96),N($D96)&gt;=0,N($D96)&lt;=2000000)),$D96,0)</f>
        <v>0</v>
      </c>
    </row>
    <row r="97" spans="1:9" x14ac:dyDescent="0.25">
      <c r="A97" s="15"/>
      <c r="B97" s="12"/>
      <c r="C97" s="12"/>
      <c r="D97" s="14"/>
      <c r="E97" s="13"/>
      <c r="F97" s="20"/>
      <c r="G97" s="18" t="str">
        <f>IF(COUNTA($A97:$F97)=0,"",IF(OR($B97="",NOT(SUMPRODUCT(--(Vans!$A$2:$A$101=$B97))=1)),"Check ID",IF(OR(NOT(AND(ISNUMBER(A97),N(A97)&gt;=18264,N(A97)&lt;=73050)),NOT(OR($C97="Service",$C97="Repair",$C97="Tires",$C97="Other")),NOT(AND(ISNUMBER(D97),N(D97)&gt;=0,N(D97)&lt;=2000000)),NOT(AND(ISNUMBER(F97),N(F97)&gt;=0,N(F97)&lt;=1000000)),N($A97)&lt;SUMPRODUCT(--(Vans!$A$2:$A$101=$B97),Vans!$G$2:$G$101)),"Check inputs",IF(OR($D97&lt;SUMPRODUCT(MAX(('Service Log'!$B$2:$B$501=$B97)*('Service Log'!$H$2:$H$501&lt;$A97)*'Service Log'!$I$2:$I$501)),$D97&lt;SUMPRODUCT(MAX((Inspections!$B$2:$B$501=$B97)*(Inspections!$P$2:$P$501&lt;$A97)*Inspections!$Q$2:$Q$501)),$D97&lt;SUMPRODUCT(--(Vans!$A$2:$A$101=$B97),Vans!$D$2:$D$101)),"Check odometer","OK"))))</f>
        <v/>
      </c>
      <c r="H97" s="21">
        <f>IF(AND(ISNUMBER($A97),N($A97)&gt;=18264,N($A97)&lt;=73050),$A97,0)</f>
        <v>0</v>
      </c>
      <c r="I97" s="22">
        <f>IF(AND(AND(ISNUMBER($A97),N($A97)&gt;=18264,N($A97)&lt;=73050),AND(ISNUMBER($D97),N($D97)&gt;=0,N($D97)&lt;=2000000)),$D97,0)</f>
        <v>0</v>
      </c>
    </row>
    <row r="98" spans="1:9" x14ac:dyDescent="0.25">
      <c r="A98" s="15"/>
      <c r="B98" s="12"/>
      <c r="C98" s="12"/>
      <c r="D98" s="14"/>
      <c r="E98" s="13"/>
      <c r="F98" s="20"/>
      <c r="G98" s="18" t="str">
        <f>IF(COUNTA($A98:$F98)=0,"",IF(OR($B98="",NOT(SUMPRODUCT(--(Vans!$A$2:$A$101=$B98))=1)),"Check ID",IF(OR(NOT(AND(ISNUMBER(A98),N(A98)&gt;=18264,N(A98)&lt;=73050)),NOT(OR($C98="Service",$C98="Repair",$C98="Tires",$C98="Other")),NOT(AND(ISNUMBER(D98),N(D98)&gt;=0,N(D98)&lt;=2000000)),NOT(AND(ISNUMBER(F98),N(F98)&gt;=0,N(F98)&lt;=1000000)),N($A98)&lt;SUMPRODUCT(--(Vans!$A$2:$A$101=$B98),Vans!$G$2:$G$101)),"Check inputs",IF(OR($D98&lt;SUMPRODUCT(MAX(('Service Log'!$B$2:$B$501=$B98)*('Service Log'!$H$2:$H$501&lt;$A98)*'Service Log'!$I$2:$I$501)),$D98&lt;SUMPRODUCT(MAX((Inspections!$B$2:$B$501=$B98)*(Inspections!$P$2:$P$501&lt;$A98)*Inspections!$Q$2:$Q$501)),$D98&lt;SUMPRODUCT(--(Vans!$A$2:$A$101=$B98),Vans!$D$2:$D$101)),"Check odometer","OK"))))</f>
        <v/>
      </c>
      <c r="H98" s="21">
        <f>IF(AND(ISNUMBER($A98),N($A98)&gt;=18264,N($A98)&lt;=73050),$A98,0)</f>
        <v>0</v>
      </c>
      <c r="I98" s="22">
        <f>IF(AND(AND(ISNUMBER($A98),N($A98)&gt;=18264,N($A98)&lt;=73050),AND(ISNUMBER($D98),N($D98)&gt;=0,N($D98)&lt;=2000000)),$D98,0)</f>
        <v>0</v>
      </c>
    </row>
    <row r="99" spans="1:9" x14ac:dyDescent="0.25">
      <c r="A99" s="15"/>
      <c r="B99" s="12"/>
      <c r="C99" s="12"/>
      <c r="D99" s="14"/>
      <c r="E99" s="13"/>
      <c r="F99" s="20"/>
      <c r="G99" s="18" t="str">
        <f>IF(COUNTA($A99:$F99)=0,"",IF(OR($B99="",NOT(SUMPRODUCT(--(Vans!$A$2:$A$101=$B99))=1)),"Check ID",IF(OR(NOT(AND(ISNUMBER(A99),N(A99)&gt;=18264,N(A99)&lt;=73050)),NOT(OR($C99="Service",$C99="Repair",$C99="Tires",$C99="Other")),NOT(AND(ISNUMBER(D99),N(D99)&gt;=0,N(D99)&lt;=2000000)),NOT(AND(ISNUMBER(F99),N(F99)&gt;=0,N(F99)&lt;=1000000)),N($A99)&lt;SUMPRODUCT(--(Vans!$A$2:$A$101=$B99),Vans!$G$2:$G$101)),"Check inputs",IF(OR($D99&lt;SUMPRODUCT(MAX(('Service Log'!$B$2:$B$501=$B99)*('Service Log'!$H$2:$H$501&lt;$A99)*'Service Log'!$I$2:$I$501)),$D99&lt;SUMPRODUCT(MAX((Inspections!$B$2:$B$501=$B99)*(Inspections!$P$2:$P$501&lt;$A99)*Inspections!$Q$2:$Q$501)),$D99&lt;SUMPRODUCT(--(Vans!$A$2:$A$101=$B99),Vans!$D$2:$D$101)),"Check odometer","OK"))))</f>
        <v/>
      </c>
      <c r="H99" s="21">
        <f>IF(AND(ISNUMBER($A99),N($A99)&gt;=18264,N($A99)&lt;=73050),$A99,0)</f>
        <v>0</v>
      </c>
      <c r="I99" s="22">
        <f>IF(AND(AND(ISNUMBER($A99),N($A99)&gt;=18264,N($A99)&lt;=73050),AND(ISNUMBER($D99),N($D99)&gt;=0,N($D99)&lt;=2000000)),$D99,0)</f>
        <v>0</v>
      </c>
    </row>
    <row r="100" spans="1:9" x14ac:dyDescent="0.25">
      <c r="A100" s="15"/>
      <c r="B100" s="12"/>
      <c r="C100" s="12"/>
      <c r="D100" s="14"/>
      <c r="E100" s="13"/>
      <c r="F100" s="20"/>
      <c r="G100" s="18" t="str">
        <f>IF(COUNTA($A100:$F100)=0,"",IF(OR($B100="",NOT(SUMPRODUCT(--(Vans!$A$2:$A$101=$B100))=1)),"Check ID",IF(OR(NOT(AND(ISNUMBER(A100),N(A100)&gt;=18264,N(A100)&lt;=73050)),NOT(OR($C100="Service",$C100="Repair",$C100="Tires",$C100="Other")),NOT(AND(ISNUMBER(D100),N(D100)&gt;=0,N(D100)&lt;=2000000)),NOT(AND(ISNUMBER(F100),N(F100)&gt;=0,N(F100)&lt;=1000000)),N($A100)&lt;SUMPRODUCT(--(Vans!$A$2:$A$101=$B100),Vans!$G$2:$G$101)),"Check inputs",IF(OR($D100&lt;SUMPRODUCT(MAX(('Service Log'!$B$2:$B$501=$B100)*('Service Log'!$H$2:$H$501&lt;$A100)*'Service Log'!$I$2:$I$501)),$D100&lt;SUMPRODUCT(MAX((Inspections!$B$2:$B$501=$B100)*(Inspections!$P$2:$P$501&lt;$A100)*Inspections!$Q$2:$Q$501)),$D100&lt;SUMPRODUCT(--(Vans!$A$2:$A$101=$B100),Vans!$D$2:$D$101)),"Check odometer","OK"))))</f>
        <v/>
      </c>
      <c r="H100" s="21">
        <f>IF(AND(ISNUMBER($A100),N($A100)&gt;=18264,N($A100)&lt;=73050),$A100,0)</f>
        <v>0</v>
      </c>
      <c r="I100" s="22">
        <f>IF(AND(AND(ISNUMBER($A100),N($A100)&gt;=18264,N($A100)&lt;=73050),AND(ISNUMBER($D100),N($D100)&gt;=0,N($D100)&lt;=2000000)),$D100,0)</f>
        <v>0</v>
      </c>
    </row>
    <row r="101" spans="1:9" x14ac:dyDescent="0.25">
      <c r="A101" s="15"/>
      <c r="B101" s="12"/>
      <c r="C101" s="12"/>
      <c r="D101" s="14"/>
      <c r="E101" s="13"/>
      <c r="F101" s="20"/>
      <c r="G101" s="18" t="str">
        <f>IF(COUNTA($A101:$F101)=0,"",IF(OR($B101="",NOT(SUMPRODUCT(--(Vans!$A$2:$A$101=$B101))=1)),"Check ID",IF(OR(NOT(AND(ISNUMBER(A101),N(A101)&gt;=18264,N(A101)&lt;=73050)),NOT(OR($C101="Service",$C101="Repair",$C101="Tires",$C101="Other")),NOT(AND(ISNUMBER(D101),N(D101)&gt;=0,N(D101)&lt;=2000000)),NOT(AND(ISNUMBER(F101),N(F101)&gt;=0,N(F101)&lt;=1000000)),N($A101)&lt;SUMPRODUCT(--(Vans!$A$2:$A$101=$B101),Vans!$G$2:$G$101)),"Check inputs",IF(OR($D101&lt;SUMPRODUCT(MAX(('Service Log'!$B$2:$B$501=$B101)*('Service Log'!$H$2:$H$501&lt;$A101)*'Service Log'!$I$2:$I$501)),$D101&lt;SUMPRODUCT(MAX((Inspections!$B$2:$B$501=$B101)*(Inspections!$P$2:$P$501&lt;$A101)*Inspections!$Q$2:$Q$501)),$D101&lt;SUMPRODUCT(--(Vans!$A$2:$A$101=$B101),Vans!$D$2:$D$101)),"Check odometer","OK"))))</f>
        <v/>
      </c>
      <c r="H101" s="21">
        <f>IF(AND(ISNUMBER($A101),N($A101)&gt;=18264,N($A101)&lt;=73050),$A101,0)</f>
        <v>0</v>
      </c>
      <c r="I101" s="22">
        <f>IF(AND(AND(ISNUMBER($A101),N($A101)&gt;=18264,N($A101)&lt;=73050),AND(ISNUMBER($D101),N($D101)&gt;=0,N($D101)&lt;=2000000)),$D101,0)</f>
        <v>0</v>
      </c>
    </row>
    <row r="102" spans="1:9" x14ac:dyDescent="0.25">
      <c r="A102" s="15"/>
      <c r="B102" s="12"/>
      <c r="C102" s="12"/>
      <c r="D102" s="14"/>
      <c r="E102" s="13"/>
      <c r="F102" s="20"/>
      <c r="G102" s="18" t="str">
        <f>IF(COUNTA($A102:$F102)=0,"",IF(OR($B102="",NOT(SUMPRODUCT(--(Vans!$A$2:$A$101=$B102))=1)),"Check ID",IF(OR(NOT(AND(ISNUMBER(A102),N(A102)&gt;=18264,N(A102)&lt;=73050)),NOT(OR($C102="Service",$C102="Repair",$C102="Tires",$C102="Other")),NOT(AND(ISNUMBER(D102),N(D102)&gt;=0,N(D102)&lt;=2000000)),NOT(AND(ISNUMBER(F102),N(F102)&gt;=0,N(F102)&lt;=1000000)),N($A102)&lt;SUMPRODUCT(--(Vans!$A$2:$A$101=$B102),Vans!$G$2:$G$101)),"Check inputs",IF(OR($D102&lt;SUMPRODUCT(MAX(('Service Log'!$B$2:$B$501=$B102)*('Service Log'!$H$2:$H$501&lt;$A102)*'Service Log'!$I$2:$I$501)),$D102&lt;SUMPRODUCT(MAX((Inspections!$B$2:$B$501=$B102)*(Inspections!$P$2:$P$501&lt;$A102)*Inspections!$Q$2:$Q$501)),$D102&lt;SUMPRODUCT(--(Vans!$A$2:$A$101=$B102),Vans!$D$2:$D$101)),"Check odometer","OK"))))</f>
        <v/>
      </c>
      <c r="H102" s="21">
        <f>IF(AND(ISNUMBER($A102),N($A102)&gt;=18264,N($A102)&lt;=73050),$A102,0)</f>
        <v>0</v>
      </c>
      <c r="I102" s="22">
        <f>IF(AND(AND(ISNUMBER($A102),N($A102)&gt;=18264,N($A102)&lt;=73050),AND(ISNUMBER($D102),N($D102)&gt;=0,N($D102)&lt;=2000000)),$D102,0)</f>
        <v>0</v>
      </c>
    </row>
    <row r="103" spans="1:9" x14ac:dyDescent="0.25">
      <c r="A103" s="15"/>
      <c r="B103" s="12"/>
      <c r="C103" s="12"/>
      <c r="D103" s="14"/>
      <c r="E103" s="13"/>
      <c r="F103" s="20"/>
      <c r="G103" s="18" t="str">
        <f>IF(COUNTA($A103:$F103)=0,"",IF(OR($B103="",NOT(SUMPRODUCT(--(Vans!$A$2:$A$101=$B103))=1)),"Check ID",IF(OR(NOT(AND(ISNUMBER(A103),N(A103)&gt;=18264,N(A103)&lt;=73050)),NOT(OR($C103="Service",$C103="Repair",$C103="Tires",$C103="Other")),NOT(AND(ISNUMBER(D103),N(D103)&gt;=0,N(D103)&lt;=2000000)),NOT(AND(ISNUMBER(F103),N(F103)&gt;=0,N(F103)&lt;=1000000)),N($A103)&lt;SUMPRODUCT(--(Vans!$A$2:$A$101=$B103),Vans!$G$2:$G$101)),"Check inputs",IF(OR($D103&lt;SUMPRODUCT(MAX(('Service Log'!$B$2:$B$501=$B103)*('Service Log'!$H$2:$H$501&lt;$A103)*'Service Log'!$I$2:$I$501)),$D103&lt;SUMPRODUCT(MAX((Inspections!$B$2:$B$501=$B103)*(Inspections!$P$2:$P$501&lt;$A103)*Inspections!$Q$2:$Q$501)),$D103&lt;SUMPRODUCT(--(Vans!$A$2:$A$101=$B103),Vans!$D$2:$D$101)),"Check odometer","OK"))))</f>
        <v/>
      </c>
      <c r="H103" s="21">
        <f>IF(AND(ISNUMBER($A103),N($A103)&gt;=18264,N($A103)&lt;=73050),$A103,0)</f>
        <v>0</v>
      </c>
      <c r="I103" s="22">
        <f>IF(AND(AND(ISNUMBER($A103),N($A103)&gt;=18264,N($A103)&lt;=73050),AND(ISNUMBER($D103),N($D103)&gt;=0,N($D103)&lt;=2000000)),$D103,0)</f>
        <v>0</v>
      </c>
    </row>
    <row r="104" spans="1:9" x14ac:dyDescent="0.25">
      <c r="A104" s="15"/>
      <c r="B104" s="12"/>
      <c r="C104" s="12"/>
      <c r="D104" s="14"/>
      <c r="E104" s="13"/>
      <c r="F104" s="20"/>
      <c r="G104" s="18" t="str">
        <f>IF(COUNTA($A104:$F104)=0,"",IF(OR($B104="",NOT(SUMPRODUCT(--(Vans!$A$2:$A$101=$B104))=1)),"Check ID",IF(OR(NOT(AND(ISNUMBER(A104),N(A104)&gt;=18264,N(A104)&lt;=73050)),NOT(OR($C104="Service",$C104="Repair",$C104="Tires",$C104="Other")),NOT(AND(ISNUMBER(D104),N(D104)&gt;=0,N(D104)&lt;=2000000)),NOT(AND(ISNUMBER(F104),N(F104)&gt;=0,N(F104)&lt;=1000000)),N($A104)&lt;SUMPRODUCT(--(Vans!$A$2:$A$101=$B104),Vans!$G$2:$G$101)),"Check inputs",IF(OR($D104&lt;SUMPRODUCT(MAX(('Service Log'!$B$2:$B$501=$B104)*('Service Log'!$H$2:$H$501&lt;$A104)*'Service Log'!$I$2:$I$501)),$D104&lt;SUMPRODUCT(MAX((Inspections!$B$2:$B$501=$B104)*(Inspections!$P$2:$P$501&lt;$A104)*Inspections!$Q$2:$Q$501)),$D104&lt;SUMPRODUCT(--(Vans!$A$2:$A$101=$B104),Vans!$D$2:$D$101)),"Check odometer","OK"))))</f>
        <v/>
      </c>
      <c r="H104" s="21">
        <f>IF(AND(ISNUMBER($A104),N($A104)&gt;=18264,N($A104)&lt;=73050),$A104,0)</f>
        <v>0</v>
      </c>
      <c r="I104" s="22">
        <f>IF(AND(AND(ISNUMBER($A104),N($A104)&gt;=18264,N($A104)&lt;=73050),AND(ISNUMBER($D104),N($D104)&gt;=0,N($D104)&lt;=2000000)),$D104,0)</f>
        <v>0</v>
      </c>
    </row>
    <row r="105" spans="1:9" x14ac:dyDescent="0.25">
      <c r="A105" s="15"/>
      <c r="B105" s="12"/>
      <c r="C105" s="12"/>
      <c r="D105" s="14"/>
      <c r="E105" s="13"/>
      <c r="F105" s="20"/>
      <c r="G105" s="18" t="str">
        <f>IF(COUNTA($A105:$F105)=0,"",IF(OR($B105="",NOT(SUMPRODUCT(--(Vans!$A$2:$A$101=$B105))=1)),"Check ID",IF(OR(NOT(AND(ISNUMBER(A105),N(A105)&gt;=18264,N(A105)&lt;=73050)),NOT(OR($C105="Service",$C105="Repair",$C105="Tires",$C105="Other")),NOT(AND(ISNUMBER(D105),N(D105)&gt;=0,N(D105)&lt;=2000000)),NOT(AND(ISNUMBER(F105),N(F105)&gt;=0,N(F105)&lt;=1000000)),N($A105)&lt;SUMPRODUCT(--(Vans!$A$2:$A$101=$B105),Vans!$G$2:$G$101)),"Check inputs",IF(OR($D105&lt;SUMPRODUCT(MAX(('Service Log'!$B$2:$B$501=$B105)*('Service Log'!$H$2:$H$501&lt;$A105)*'Service Log'!$I$2:$I$501)),$D105&lt;SUMPRODUCT(MAX((Inspections!$B$2:$B$501=$B105)*(Inspections!$P$2:$P$501&lt;$A105)*Inspections!$Q$2:$Q$501)),$D105&lt;SUMPRODUCT(--(Vans!$A$2:$A$101=$B105),Vans!$D$2:$D$101)),"Check odometer","OK"))))</f>
        <v/>
      </c>
      <c r="H105" s="21">
        <f>IF(AND(ISNUMBER($A105),N($A105)&gt;=18264,N($A105)&lt;=73050),$A105,0)</f>
        <v>0</v>
      </c>
      <c r="I105" s="22">
        <f>IF(AND(AND(ISNUMBER($A105),N($A105)&gt;=18264,N($A105)&lt;=73050),AND(ISNUMBER($D105),N($D105)&gt;=0,N($D105)&lt;=2000000)),$D105,0)</f>
        <v>0</v>
      </c>
    </row>
    <row r="106" spans="1:9" x14ac:dyDescent="0.25">
      <c r="A106" s="15"/>
      <c r="B106" s="12"/>
      <c r="C106" s="12"/>
      <c r="D106" s="14"/>
      <c r="E106" s="13"/>
      <c r="F106" s="20"/>
      <c r="G106" s="18" t="str">
        <f>IF(COUNTA($A106:$F106)=0,"",IF(OR($B106="",NOT(SUMPRODUCT(--(Vans!$A$2:$A$101=$B106))=1)),"Check ID",IF(OR(NOT(AND(ISNUMBER(A106),N(A106)&gt;=18264,N(A106)&lt;=73050)),NOT(OR($C106="Service",$C106="Repair",$C106="Tires",$C106="Other")),NOT(AND(ISNUMBER(D106),N(D106)&gt;=0,N(D106)&lt;=2000000)),NOT(AND(ISNUMBER(F106),N(F106)&gt;=0,N(F106)&lt;=1000000)),N($A106)&lt;SUMPRODUCT(--(Vans!$A$2:$A$101=$B106),Vans!$G$2:$G$101)),"Check inputs",IF(OR($D106&lt;SUMPRODUCT(MAX(('Service Log'!$B$2:$B$501=$B106)*('Service Log'!$H$2:$H$501&lt;$A106)*'Service Log'!$I$2:$I$501)),$D106&lt;SUMPRODUCT(MAX((Inspections!$B$2:$B$501=$B106)*(Inspections!$P$2:$P$501&lt;$A106)*Inspections!$Q$2:$Q$501)),$D106&lt;SUMPRODUCT(--(Vans!$A$2:$A$101=$B106),Vans!$D$2:$D$101)),"Check odometer","OK"))))</f>
        <v/>
      </c>
      <c r="H106" s="21">
        <f>IF(AND(ISNUMBER($A106),N($A106)&gt;=18264,N($A106)&lt;=73050),$A106,0)</f>
        <v>0</v>
      </c>
      <c r="I106" s="22">
        <f>IF(AND(AND(ISNUMBER($A106),N($A106)&gt;=18264,N($A106)&lt;=73050),AND(ISNUMBER($D106),N($D106)&gt;=0,N($D106)&lt;=2000000)),$D106,0)</f>
        <v>0</v>
      </c>
    </row>
    <row r="107" spans="1:9" x14ac:dyDescent="0.25">
      <c r="A107" s="15"/>
      <c r="B107" s="12"/>
      <c r="C107" s="12"/>
      <c r="D107" s="14"/>
      <c r="E107" s="13"/>
      <c r="F107" s="20"/>
      <c r="G107" s="18" t="str">
        <f>IF(COUNTA($A107:$F107)=0,"",IF(OR($B107="",NOT(SUMPRODUCT(--(Vans!$A$2:$A$101=$B107))=1)),"Check ID",IF(OR(NOT(AND(ISNUMBER(A107),N(A107)&gt;=18264,N(A107)&lt;=73050)),NOT(OR($C107="Service",$C107="Repair",$C107="Tires",$C107="Other")),NOT(AND(ISNUMBER(D107),N(D107)&gt;=0,N(D107)&lt;=2000000)),NOT(AND(ISNUMBER(F107),N(F107)&gt;=0,N(F107)&lt;=1000000)),N($A107)&lt;SUMPRODUCT(--(Vans!$A$2:$A$101=$B107),Vans!$G$2:$G$101)),"Check inputs",IF(OR($D107&lt;SUMPRODUCT(MAX(('Service Log'!$B$2:$B$501=$B107)*('Service Log'!$H$2:$H$501&lt;$A107)*'Service Log'!$I$2:$I$501)),$D107&lt;SUMPRODUCT(MAX((Inspections!$B$2:$B$501=$B107)*(Inspections!$P$2:$P$501&lt;$A107)*Inspections!$Q$2:$Q$501)),$D107&lt;SUMPRODUCT(--(Vans!$A$2:$A$101=$B107),Vans!$D$2:$D$101)),"Check odometer","OK"))))</f>
        <v/>
      </c>
      <c r="H107" s="21">
        <f>IF(AND(ISNUMBER($A107),N($A107)&gt;=18264,N($A107)&lt;=73050),$A107,0)</f>
        <v>0</v>
      </c>
      <c r="I107" s="22">
        <f>IF(AND(AND(ISNUMBER($A107),N($A107)&gt;=18264,N($A107)&lt;=73050),AND(ISNUMBER($D107),N($D107)&gt;=0,N($D107)&lt;=2000000)),$D107,0)</f>
        <v>0</v>
      </c>
    </row>
    <row r="108" spans="1:9" x14ac:dyDescent="0.25">
      <c r="A108" s="15"/>
      <c r="B108" s="12"/>
      <c r="C108" s="12"/>
      <c r="D108" s="14"/>
      <c r="E108" s="13"/>
      <c r="F108" s="20"/>
      <c r="G108" s="18" t="str">
        <f>IF(COUNTA($A108:$F108)=0,"",IF(OR($B108="",NOT(SUMPRODUCT(--(Vans!$A$2:$A$101=$B108))=1)),"Check ID",IF(OR(NOT(AND(ISNUMBER(A108),N(A108)&gt;=18264,N(A108)&lt;=73050)),NOT(OR($C108="Service",$C108="Repair",$C108="Tires",$C108="Other")),NOT(AND(ISNUMBER(D108),N(D108)&gt;=0,N(D108)&lt;=2000000)),NOT(AND(ISNUMBER(F108),N(F108)&gt;=0,N(F108)&lt;=1000000)),N($A108)&lt;SUMPRODUCT(--(Vans!$A$2:$A$101=$B108),Vans!$G$2:$G$101)),"Check inputs",IF(OR($D108&lt;SUMPRODUCT(MAX(('Service Log'!$B$2:$B$501=$B108)*('Service Log'!$H$2:$H$501&lt;$A108)*'Service Log'!$I$2:$I$501)),$D108&lt;SUMPRODUCT(MAX((Inspections!$B$2:$B$501=$B108)*(Inspections!$P$2:$P$501&lt;$A108)*Inspections!$Q$2:$Q$501)),$D108&lt;SUMPRODUCT(--(Vans!$A$2:$A$101=$B108),Vans!$D$2:$D$101)),"Check odometer","OK"))))</f>
        <v/>
      </c>
      <c r="H108" s="21">
        <f>IF(AND(ISNUMBER($A108),N($A108)&gt;=18264,N($A108)&lt;=73050),$A108,0)</f>
        <v>0</v>
      </c>
      <c r="I108" s="22">
        <f>IF(AND(AND(ISNUMBER($A108),N($A108)&gt;=18264,N($A108)&lt;=73050),AND(ISNUMBER($D108),N($D108)&gt;=0,N($D108)&lt;=2000000)),$D108,0)</f>
        <v>0</v>
      </c>
    </row>
    <row r="109" spans="1:9" x14ac:dyDescent="0.25">
      <c r="A109" s="15"/>
      <c r="B109" s="12"/>
      <c r="C109" s="12"/>
      <c r="D109" s="14"/>
      <c r="E109" s="13"/>
      <c r="F109" s="20"/>
      <c r="G109" s="18" t="str">
        <f>IF(COUNTA($A109:$F109)=0,"",IF(OR($B109="",NOT(SUMPRODUCT(--(Vans!$A$2:$A$101=$B109))=1)),"Check ID",IF(OR(NOT(AND(ISNUMBER(A109),N(A109)&gt;=18264,N(A109)&lt;=73050)),NOT(OR($C109="Service",$C109="Repair",$C109="Tires",$C109="Other")),NOT(AND(ISNUMBER(D109),N(D109)&gt;=0,N(D109)&lt;=2000000)),NOT(AND(ISNUMBER(F109),N(F109)&gt;=0,N(F109)&lt;=1000000)),N($A109)&lt;SUMPRODUCT(--(Vans!$A$2:$A$101=$B109),Vans!$G$2:$G$101)),"Check inputs",IF(OR($D109&lt;SUMPRODUCT(MAX(('Service Log'!$B$2:$B$501=$B109)*('Service Log'!$H$2:$H$501&lt;$A109)*'Service Log'!$I$2:$I$501)),$D109&lt;SUMPRODUCT(MAX((Inspections!$B$2:$B$501=$B109)*(Inspections!$P$2:$P$501&lt;$A109)*Inspections!$Q$2:$Q$501)),$D109&lt;SUMPRODUCT(--(Vans!$A$2:$A$101=$B109),Vans!$D$2:$D$101)),"Check odometer","OK"))))</f>
        <v/>
      </c>
      <c r="H109" s="21">
        <f>IF(AND(ISNUMBER($A109),N($A109)&gt;=18264,N($A109)&lt;=73050),$A109,0)</f>
        <v>0</v>
      </c>
      <c r="I109" s="22">
        <f>IF(AND(AND(ISNUMBER($A109),N($A109)&gt;=18264,N($A109)&lt;=73050),AND(ISNUMBER($D109),N($D109)&gt;=0,N($D109)&lt;=2000000)),$D109,0)</f>
        <v>0</v>
      </c>
    </row>
    <row r="110" spans="1:9" x14ac:dyDescent="0.25">
      <c r="A110" s="15"/>
      <c r="B110" s="12"/>
      <c r="C110" s="12"/>
      <c r="D110" s="14"/>
      <c r="E110" s="13"/>
      <c r="F110" s="20"/>
      <c r="G110" s="18" t="str">
        <f>IF(COUNTA($A110:$F110)=0,"",IF(OR($B110="",NOT(SUMPRODUCT(--(Vans!$A$2:$A$101=$B110))=1)),"Check ID",IF(OR(NOT(AND(ISNUMBER(A110),N(A110)&gt;=18264,N(A110)&lt;=73050)),NOT(OR($C110="Service",$C110="Repair",$C110="Tires",$C110="Other")),NOT(AND(ISNUMBER(D110),N(D110)&gt;=0,N(D110)&lt;=2000000)),NOT(AND(ISNUMBER(F110),N(F110)&gt;=0,N(F110)&lt;=1000000)),N($A110)&lt;SUMPRODUCT(--(Vans!$A$2:$A$101=$B110),Vans!$G$2:$G$101)),"Check inputs",IF(OR($D110&lt;SUMPRODUCT(MAX(('Service Log'!$B$2:$B$501=$B110)*('Service Log'!$H$2:$H$501&lt;$A110)*'Service Log'!$I$2:$I$501)),$D110&lt;SUMPRODUCT(MAX((Inspections!$B$2:$B$501=$B110)*(Inspections!$P$2:$P$501&lt;$A110)*Inspections!$Q$2:$Q$501)),$D110&lt;SUMPRODUCT(--(Vans!$A$2:$A$101=$B110),Vans!$D$2:$D$101)),"Check odometer","OK"))))</f>
        <v/>
      </c>
      <c r="H110" s="21">
        <f>IF(AND(ISNUMBER($A110),N($A110)&gt;=18264,N($A110)&lt;=73050),$A110,0)</f>
        <v>0</v>
      </c>
      <c r="I110" s="22">
        <f>IF(AND(AND(ISNUMBER($A110),N($A110)&gt;=18264,N($A110)&lt;=73050),AND(ISNUMBER($D110),N($D110)&gt;=0,N($D110)&lt;=2000000)),$D110,0)</f>
        <v>0</v>
      </c>
    </row>
    <row r="111" spans="1:9" x14ac:dyDescent="0.25">
      <c r="A111" s="15"/>
      <c r="B111" s="12"/>
      <c r="C111" s="12"/>
      <c r="D111" s="14"/>
      <c r="E111" s="13"/>
      <c r="F111" s="20"/>
      <c r="G111" s="18" t="str">
        <f>IF(COUNTA($A111:$F111)=0,"",IF(OR($B111="",NOT(SUMPRODUCT(--(Vans!$A$2:$A$101=$B111))=1)),"Check ID",IF(OR(NOT(AND(ISNUMBER(A111),N(A111)&gt;=18264,N(A111)&lt;=73050)),NOT(OR($C111="Service",$C111="Repair",$C111="Tires",$C111="Other")),NOT(AND(ISNUMBER(D111),N(D111)&gt;=0,N(D111)&lt;=2000000)),NOT(AND(ISNUMBER(F111),N(F111)&gt;=0,N(F111)&lt;=1000000)),N($A111)&lt;SUMPRODUCT(--(Vans!$A$2:$A$101=$B111),Vans!$G$2:$G$101)),"Check inputs",IF(OR($D111&lt;SUMPRODUCT(MAX(('Service Log'!$B$2:$B$501=$B111)*('Service Log'!$H$2:$H$501&lt;$A111)*'Service Log'!$I$2:$I$501)),$D111&lt;SUMPRODUCT(MAX((Inspections!$B$2:$B$501=$B111)*(Inspections!$P$2:$P$501&lt;$A111)*Inspections!$Q$2:$Q$501)),$D111&lt;SUMPRODUCT(--(Vans!$A$2:$A$101=$B111),Vans!$D$2:$D$101)),"Check odometer","OK"))))</f>
        <v/>
      </c>
      <c r="H111" s="21">
        <f>IF(AND(ISNUMBER($A111),N($A111)&gt;=18264,N($A111)&lt;=73050),$A111,0)</f>
        <v>0</v>
      </c>
      <c r="I111" s="22">
        <f>IF(AND(AND(ISNUMBER($A111),N($A111)&gt;=18264,N($A111)&lt;=73050),AND(ISNUMBER($D111),N($D111)&gt;=0,N($D111)&lt;=2000000)),$D111,0)</f>
        <v>0</v>
      </c>
    </row>
    <row r="112" spans="1:9" x14ac:dyDescent="0.25">
      <c r="A112" s="15"/>
      <c r="B112" s="12"/>
      <c r="C112" s="12"/>
      <c r="D112" s="14"/>
      <c r="E112" s="13"/>
      <c r="F112" s="20"/>
      <c r="G112" s="18" t="str">
        <f>IF(COUNTA($A112:$F112)=0,"",IF(OR($B112="",NOT(SUMPRODUCT(--(Vans!$A$2:$A$101=$B112))=1)),"Check ID",IF(OR(NOT(AND(ISNUMBER(A112),N(A112)&gt;=18264,N(A112)&lt;=73050)),NOT(OR($C112="Service",$C112="Repair",$C112="Tires",$C112="Other")),NOT(AND(ISNUMBER(D112),N(D112)&gt;=0,N(D112)&lt;=2000000)),NOT(AND(ISNUMBER(F112),N(F112)&gt;=0,N(F112)&lt;=1000000)),N($A112)&lt;SUMPRODUCT(--(Vans!$A$2:$A$101=$B112),Vans!$G$2:$G$101)),"Check inputs",IF(OR($D112&lt;SUMPRODUCT(MAX(('Service Log'!$B$2:$B$501=$B112)*('Service Log'!$H$2:$H$501&lt;$A112)*'Service Log'!$I$2:$I$501)),$D112&lt;SUMPRODUCT(MAX((Inspections!$B$2:$B$501=$B112)*(Inspections!$P$2:$P$501&lt;$A112)*Inspections!$Q$2:$Q$501)),$D112&lt;SUMPRODUCT(--(Vans!$A$2:$A$101=$B112),Vans!$D$2:$D$101)),"Check odometer","OK"))))</f>
        <v/>
      </c>
      <c r="H112" s="21">
        <f>IF(AND(ISNUMBER($A112),N($A112)&gt;=18264,N($A112)&lt;=73050),$A112,0)</f>
        <v>0</v>
      </c>
      <c r="I112" s="22">
        <f>IF(AND(AND(ISNUMBER($A112),N($A112)&gt;=18264,N($A112)&lt;=73050),AND(ISNUMBER($D112),N($D112)&gt;=0,N($D112)&lt;=2000000)),$D112,0)</f>
        <v>0</v>
      </c>
    </row>
    <row r="113" spans="1:9" x14ac:dyDescent="0.25">
      <c r="A113" s="15"/>
      <c r="B113" s="12"/>
      <c r="C113" s="12"/>
      <c r="D113" s="14"/>
      <c r="E113" s="13"/>
      <c r="F113" s="20"/>
      <c r="G113" s="18" t="str">
        <f>IF(COUNTA($A113:$F113)=0,"",IF(OR($B113="",NOT(SUMPRODUCT(--(Vans!$A$2:$A$101=$B113))=1)),"Check ID",IF(OR(NOT(AND(ISNUMBER(A113),N(A113)&gt;=18264,N(A113)&lt;=73050)),NOT(OR($C113="Service",$C113="Repair",$C113="Tires",$C113="Other")),NOT(AND(ISNUMBER(D113),N(D113)&gt;=0,N(D113)&lt;=2000000)),NOT(AND(ISNUMBER(F113),N(F113)&gt;=0,N(F113)&lt;=1000000)),N($A113)&lt;SUMPRODUCT(--(Vans!$A$2:$A$101=$B113),Vans!$G$2:$G$101)),"Check inputs",IF(OR($D113&lt;SUMPRODUCT(MAX(('Service Log'!$B$2:$B$501=$B113)*('Service Log'!$H$2:$H$501&lt;$A113)*'Service Log'!$I$2:$I$501)),$D113&lt;SUMPRODUCT(MAX((Inspections!$B$2:$B$501=$B113)*(Inspections!$P$2:$P$501&lt;$A113)*Inspections!$Q$2:$Q$501)),$D113&lt;SUMPRODUCT(--(Vans!$A$2:$A$101=$B113),Vans!$D$2:$D$101)),"Check odometer","OK"))))</f>
        <v/>
      </c>
      <c r="H113" s="21">
        <f>IF(AND(ISNUMBER($A113),N($A113)&gt;=18264,N($A113)&lt;=73050),$A113,0)</f>
        <v>0</v>
      </c>
      <c r="I113" s="22">
        <f>IF(AND(AND(ISNUMBER($A113),N($A113)&gt;=18264,N($A113)&lt;=73050),AND(ISNUMBER($D113),N($D113)&gt;=0,N($D113)&lt;=2000000)),$D113,0)</f>
        <v>0</v>
      </c>
    </row>
    <row r="114" spans="1:9" x14ac:dyDescent="0.25">
      <c r="A114" s="15"/>
      <c r="B114" s="12"/>
      <c r="C114" s="12"/>
      <c r="D114" s="14"/>
      <c r="E114" s="13"/>
      <c r="F114" s="20"/>
      <c r="G114" s="18" t="str">
        <f>IF(COUNTA($A114:$F114)=0,"",IF(OR($B114="",NOT(SUMPRODUCT(--(Vans!$A$2:$A$101=$B114))=1)),"Check ID",IF(OR(NOT(AND(ISNUMBER(A114),N(A114)&gt;=18264,N(A114)&lt;=73050)),NOT(OR($C114="Service",$C114="Repair",$C114="Tires",$C114="Other")),NOT(AND(ISNUMBER(D114),N(D114)&gt;=0,N(D114)&lt;=2000000)),NOT(AND(ISNUMBER(F114),N(F114)&gt;=0,N(F114)&lt;=1000000)),N($A114)&lt;SUMPRODUCT(--(Vans!$A$2:$A$101=$B114),Vans!$G$2:$G$101)),"Check inputs",IF(OR($D114&lt;SUMPRODUCT(MAX(('Service Log'!$B$2:$B$501=$B114)*('Service Log'!$H$2:$H$501&lt;$A114)*'Service Log'!$I$2:$I$501)),$D114&lt;SUMPRODUCT(MAX((Inspections!$B$2:$B$501=$B114)*(Inspections!$P$2:$P$501&lt;$A114)*Inspections!$Q$2:$Q$501)),$D114&lt;SUMPRODUCT(--(Vans!$A$2:$A$101=$B114),Vans!$D$2:$D$101)),"Check odometer","OK"))))</f>
        <v/>
      </c>
      <c r="H114" s="21">
        <f>IF(AND(ISNUMBER($A114),N($A114)&gt;=18264,N($A114)&lt;=73050),$A114,0)</f>
        <v>0</v>
      </c>
      <c r="I114" s="22">
        <f>IF(AND(AND(ISNUMBER($A114),N($A114)&gt;=18264,N($A114)&lt;=73050),AND(ISNUMBER($D114),N($D114)&gt;=0,N($D114)&lt;=2000000)),$D114,0)</f>
        <v>0</v>
      </c>
    </row>
    <row r="115" spans="1:9" x14ac:dyDescent="0.25">
      <c r="A115" s="15"/>
      <c r="B115" s="12"/>
      <c r="C115" s="12"/>
      <c r="D115" s="14"/>
      <c r="E115" s="13"/>
      <c r="F115" s="20"/>
      <c r="G115" s="18" t="str">
        <f>IF(COUNTA($A115:$F115)=0,"",IF(OR($B115="",NOT(SUMPRODUCT(--(Vans!$A$2:$A$101=$B115))=1)),"Check ID",IF(OR(NOT(AND(ISNUMBER(A115),N(A115)&gt;=18264,N(A115)&lt;=73050)),NOT(OR($C115="Service",$C115="Repair",$C115="Tires",$C115="Other")),NOT(AND(ISNUMBER(D115),N(D115)&gt;=0,N(D115)&lt;=2000000)),NOT(AND(ISNUMBER(F115),N(F115)&gt;=0,N(F115)&lt;=1000000)),N($A115)&lt;SUMPRODUCT(--(Vans!$A$2:$A$101=$B115),Vans!$G$2:$G$101)),"Check inputs",IF(OR($D115&lt;SUMPRODUCT(MAX(('Service Log'!$B$2:$B$501=$B115)*('Service Log'!$H$2:$H$501&lt;$A115)*'Service Log'!$I$2:$I$501)),$D115&lt;SUMPRODUCT(MAX((Inspections!$B$2:$B$501=$B115)*(Inspections!$P$2:$P$501&lt;$A115)*Inspections!$Q$2:$Q$501)),$D115&lt;SUMPRODUCT(--(Vans!$A$2:$A$101=$B115),Vans!$D$2:$D$101)),"Check odometer","OK"))))</f>
        <v/>
      </c>
      <c r="H115" s="21">
        <f>IF(AND(ISNUMBER($A115),N($A115)&gt;=18264,N($A115)&lt;=73050),$A115,0)</f>
        <v>0</v>
      </c>
      <c r="I115" s="22">
        <f>IF(AND(AND(ISNUMBER($A115),N($A115)&gt;=18264,N($A115)&lt;=73050),AND(ISNUMBER($D115),N($D115)&gt;=0,N($D115)&lt;=2000000)),$D115,0)</f>
        <v>0</v>
      </c>
    </row>
    <row r="116" spans="1:9" x14ac:dyDescent="0.25">
      <c r="A116" s="15"/>
      <c r="B116" s="12"/>
      <c r="C116" s="12"/>
      <c r="D116" s="14"/>
      <c r="E116" s="13"/>
      <c r="F116" s="20"/>
      <c r="G116" s="18" t="str">
        <f>IF(COUNTA($A116:$F116)=0,"",IF(OR($B116="",NOT(SUMPRODUCT(--(Vans!$A$2:$A$101=$B116))=1)),"Check ID",IF(OR(NOT(AND(ISNUMBER(A116),N(A116)&gt;=18264,N(A116)&lt;=73050)),NOT(OR($C116="Service",$C116="Repair",$C116="Tires",$C116="Other")),NOT(AND(ISNUMBER(D116),N(D116)&gt;=0,N(D116)&lt;=2000000)),NOT(AND(ISNUMBER(F116),N(F116)&gt;=0,N(F116)&lt;=1000000)),N($A116)&lt;SUMPRODUCT(--(Vans!$A$2:$A$101=$B116),Vans!$G$2:$G$101)),"Check inputs",IF(OR($D116&lt;SUMPRODUCT(MAX(('Service Log'!$B$2:$B$501=$B116)*('Service Log'!$H$2:$H$501&lt;$A116)*'Service Log'!$I$2:$I$501)),$D116&lt;SUMPRODUCT(MAX((Inspections!$B$2:$B$501=$B116)*(Inspections!$P$2:$P$501&lt;$A116)*Inspections!$Q$2:$Q$501)),$D116&lt;SUMPRODUCT(--(Vans!$A$2:$A$101=$B116),Vans!$D$2:$D$101)),"Check odometer","OK"))))</f>
        <v/>
      </c>
      <c r="H116" s="21">
        <f>IF(AND(ISNUMBER($A116),N($A116)&gt;=18264,N($A116)&lt;=73050),$A116,0)</f>
        <v>0</v>
      </c>
      <c r="I116" s="22">
        <f>IF(AND(AND(ISNUMBER($A116),N($A116)&gt;=18264,N($A116)&lt;=73050),AND(ISNUMBER($D116),N($D116)&gt;=0,N($D116)&lt;=2000000)),$D116,0)</f>
        <v>0</v>
      </c>
    </row>
    <row r="117" spans="1:9" x14ac:dyDescent="0.25">
      <c r="A117" s="15"/>
      <c r="B117" s="12"/>
      <c r="C117" s="12"/>
      <c r="D117" s="14"/>
      <c r="E117" s="13"/>
      <c r="F117" s="20"/>
      <c r="G117" s="18" t="str">
        <f>IF(COUNTA($A117:$F117)=0,"",IF(OR($B117="",NOT(SUMPRODUCT(--(Vans!$A$2:$A$101=$B117))=1)),"Check ID",IF(OR(NOT(AND(ISNUMBER(A117),N(A117)&gt;=18264,N(A117)&lt;=73050)),NOT(OR($C117="Service",$C117="Repair",$C117="Tires",$C117="Other")),NOT(AND(ISNUMBER(D117),N(D117)&gt;=0,N(D117)&lt;=2000000)),NOT(AND(ISNUMBER(F117),N(F117)&gt;=0,N(F117)&lt;=1000000)),N($A117)&lt;SUMPRODUCT(--(Vans!$A$2:$A$101=$B117),Vans!$G$2:$G$101)),"Check inputs",IF(OR($D117&lt;SUMPRODUCT(MAX(('Service Log'!$B$2:$B$501=$B117)*('Service Log'!$H$2:$H$501&lt;$A117)*'Service Log'!$I$2:$I$501)),$D117&lt;SUMPRODUCT(MAX((Inspections!$B$2:$B$501=$B117)*(Inspections!$P$2:$P$501&lt;$A117)*Inspections!$Q$2:$Q$501)),$D117&lt;SUMPRODUCT(--(Vans!$A$2:$A$101=$B117),Vans!$D$2:$D$101)),"Check odometer","OK"))))</f>
        <v/>
      </c>
      <c r="H117" s="21">
        <f>IF(AND(ISNUMBER($A117),N($A117)&gt;=18264,N($A117)&lt;=73050),$A117,0)</f>
        <v>0</v>
      </c>
      <c r="I117" s="22">
        <f>IF(AND(AND(ISNUMBER($A117),N($A117)&gt;=18264,N($A117)&lt;=73050),AND(ISNUMBER($D117),N($D117)&gt;=0,N($D117)&lt;=2000000)),$D117,0)</f>
        <v>0</v>
      </c>
    </row>
    <row r="118" spans="1:9" x14ac:dyDescent="0.25">
      <c r="A118" s="15"/>
      <c r="B118" s="12"/>
      <c r="C118" s="12"/>
      <c r="D118" s="14"/>
      <c r="E118" s="13"/>
      <c r="F118" s="20"/>
      <c r="G118" s="18" t="str">
        <f>IF(COUNTA($A118:$F118)=0,"",IF(OR($B118="",NOT(SUMPRODUCT(--(Vans!$A$2:$A$101=$B118))=1)),"Check ID",IF(OR(NOT(AND(ISNUMBER(A118),N(A118)&gt;=18264,N(A118)&lt;=73050)),NOT(OR($C118="Service",$C118="Repair",$C118="Tires",$C118="Other")),NOT(AND(ISNUMBER(D118),N(D118)&gt;=0,N(D118)&lt;=2000000)),NOT(AND(ISNUMBER(F118),N(F118)&gt;=0,N(F118)&lt;=1000000)),N($A118)&lt;SUMPRODUCT(--(Vans!$A$2:$A$101=$B118),Vans!$G$2:$G$101)),"Check inputs",IF(OR($D118&lt;SUMPRODUCT(MAX(('Service Log'!$B$2:$B$501=$B118)*('Service Log'!$H$2:$H$501&lt;$A118)*'Service Log'!$I$2:$I$501)),$D118&lt;SUMPRODUCT(MAX((Inspections!$B$2:$B$501=$B118)*(Inspections!$P$2:$P$501&lt;$A118)*Inspections!$Q$2:$Q$501)),$D118&lt;SUMPRODUCT(--(Vans!$A$2:$A$101=$B118),Vans!$D$2:$D$101)),"Check odometer","OK"))))</f>
        <v/>
      </c>
      <c r="H118" s="21">
        <f>IF(AND(ISNUMBER($A118),N($A118)&gt;=18264,N($A118)&lt;=73050),$A118,0)</f>
        <v>0</v>
      </c>
      <c r="I118" s="22">
        <f>IF(AND(AND(ISNUMBER($A118),N($A118)&gt;=18264,N($A118)&lt;=73050),AND(ISNUMBER($D118),N($D118)&gt;=0,N($D118)&lt;=2000000)),$D118,0)</f>
        <v>0</v>
      </c>
    </row>
    <row r="119" spans="1:9" x14ac:dyDescent="0.25">
      <c r="A119" s="15"/>
      <c r="B119" s="12"/>
      <c r="C119" s="12"/>
      <c r="D119" s="14"/>
      <c r="E119" s="13"/>
      <c r="F119" s="20"/>
      <c r="G119" s="18" t="str">
        <f>IF(COUNTA($A119:$F119)=0,"",IF(OR($B119="",NOT(SUMPRODUCT(--(Vans!$A$2:$A$101=$B119))=1)),"Check ID",IF(OR(NOT(AND(ISNUMBER(A119),N(A119)&gt;=18264,N(A119)&lt;=73050)),NOT(OR($C119="Service",$C119="Repair",$C119="Tires",$C119="Other")),NOT(AND(ISNUMBER(D119),N(D119)&gt;=0,N(D119)&lt;=2000000)),NOT(AND(ISNUMBER(F119),N(F119)&gt;=0,N(F119)&lt;=1000000)),N($A119)&lt;SUMPRODUCT(--(Vans!$A$2:$A$101=$B119),Vans!$G$2:$G$101)),"Check inputs",IF(OR($D119&lt;SUMPRODUCT(MAX(('Service Log'!$B$2:$B$501=$B119)*('Service Log'!$H$2:$H$501&lt;$A119)*'Service Log'!$I$2:$I$501)),$D119&lt;SUMPRODUCT(MAX((Inspections!$B$2:$B$501=$B119)*(Inspections!$P$2:$P$501&lt;$A119)*Inspections!$Q$2:$Q$501)),$D119&lt;SUMPRODUCT(--(Vans!$A$2:$A$101=$B119),Vans!$D$2:$D$101)),"Check odometer","OK"))))</f>
        <v/>
      </c>
      <c r="H119" s="21">
        <f>IF(AND(ISNUMBER($A119),N($A119)&gt;=18264,N($A119)&lt;=73050),$A119,0)</f>
        <v>0</v>
      </c>
      <c r="I119" s="22">
        <f>IF(AND(AND(ISNUMBER($A119),N($A119)&gt;=18264,N($A119)&lt;=73050),AND(ISNUMBER($D119),N($D119)&gt;=0,N($D119)&lt;=2000000)),$D119,0)</f>
        <v>0</v>
      </c>
    </row>
    <row r="120" spans="1:9" x14ac:dyDescent="0.25">
      <c r="A120" s="15"/>
      <c r="B120" s="12"/>
      <c r="C120" s="12"/>
      <c r="D120" s="14"/>
      <c r="E120" s="13"/>
      <c r="F120" s="20"/>
      <c r="G120" s="18" t="str">
        <f>IF(COUNTA($A120:$F120)=0,"",IF(OR($B120="",NOT(SUMPRODUCT(--(Vans!$A$2:$A$101=$B120))=1)),"Check ID",IF(OR(NOT(AND(ISNUMBER(A120),N(A120)&gt;=18264,N(A120)&lt;=73050)),NOT(OR($C120="Service",$C120="Repair",$C120="Tires",$C120="Other")),NOT(AND(ISNUMBER(D120),N(D120)&gt;=0,N(D120)&lt;=2000000)),NOT(AND(ISNUMBER(F120),N(F120)&gt;=0,N(F120)&lt;=1000000)),N($A120)&lt;SUMPRODUCT(--(Vans!$A$2:$A$101=$B120),Vans!$G$2:$G$101)),"Check inputs",IF(OR($D120&lt;SUMPRODUCT(MAX(('Service Log'!$B$2:$B$501=$B120)*('Service Log'!$H$2:$H$501&lt;$A120)*'Service Log'!$I$2:$I$501)),$D120&lt;SUMPRODUCT(MAX((Inspections!$B$2:$B$501=$B120)*(Inspections!$P$2:$P$501&lt;$A120)*Inspections!$Q$2:$Q$501)),$D120&lt;SUMPRODUCT(--(Vans!$A$2:$A$101=$B120),Vans!$D$2:$D$101)),"Check odometer","OK"))))</f>
        <v/>
      </c>
      <c r="H120" s="21">
        <f>IF(AND(ISNUMBER($A120),N($A120)&gt;=18264,N($A120)&lt;=73050),$A120,0)</f>
        <v>0</v>
      </c>
      <c r="I120" s="22">
        <f>IF(AND(AND(ISNUMBER($A120),N($A120)&gt;=18264,N($A120)&lt;=73050),AND(ISNUMBER($D120),N($D120)&gt;=0,N($D120)&lt;=2000000)),$D120,0)</f>
        <v>0</v>
      </c>
    </row>
    <row r="121" spans="1:9" x14ac:dyDescent="0.25">
      <c r="A121" s="15"/>
      <c r="B121" s="12"/>
      <c r="C121" s="12"/>
      <c r="D121" s="14"/>
      <c r="E121" s="13"/>
      <c r="F121" s="20"/>
      <c r="G121" s="18" t="str">
        <f>IF(COUNTA($A121:$F121)=0,"",IF(OR($B121="",NOT(SUMPRODUCT(--(Vans!$A$2:$A$101=$B121))=1)),"Check ID",IF(OR(NOT(AND(ISNUMBER(A121),N(A121)&gt;=18264,N(A121)&lt;=73050)),NOT(OR($C121="Service",$C121="Repair",$C121="Tires",$C121="Other")),NOT(AND(ISNUMBER(D121),N(D121)&gt;=0,N(D121)&lt;=2000000)),NOT(AND(ISNUMBER(F121),N(F121)&gt;=0,N(F121)&lt;=1000000)),N($A121)&lt;SUMPRODUCT(--(Vans!$A$2:$A$101=$B121),Vans!$G$2:$G$101)),"Check inputs",IF(OR($D121&lt;SUMPRODUCT(MAX(('Service Log'!$B$2:$B$501=$B121)*('Service Log'!$H$2:$H$501&lt;$A121)*'Service Log'!$I$2:$I$501)),$D121&lt;SUMPRODUCT(MAX((Inspections!$B$2:$B$501=$B121)*(Inspections!$P$2:$P$501&lt;$A121)*Inspections!$Q$2:$Q$501)),$D121&lt;SUMPRODUCT(--(Vans!$A$2:$A$101=$B121),Vans!$D$2:$D$101)),"Check odometer","OK"))))</f>
        <v/>
      </c>
      <c r="H121" s="21">
        <f>IF(AND(ISNUMBER($A121),N($A121)&gt;=18264,N($A121)&lt;=73050),$A121,0)</f>
        <v>0</v>
      </c>
      <c r="I121" s="22">
        <f>IF(AND(AND(ISNUMBER($A121),N($A121)&gt;=18264,N($A121)&lt;=73050),AND(ISNUMBER($D121),N($D121)&gt;=0,N($D121)&lt;=2000000)),$D121,0)</f>
        <v>0</v>
      </c>
    </row>
    <row r="122" spans="1:9" x14ac:dyDescent="0.25">
      <c r="A122" s="15"/>
      <c r="B122" s="12"/>
      <c r="C122" s="12"/>
      <c r="D122" s="14"/>
      <c r="E122" s="13"/>
      <c r="F122" s="20"/>
      <c r="G122" s="18" t="str">
        <f>IF(COUNTA($A122:$F122)=0,"",IF(OR($B122="",NOT(SUMPRODUCT(--(Vans!$A$2:$A$101=$B122))=1)),"Check ID",IF(OR(NOT(AND(ISNUMBER(A122),N(A122)&gt;=18264,N(A122)&lt;=73050)),NOT(OR($C122="Service",$C122="Repair",$C122="Tires",$C122="Other")),NOT(AND(ISNUMBER(D122),N(D122)&gt;=0,N(D122)&lt;=2000000)),NOT(AND(ISNUMBER(F122),N(F122)&gt;=0,N(F122)&lt;=1000000)),N($A122)&lt;SUMPRODUCT(--(Vans!$A$2:$A$101=$B122),Vans!$G$2:$G$101)),"Check inputs",IF(OR($D122&lt;SUMPRODUCT(MAX(('Service Log'!$B$2:$B$501=$B122)*('Service Log'!$H$2:$H$501&lt;$A122)*'Service Log'!$I$2:$I$501)),$D122&lt;SUMPRODUCT(MAX((Inspections!$B$2:$B$501=$B122)*(Inspections!$P$2:$P$501&lt;$A122)*Inspections!$Q$2:$Q$501)),$D122&lt;SUMPRODUCT(--(Vans!$A$2:$A$101=$B122),Vans!$D$2:$D$101)),"Check odometer","OK"))))</f>
        <v/>
      </c>
      <c r="H122" s="21">
        <f>IF(AND(ISNUMBER($A122),N($A122)&gt;=18264,N($A122)&lt;=73050),$A122,0)</f>
        <v>0</v>
      </c>
      <c r="I122" s="22">
        <f>IF(AND(AND(ISNUMBER($A122),N($A122)&gt;=18264,N($A122)&lt;=73050),AND(ISNUMBER($D122),N($D122)&gt;=0,N($D122)&lt;=2000000)),$D122,0)</f>
        <v>0</v>
      </c>
    </row>
    <row r="123" spans="1:9" x14ac:dyDescent="0.25">
      <c r="A123" s="15"/>
      <c r="B123" s="12"/>
      <c r="C123" s="12"/>
      <c r="D123" s="14"/>
      <c r="E123" s="13"/>
      <c r="F123" s="20"/>
      <c r="G123" s="18" t="str">
        <f>IF(COUNTA($A123:$F123)=0,"",IF(OR($B123="",NOT(SUMPRODUCT(--(Vans!$A$2:$A$101=$B123))=1)),"Check ID",IF(OR(NOT(AND(ISNUMBER(A123),N(A123)&gt;=18264,N(A123)&lt;=73050)),NOT(OR($C123="Service",$C123="Repair",$C123="Tires",$C123="Other")),NOT(AND(ISNUMBER(D123),N(D123)&gt;=0,N(D123)&lt;=2000000)),NOT(AND(ISNUMBER(F123),N(F123)&gt;=0,N(F123)&lt;=1000000)),N($A123)&lt;SUMPRODUCT(--(Vans!$A$2:$A$101=$B123),Vans!$G$2:$G$101)),"Check inputs",IF(OR($D123&lt;SUMPRODUCT(MAX(('Service Log'!$B$2:$B$501=$B123)*('Service Log'!$H$2:$H$501&lt;$A123)*'Service Log'!$I$2:$I$501)),$D123&lt;SUMPRODUCT(MAX((Inspections!$B$2:$B$501=$B123)*(Inspections!$P$2:$P$501&lt;$A123)*Inspections!$Q$2:$Q$501)),$D123&lt;SUMPRODUCT(--(Vans!$A$2:$A$101=$B123),Vans!$D$2:$D$101)),"Check odometer","OK"))))</f>
        <v/>
      </c>
      <c r="H123" s="21">
        <f>IF(AND(ISNUMBER($A123),N($A123)&gt;=18264,N($A123)&lt;=73050),$A123,0)</f>
        <v>0</v>
      </c>
      <c r="I123" s="22">
        <f>IF(AND(AND(ISNUMBER($A123),N($A123)&gt;=18264,N($A123)&lt;=73050),AND(ISNUMBER($D123),N($D123)&gt;=0,N($D123)&lt;=2000000)),$D123,0)</f>
        <v>0</v>
      </c>
    </row>
    <row r="124" spans="1:9" x14ac:dyDescent="0.25">
      <c r="A124" s="15"/>
      <c r="B124" s="12"/>
      <c r="C124" s="12"/>
      <c r="D124" s="14"/>
      <c r="E124" s="13"/>
      <c r="F124" s="20"/>
      <c r="G124" s="18" t="str">
        <f>IF(COUNTA($A124:$F124)=0,"",IF(OR($B124="",NOT(SUMPRODUCT(--(Vans!$A$2:$A$101=$B124))=1)),"Check ID",IF(OR(NOT(AND(ISNUMBER(A124),N(A124)&gt;=18264,N(A124)&lt;=73050)),NOT(OR($C124="Service",$C124="Repair",$C124="Tires",$C124="Other")),NOT(AND(ISNUMBER(D124),N(D124)&gt;=0,N(D124)&lt;=2000000)),NOT(AND(ISNUMBER(F124),N(F124)&gt;=0,N(F124)&lt;=1000000)),N($A124)&lt;SUMPRODUCT(--(Vans!$A$2:$A$101=$B124),Vans!$G$2:$G$101)),"Check inputs",IF(OR($D124&lt;SUMPRODUCT(MAX(('Service Log'!$B$2:$B$501=$B124)*('Service Log'!$H$2:$H$501&lt;$A124)*'Service Log'!$I$2:$I$501)),$D124&lt;SUMPRODUCT(MAX((Inspections!$B$2:$B$501=$B124)*(Inspections!$P$2:$P$501&lt;$A124)*Inspections!$Q$2:$Q$501)),$D124&lt;SUMPRODUCT(--(Vans!$A$2:$A$101=$B124),Vans!$D$2:$D$101)),"Check odometer","OK"))))</f>
        <v/>
      </c>
      <c r="H124" s="21">
        <f>IF(AND(ISNUMBER($A124),N($A124)&gt;=18264,N($A124)&lt;=73050),$A124,0)</f>
        <v>0</v>
      </c>
      <c r="I124" s="22">
        <f>IF(AND(AND(ISNUMBER($A124),N($A124)&gt;=18264,N($A124)&lt;=73050),AND(ISNUMBER($D124),N($D124)&gt;=0,N($D124)&lt;=2000000)),$D124,0)</f>
        <v>0</v>
      </c>
    </row>
    <row r="125" spans="1:9" x14ac:dyDescent="0.25">
      <c r="A125" s="15"/>
      <c r="B125" s="12"/>
      <c r="C125" s="12"/>
      <c r="D125" s="14"/>
      <c r="E125" s="13"/>
      <c r="F125" s="20"/>
      <c r="G125" s="18" t="str">
        <f>IF(COUNTA($A125:$F125)=0,"",IF(OR($B125="",NOT(SUMPRODUCT(--(Vans!$A$2:$A$101=$B125))=1)),"Check ID",IF(OR(NOT(AND(ISNUMBER(A125),N(A125)&gt;=18264,N(A125)&lt;=73050)),NOT(OR($C125="Service",$C125="Repair",$C125="Tires",$C125="Other")),NOT(AND(ISNUMBER(D125),N(D125)&gt;=0,N(D125)&lt;=2000000)),NOT(AND(ISNUMBER(F125),N(F125)&gt;=0,N(F125)&lt;=1000000)),N($A125)&lt;SUMPRODUCT(--(Vans!$A$2:$A$101=$B125),Vans!$G$2:$G$101)),"Check inputs",IF(OR($D125&lt;SUMPRODUCT(MAX(('Service Log'!$B$2:$B$501=$B125)*('Service Log'!$H$2:$H$501&lt;$A125)*'Service Log'!$I$2:$I$501)),$D125&lt;SUMPRODUCT(MAX((Inspections!$B$2:$B$501=$B125)*(Inspections!$P$2:$P$501&lt;$A125)*Inspections!$Q$2:$Q$501)),$D125&lt;SUMPRODUCT(--(Vans!$A$2:$A$101=$B125),Vans!$D$2:$D$101)),"Check odometer","OK"))))</f>
        <v/>
      </c>
      <c r="H125" s="21">
        <f>IF(AND(ISNUMBER($A125),N($A125)&gt;=18264,N($A125)&lt;=73050),$A125,0)</f>
        <v>0</v>
      </c>
      <c r="I125" s="22">
        <f>IF(AND(AND(ISNUMBER($A125),N($A125)&gt;=18264,N($A125)&lt;=73050),AND(ISNUMBER($D125),N($D125)&gt;=0,N($D125)&lt;=2000000)),$D125,0)</f>
        <v>0</v>
      </c>
    </row>
    <row r="126" spans="1:9" x14ac:dyDescent="0.25">
      <c r="A126" s="15"/>
      <c r="B126" s="12"/>
      <c r="C126" s="12"/>
      <c r="D126" s="14"/>
      <c r="E126" s="13"/>
      <c r="F126" s="20"/>
      <c r="G126" s="18" t="str">
        <f>IF(COUNTA($A126:$F126)=0,"",IF(OR($B126="",NOT(SUMPRODUCT(--(Vans!$A$2:$A$101=$B126))=1)),"Check ID",IF(OR(NOT(AND(ISNUMBER(A126),N(A126)&gt;=18264,N(A126)&lt;=73050)),NOT(OR($C126="Service",$C126="Repair",$C126="Tires",$C126="Other")),NOT(AND(ISNUMBER(D126),N(D126)&gt;=0,N(D126)&lt;=2000000)),NOT(AND(ISNUMBER(F126),N(F126)&gt;=0,N(F126)&lt;=1000000)),N($A126)&lt;SUMPRODUCT(--(Vans!$A$2:$A$101=$B126),Vans!$G$2:$G$101)),"Check inputs",IF(OR($D126&lt;SUMPRODUCT(MAX(('Service Log'!$B$2:$B$501=$B126)*('Service Log'!$H$2:$H$501&lt;$A126)*'Service Log'!$I$2:$I$501)),$D126&lt;SUMPRODUCT(MAX((Inspections!$B$2:$B$501=$B126)*(Inspections!$P$2:$P$501&lt;$A126)*Inspections!$Q$2:$Q$501)),$D126&lt;SUMPRODUCT(--(Vans!$A$2:$A$101=$B126),Vans!$D$2:$D$101)),"Check odometer","OK"))))</f>
        <v/>
      </c>
      <c r="H126" s="21">
        <f>IF(AND(ISNUMBER($A126),N($A126)&gt;=18264,N($A126)&lt;=73050),$A126,0)</f>
        <v>0</v>
      </c>
      <c r="I126" s="22">
        <f>IF(AND(AND(ISNUMBER($A126),N($A126)&gt;=18264,N($A126)&lt;=73050),AND(ISNUMBER($D126),N($D126)&gt;=0,N($D126)&lt;=2000000)),$D126,0)</f>
        <v>0</v>
      </c>
    </row>
    <row r="127" spans="1:9" x14ac:dyDescent="0.25">
      <c r="A127" s="15"/>
      <c r="B127" s="12"/>
      <c r="C127" s="12"/>
      <c r="D127" s="14"/>
      <c r="E127" s="13"/>
      <c r="F127" s="20"/>
      <c r="G127" s="18" t="str">
        <f>IF(COUNTA($A127:$F127)=0,"",IF(OR($B127="",NOT(SUMPRODUCT(--(Vans!$A$2:$A$101=$B127))=1)),"Check ID",IF(OR(NOT(AND(ISNUMBER(A127),N(A127)&gt;=18264,N(A127)&lt;=73050)),NOT(OR($C127="Service",$C127="Repair",$C127="Tires",$C127="Other")),NOT(AND(ISNUMBER(D127),N(D127)&gt;=0,N(D127)&lt;=2000000)),NOT(AND(ISNUMBER(F127),N(F127)&gt;=0,N(F127)&lt;=1000000)),N($A127)&lt;SUMPRODUCT(--(Vans!$A$2:$A$101=$B127),Vans!$G$2:$G$101)),"Check inputs",IF(OR($D127&lt;SUMPRODUCT(MAX(('Service Log'!$B$2:$B$501=$B127)*('Service Log'!$H$2:$H$501&lt;$A127)*'Service Log'!$I$2:$I$501)),$D127&lt;SUMPRODUCT(MAX((Inspections!$B$2:$B$501=$B127)*(Inspections!$P$2:$P$501&lt;$A127)*Inspections!$Q$2:$Q$501)),$D127&lt;SUMPRODUCT(--(Vans!$A$2:$A$101=$B127),Vans!$D$2:$D$101)),"Check odometer","OK"))))</f>
        <v/>
      </c>
      <c r="H127" s="21">
        <f>IF(AND(ISNUMBER($A127),N($A127)&gt;=18264,N($A127)&lt;=73050),$A127,0)</f>
        <v>0</v>
      </c>
      <c r="I127" s="22">
        <f>IF(AND(AND(ISNUMBER($A127),N($A127)&gt;=18264,N($A127)&lt;=73050),AND(ISNUMBER($D127),N($D127)&gt;=0,N($D127)&lt;=2000000)),$D127,0)</f>
        <v>0</v>
      </c>
    </row>
    <row r="128" spans="1:9" x14ac:dyDescent="0.25">
      <c r="A128" s="15"/>
      <c r="B128" s="12"/>
      <c r="C128" s="12"/>
      <c r="D128" s="14"/>
      <c r="E128" s="13"/>
      <c r="F128" s="20"/>
      <c r="G128" s="18" t="str">
        <f>IF(COUNTA($A128:$F128)=0,"",IF(OR($B128="",NOT(SUMPRODUCT(--(Vans!$A$2:$A$101=$B128))=1)),"Check ID",IF(OR(NOT(AND(ISNUMBER(A128),N(A128)&gt;=18264,N(A128)&lt;=73050)),NOT(OR($C128="Service",$C128="Repair",$C128="Tires",$C128="Other")),NOT(AND(ISNUMBER(D128),N(D128)&gt;=0,N(D128)&lt;=2000000)),NOT(AND(ISNUMBER(F128),N(F128)&gt;=0,N(F128)&lt;=1000000)),N($A128)&lt;SUMPRODUCT(--(Vans!$A$2:$A$101=$B128),Vans!$G$2:$G$101)),"Check inputs",IF(OR($D128&lt;SUMPRODUCT(MAX(('Service Log'!$B$2:$B$501=$B128)*('Service Log'!$H$2:$H$501&lt;$A128)*'Service Log'!$I$2:$I$501)),$D128&lt;SUMPRODUCT(MAX((Inspections!$B$2:$B$501=$B128)*(Inspections!$P$2:$P$501&lt;$A128)*Inspections!$Q$2:$Q$501)),$D128&lt;SUMPRODUCT(--(Vans!$A$2:$A$101=$B128),Vans!$D$2:$D$101)),"Check odometer","OK"))))</f>
        <v/>
      </c>
      <c r="H128" s="21">
        <f>IF(AND(ISNUMBER($A128),N($A128)&gt;=18264,N($A128)&lt;=73050),$A128,0)</f>
        <v>0</v>
      </c>
      <c r="I128" s="22">
        <f>IF(AND(AND(ISNUMBER($A128),N($A128)&gt;=18264,N($A128)&lt;=73050),AND(ISNUMBER($D128),N($D128)&gt;=0,N($D128)&lt;=2000000)),$D128,0)</f>
        <v>0</v>
      </c>
    </row>
    <row r="129" spans="1:9" x14ac:dyDescent="0.25">
      <c r="A129" s="15"/>
      <c r="B129" s="12"/>
      <c r="C129" s="12"/>
      <c r="D129" s="14"/>
      <c r="E129" s="13"/>
      <c r="F129" s="20"/>
      <c r="G129" s="18" t="str">
        <f>IF(COUNTA($A129:$F129)=0,"",IF(OR($B129="",NOT(SUMPRODUCT(--(Vans!$A$2:$A$101=$B129))=1)),"Check ID",IF(OR(NOT(AND(ISNUMBER(A129),N(A129)&gt;=18264,N(A129)&lt;=73050)),NOT(OR($C129="Service",$C129="Repair",$C129="Tires",$C129="Other")),NOT(AND(ISNUMBER(D129),N(D129)&gt;=0,N(D129)&lt;=2000000)),NOT(AND(ISNUMBER(F129),N(F129)&gt;=0,N(F129)&lt;=1000000)),N($A129)&lt;SUMPRODUCT(--(Vans!$A$2:$A$101=$B129),Vans!$G$2:$G$101)),"Check inputs",IF(OR($D129&lt;SUMPRODUCT(MAX(('Service Log'!$B$2:$B$501=$B129)*('Service Log'!$H$2:$H$501&lt;$A129)*'Service Log'!$I$2:$I$501)),$D129&lt;SUMPRODUCT(MAX((Inspections!$B$2:$B$501=$B129)*(Inspections!$P$2:$P$501&lt;$A129)*Inspections!$Q$2:$Q$501)),$D129&lt;SUMPRODUCT(--(Vans!$A$2:$A$101=$B129),Vans!$D$2:$D$101)),"Check odometer","OK"))))</f>
        <v/>
      </c>
      <c r="H129" s="21">
        <f>IF(AND(ISNUMBER($A129),N($A129)&gt;=18264,N($A129)&lt;=73050),$A129,0)</f>
        <v>0</v>
      </c>
      <c r="I129" s="22">
        <f>IF(AND(AND(ISNUMBER($A129),N($A129)&gt;=18264,N($A129)&lt;=73050),AND(ISNUMBER($D129),N($D129)&gt;=0,N($D129)&lt;=2000000)),$D129,0)</f>
        <v>0</v>
      </c>
    </row>
    <row r="130" spans="1:9" x14ac:dyDescent="0.25">
      <c r="A130" s="15"/>
      <c r="B130" s="12"/>
      <c r="C130" s="12"/>
      <c r="D130" s="14"/>
      <c r="E130" s="13"/>
      <c r="F130" s="20"/>
      <c r="G130" s="18" t="str">
        <f>IF(COUNTA($A130:$F130)=0,"",IF(OR($B130="",NOT(SUMPRODUCT(--(Vans!$A$2:$A$101=$B130))=1)),"Check ID",IF(OR(NOT(AND(ISNUMBER(A130),N(A130)&gt;=18264,N(A130)&lt;=73050)),NOT(OR($C130="Service",$C130="Repair",$C130="Tires",$C130="Other")),NOT(AND(ISNUMBER(D130),N(D130)&gt;=0,N(D130)&lt;=2000000)),NOT(AND(ISNUMBER(F130),N(F130)&gt;=0,N(F130)&lt;=1000000)),N($A130)&lt;SUMPRODUCT(--(Vans!$A$2:$A$101=$B130),Vans!$G$2:$G$101)),"Check inputs",IF(OR($D130&lt;SUMPRODUCT(MAX(('Service Log'!$B$2:$B$501=$B130)*('Service Log'!$H$2:$H$501&lt;$A130)*'Service Log'!$I$2:$I$501)),$D130&lt;SUMPRODUCT(MAX((Inspections!$B$2:$B$501=$B130)*(Inspections!$P$2:$P$501&lt;$A130)*Inspections!$Q$2:$Q$501)),$D130&lt;SUMPRODUCT(--(Vans!$A$2:$A$101=$B130),Vans!$D$2:$D$101)),"Check odometer","OK"))))</f>
        <v/>
      </c>
      <c r="H130" s="21">
        <f>IF(AND(ISNUMBER($A130),N($A130)&gt;=18264,N($A130)&lt;=73050),$A130,0)</f>
        <v>0</v>
      </c>
      <c r="I130" s="22">
        <f>IF(AND(AND(ISNUMBER($A130),N($A130)&gt;=18264,N($A130)&lt;=73050),AND(ISNUMBER($D130),N($D130)&gt;=0,N($D130)&lt;=2000000)),$D130,0)</f>
        <v>0</v>
      </c>
    </row>
    <row r="131" spans="1:9" x14ac:dyDescent="0.25">
      <c r="A131" s="15"/>
      <c r="B131" s="12"/>
      <c r="C131" s="12"/>
      <c r="D131" s="14"/>
      <c r="E131" s="13"/>
      <c r="F131" s="20"/>
      <c r="G131" s="18" t="str">
        <f>IF(COUNTA($A131:$F131)=0,"",IF(OR($B131="",NOT(SUMPRODUCT(--(Vans!$A$2:$A$101=$B131))=1)),"Check ID",IF(OR(NOT(AND(ISNUMBER(A131),N(A131)&gt;=18264,N(A131)&lt;=73050)),NOT(OR($C131="Service",$C131="Repair",$C131="Tires",$C131="Other")),NOT(AND(ISNUMBER(D131),N(D131)&gt;=0,N(D131)&lt;=2000000)),NOT(AND(ISNUMBER(F131),N(F131)&gt;=0,N(F131)&lt;=1000000)),N($A131)&lt;SUMPRODUCT(--(Vans!$A$2:$A$101=$B131),Vans!$G$2:$G$101)),"Check inputs",IF(OR($D131&lt;SUMPRODUCT(MAX(('Service Log'!$B$2:$B$501=$B131)*('Service Log'!$H$2:$H$501&lt;$A131)*'Service Log'!$I$2:$I$501)),$D131&lt;SUMPRODUCT(MAX((Inspections!$B$2:$B$501=$B131)*(Inspections!$P$2:$P$501&lt;$A131)*Inspections!$Q$2:$Q$501)),$D131&lt;SUMPRODUCT(--(Vans!$A$2:$A$101=$B131),Vans!$D$2:$D$101)),"Check odometer","OK"))))</f>
        <v/>
      </c>
      <c r="H131" s="21">
        <f>IF(AND(ISNUMBER($A131),N($A131)&gt;=18264,N($A131)&lt;=73050),$A131,0)</f>
        <v>0</v>
      </c>
      <c r="I131" s="22">
        <f>IF(AND(AND(ISNUMBER($A131),N($A131)&gt;=18264,N($A131)&lt;=73050),AND(ISNUMBER($D131),N($D131)&gt;=0,N($D131)&lt;=2000000)),$D131,0)</f>
        <v>0</v>
      </c>
    </row>
    <row r="132" spans="1:9" x14ac:dyDescent="0.25">
      <c r="A132" s="15"/>
      <c r="B132" s="12"/>
      <c r="C132" s="12"/>
      <c r="D132" s="14"/>
      <c r="E132" s="13"/>
      <c r="F132" s="20"/>
      <c r="G132" s="18" t="str">
        <f>IF(COUNTA($A132:$F132)=0,"",IF(OR($B132="",NOT(SUMPRODUCT(--(Vans!$A$2:$A$101=$B132))=1)),"Check ID",IF(OR(NOT(AND(ISNUMBER(A132),N(A132)&gt;=18264,N(A132)&lt;=73050)),NOT(OR($C132="Service",$C132="Repair",$C132="Tires",$C132="Other")),NOT(AND(ISNUMBER(D132),N(D132)&gt;=0,N(D132)&lt;=2000000)),NOT(AND(ISNUMBER(F132),N(F132)&gt;=0,N(F132)&lt;=1000000)),N($A132)&lt;SUMPRODUCT(--(Vans!$A$2:$A$101=$B132),Vans!$G$2:$G$101)),"Check inputs",IF(OR($D132&lt;SUMPRODUCT(MAX(('Service Log'!$B$2:$B$501=$B132)*('Service Log'!$H$2:$H$501&lt;$A132)*'Service Log'!$I$2:$I$501)),$D132&lt;SUMPRODUCT(MAX((Inspections!$B$2:$B$501=$B132)*(Inspections!$P$2:$P$501&lt;$A132)*Inspections!$Q$2:$Q$501)),$D132&lt;SUMPRODUCT(--(Vans!$A$2:$A$101=$B132),Vans!$D$2:$D$101)),"Check odometer","OK"))))</f>
        <v/>
      </c>
      <c r="H132" s="21">
        <f>IF(AND(ISNUMBER($A132),N($A132)&gt;=18264,N($A132)&lt;=73050),$A132,0)</f>
        <v>0</v>
      </c>
      <c r="I132" s="22">
        <f>IF(AND(AND(ISNUMBER($A132),N($A132)&gt;=18264,N($A132)&lt;=73050),AND(ISNUMBER($D132),N($D132)&gt;=0,N($D132)&lt;=2000000)),$D132,0)</f>
        <v>0</v>
      </c>
    </row>
    <row r="133" spans="1:9" x14ac:dyDescent="0.25">
      <c r="A133" s="15"/>
      <c r="B133" s="12"/>
      <c r="C133" s="12"/>
      <c r="D133" s="14"/>
      <c r="E133" s="13"/>
      <c r="F133" s="20"/>
      <c r="G133" s="18" t="str">
        <f>IF(COUNTA($A133:$F133)=0,"",IF(OR($B133="",NOT(SUMPRODUCT(--(Vans!$A$2:$A$101=$B133))=1)),"Check ID",IF(OR(NOT(AND(ISNUMBER(A133),N(A133)&gt;=18264,N(A133)&lt;=73050)),NOT(OR($C133="Service",$C133="Repair",$C133="Tires",$C133="Other")),NOT(AND(ISNUMBER(D133),N(D133)&gt;=0,N(D133)&lt;=2000000)),NOT(AND(ISNUMBER(F133),N(F133)&gt;=0,N(F133)&lt;=1000000)),N($A133)&lt;SUMPRODUCT(--(Vans!$A$2:$A$101=$B133),Vans!$G$2:$G$101)),"Check inputs",IF(OR($D133&lt;SUMPRODUCT(MAX(('Service Log'!$B$2:$B$501=$B133)*('Service Log'!$H$2:$H$501&lt;$A133)*'Service Log'!$I$2:$I$501)),$D133&lt;SUMPRODUCT(MAX((Inspections!$B$2:$B$501=$B133)*(Inspections!$P$2:$P$501&lt;$A133)*Inspections!$Q$2:$Q$501)),$D133&lt;SUMPRODUCT(--(Vans!$A$2:$A$101=$B133),Vans!$D$2:$D$101)),"Check odometer","OK"))))</f>
        <v/>
      </c>
      <c r="H133" s="21">
        <f>IF(AND(ISNUMBER($A133),N($A133)&gt;=18264,N($A133)&lt;=73050),$A133,0)</f>
        <v>0</v>
      </c>
      <c r="I133" s="22">
        <f>IF(AND(AND(ISNUMBER($A133),N($A133)&gt;=18264,N($A133)&lt;=73050),AND(ISNUMBER($D133),N($D133)&gt;=0,N($D133)&lt;=2000000)),$D133,0)</f>
        <v>0</v>
      </c>
    </row>
    <row r="134" spans="1:9" x14ac:dyDescent="0.25">
      <c r="A134" s="15"/>
      <c r="B134" s="12"/>
      <c r="C134" s="12"/>
      <c r="D134" s="14"/>
      <c r="E134" s="13"/>
      <c r="F134" s="20"/>
      <c r="G134" s="18" t="str">
        <f>IF(COUNTA($A134:$F134)=0,"",IF(OR($B134="",NOT(SUMPRODUCT(--(Vans!$A$2:$A$101=$B134))=1)),"Check ID",IF(OR(NOT(AND(ISNUMBER(A134),N(A134)&gt;=18264,N(A134)&lt;=73050)),NOT(OR($C134="Service",$C134="Repair",$C134="Tires",$C134="Other")),NOT(AND(ISNUMBER(D134),N(D134)&gt;=0,N(D134)&lt;=2000000)),NOT(AND(ISNUMBER(F134),N(F134)&gt;=0,N(F134)&lt;=1000000)),N($A134)&lt;SUMPRODUCT(--(Vans!$A$2:$A$101=$B134),Vans!$G$2:$G$101)),"Check inputs",IF(OR($D134&lt;SUMPRODUCT(MAX(('Service Log'!$B$2:$B$501=$B134)*('Service Log'!$H$2:$H$501&lt;$A134)*'Service Log'!$I$2:$I$501)),$D134&lt;SUMPRODUCT(MAX((Inspections!$B$2:$B$501=$B134)*(Inspections!$P$2:$P$501&lt;$A134)*Inspections!$Q$2:$Q$501)),$D134&lt;SUMPRODUCT(--(Vans!$A$2:$A$101=$B134),Vans!$D$2:$D$101)),"Check odometer","OK"))))</f>
        <v/>
      </c>
      <c r="H134" s="21">
        <f>IF(AND(ISNUMBER($A134),N($A134)&gt;=18264,N($A134)&lt;=73050),$A134,0)</f>
        <v>0</v>
      </c>
      <c r="I134" s="22">
        <f>IF(AND(AND(ISNUMBER($A134),N($A134)&gt;=18264,N($A134)&lt;=73050),AND(ISNUMBER($D134),N($D134)&gt;=0,N($D134)&lt;=2000000)),$D134,0)</f>
        <v>0</v>
      </c>
    </row>
    <row r="135" spans="1:9" x14ac:dyDescent="0.25">
      <c r="A135" s="15"/>
      <c r="B135" s="12"/>
      <c r="C135" s="12"/>
      <c r="D135" s="14"/>
      <c r="E135" s="13"/>
      <c r="F135" s="20"/>
      <c r="G135" s="18" t="str">
        <f>IF(COUNTA($A135:$F135)=0,"",IF(OR($B135="",NOT(SUMPRODUCT(--(Vans!$A$2:$A$101=$B135))=1)),"Check ID",IF(OR(NOT(AND(ISNUMBER(A135),N(A135)&gt;=18264,N(A135)&lt;=73050)),NOT(OR($C135="Service",$C135="Repair",$C135="Tires",$C135="Other")),NOT(AND(ISNUMBER(D135),N(D135)&gt;=0,N(D135)&lt;=2000000)),NOT(AND(ISNUMBER(F135),N(F135)&gt;=0,N(F135)&lt;=1000000)),N($A135)&lt;SUMPRODUCT(--(Vans!$A$2:$A$101=$B135),Vans!$G$2:$G$101)),"Check inputs",IF(OR($D135&lt;SUMPRODUCT(MAX(('Service Log'!$B$2:$B$501=$B135)*('Service Log'!$H$2:$H$501&lt;$A135)*'Service Log'!$I$2:$I$501)),$D135&lt;SUMPRODUCT(MAX((Inspections!$B$2:$B$501=$B135)*(Inspections!$P$2:$P$501&lt;$A135)*Inspections!$Q$2:$Q$501)),$D135&lt;SUMPRODUCT(--(Vans!$A$2:$A$101=$B135),Vans!$D$2:$D$101)),"Check odometer","OK"))))</f>
        <v/>
      </c>
      <c r="H135" s="21">
        <f>IF(AND(ISNUMBER($A135),N($A135)&gt;=18264,N($A135)&lt;=73050),$A135,0)</f>
        <v>0</v>
      </c>
      <c r="I135" s="22">
        <f>IF(AND(AND(ISNUMBER($A135),N($A135)&gt;=18264,N($A135)&lt;=73050),AND(ISNUMBER($D135),N($D135)&gt;=0,N($D135)&lt;=2000000)),$D135,0)</f>
        <v>0</v>
      </c>
    </row>
    <row r="136" spans="1:9" x14ac:dyDescent="0.25">
      <c r="A136" s="15"/>
      <c r="B136" s="12"/>
      <c r="C136" s="12"/>
      <c r="D136" s="14"/>
      <c r="E136" s="13"/>
      <c r="F136" s="20"/>
      <c r="G136" s="18" t="str">
        <f>IF(COUNTA($A136:$F136)=0,"",IF(OR($B136="",NOT(SUMPRODUCT(--(Vans!$A$2:$A$101=$B136))=1)),"Check ID",IF(OR(NOT(AND(ISNUMBER(A136),N(A136)&gt;=18264,N(A136)&lt;=73050)),NOT(OR($C136="Service",$C136="Repair",$C136="Tires",$C136="Other")),NOT(AND(ISNUMBER(D136),N(D136)&gt;=0,N(D136)&lt;=2000000)),NOT(AND(ISNUMBER(F136),N(F136)&gt;=0,N(F136)&lt;=1000000)),N($A136)&lt;SUMPRODUCT(--(Vans!$A$2:$A$101=$B136),Vans!$G$2:$G$101)),"Check inputs",IF(OR($D136&lt;SUMPRODUCT(MAX(('Service Log'!$B$2:$B$501=$B136)*('Service Log'!$H$2:$H$501&lt;$A136)*'Service Log'!$I$2:$I$501)),$D136&lt;SUMPRODUCT(MAX((Inspections!$B$2:$B$501=$B136)*(Inspections!$P$2:$P$501&lt;$A136)*Inspections!$Q$2:$Q$501)),$D136&lt;SUMPRODUCT(--(Vans!$A$2:$A$101=$B136),Vans!$D$2:$D$101)),"Check odometer","OK"))))</f>
        <v/>
      </c>
      <c r="H136" s="21">
        <f>IF(AND(ISNUMBER($A136),N($A136)&gt;=18264,N($A136)&lt;=73050),$A136,0)</f>
        <v>0</v>
      </c>
      <c r="I136" s="22">
        <f>IF(AND(AND(ISNUMBER($A136),N($A136)&gt;=18264,N($A136)&lt;=73050),AND(ISNUMBER($D136),N($D136)&gt;=0,N($D136)&lt;=2000000)),$D136,0)</f>
        <v>0</v>
      </c>
    </row>
    <row r="137" spans="1:9" x14ac:dyDescent="0.25">
      <c r="A137" s="15"/>
      <c r="B137" s="12"/>
      <c r="C137" s="12"/>
      <c r="D137" s="14"/>
      <c r="E137" s="13"/>
      <c r="F137" s="20"/>
      <c r="G137" s="18" t="str">
        <f>IF(COUNTA($A137:$F137)=0,"",IF(OR($B137="",NOT(SUMPRODUCT(--(Vans!$A$2:$A$101=$B137))=1)),"Check ID",IF(OR(NOT(AND(ISNUMBER(A137),N(A137)&gt;=18264,N(A137)&lt;=73050)),NOT(OR($C137="Service",$C137="Repair",$C137="Tires",$C137="Other")),NOT(AND(ISNUMBER(D137),N(D137)&gt;=0,N(D137)&lt;=2000000)),NOT(AND(ISNUMBER(F137),N(F137)&gt;=0,N(F137)&lt;=1000000)),N($A137)&lt;SUMPRODUCT(--(Vans!$A$2:$A$101=$B137),Vans!$G$2:$G$101)),"Check inputs",IF(OR($D137&lt;SUMPRODUCT(MAX(('Service Log'!$B$2:$B$501=$B137)*('Service Log'!$H$2:$H$501&lt;$A137)*'Service Log'!$I$2:$I$501)),$D137&lt;SUMPRODUCT(MAX((Inspections!$B$2:$B$501=$B137)*(Inspections!$P$2:$P$501&lt;$A137)*Inspections!$Q$2:$Q$501)),$D137&lt;SUMPRODUCT(--(Vans!$A$2:$A$101=$B137),Vans!$D$2:$D$101)),"Check odometer","OK"))))</f>
        <v/>
      </c>
      <c r="H137" s="21">
        <f>IF(AND(ISNUMBER($A137),N($A137)&gt;=18264,N($A137)&lt;=73050),$A137,0)</f>
        <v>0</v>
      </c>
      <c r="I137" s="22">
        <f>IF(AND(AND(ISNUMBER($A137),N($A137)&gt;=18264,N($A137)&lt;=73050),AND(ISNUMBER($D137),N($D137)&gt;=0,N($D137)&lt;=2000000)),$D137,0)</f>
        <v>0</v>
      </c>
    </row>
    <row r="138" spans="1:9" x14ac:dyDescent="0.25">
      <c r="A138" s="15"/>
      <c r="B138" s="12"/>
      <c r="C138" s="12"/>
      <c r="D138" s="14"/>
      <c r="E138" s="13"/>
      <c r="F138" s="20"/>
      <c r="G138" s="18" t="str">
        <f>IF(COUNTA($A138:$F138)=0,"",IF(OR($B138="",NOT(SUMPRODUCT(--(Vans!$A$2:$A$101=$B138))=1)),"Check ID",IF(OR(NOT(AND(ISNUMBER(A138),N(A138)&gt;=18264,N(A138)&lt;=73050)),NOT(OR($C138="Service",$C138="Repair",$C138="Tires",$C138="Other")),NOT(AND(ISNUMBER(D138),N(D138)&gt;=0,N(D138)&lt;=2000000)),NOT(AND(ISNUMBER(F138),N(F138)&gt;=0,N(F138)&lt;=1000000)),N($A138)&lt;SUMPRODUCT(--(Vans!$A$2:$A$101=$B138),Vans!$G$2:$G$101)),"Check inputs",IF(OR($D138&lt;SUMPRODUCT(MAX(('Service Log'!$B$2:$B$501=$B138)*('Service Log'!$H$2:$H$501&lt;$A138)*'Service Log'!$I$2:$I$501)),$D138&lt;SUMPRODUCT(MAX((Inspections!$B$2:$B$501=$B138)*(Inspections!$P$2:$P$501&lt;$A138)*Inspections!$Q$2:$Q$501)),$D138&lt;SUMPRODUCT(--(Vans!$A$2:$A$101=$B138),Vans!$D$2:$D$101)),"Check odometer","OK"))))</f>
        <v/>
      </c>
      <c r="H138" s="21">
        <f>IF(AND(ISNUMBER($A138),N($A138)&gt;=18264,N($A138)&lt;=73050),$A138,0)</f>
        <v>0</v>
      </c>
      <c r="I138" s="22">
        <f>IF(AND(AND(ISNUMBER($A138),N($A138)&gt;=18264,N($A138)&lt;=73050),AND(ISNUMBER($D138),N($D138)&gt;=0,N($D138)&lt;=2000000)),$D138,0)</f>
        <v>0</v>
      </c>
    </row>
    <row r="139" spans="1:9" x14ac:dyDescent="0.25">
      <c r="A139" s="15"/>
      <c r="B139" s="12"/>
      <c r="C139" s="12"/>
      <c r="D139" s="14"/>
      <c r="E139" s="13"/>
      <c r="F139" s="20"/>
      <c r="G139" s="18" t="str">
        <f>IF(COUNTA($A139:$F139)=0,"",IF(OR($B139="",NOT(SUMPRODUCT(--(Vans!$A$2:$A$101=$B139))=1)),"Check ID",IF(OR(NOT(AND(ISNUMBER(A139),N(A139)&gt;=18264,N(A139)&lt;=73050)),NOT(OR($C139="Service",$C139="Repair",$C139="Tires",$C139="Other")),NOT(AND(ISNUMBER(D139),N(D139)&gt;=0,N(D139)&lt;=2000000)),NOT(AND(ISNUMBER(F139),N(F139)&gt;=0,N(F139)&lt;=1000000)),N($A139)&lt;SUMPRODUCT(--(Vans!$A$2:$A$101=$B139),Vans!$G$2:$G$101)),"Check inputs",IF(OR($D139&lt;SUMPRODUCT(MAX(('Service Log'!$B$2:$B$501=$B139)*('Service Log'!$H$2:$H$501&lt;$A139)*'Service Log'!$I$2:$I$501)),$D139&lt;SUMPRODUCT(MAX((Inspections!$B$2:$B$501=$B139)*(Inspections!$P$2:$P$501&lt;$A139)*Inspections!$Q$2:$Q$501)),$D139&lt;SUMPRODUCT(--(Vans!$A$2:$A$101=$B139),Vans!$D$2:$D$101)),"Check odometer","OK"))))</f>
        <v/>
      </c>
      <c r="H139" s="21">
        <f>IF(AND(ISNUMBER($A139),N($A139)&gt;=18264,N($A139)&lt;=73050),$A139,0)</f>
        <v>0</v>
      </c>
      <c r="I139" s="22">
        <f>IF(AND(AND(ISNUMBER($A139),N($A139)&gt;=18264,N($A139)&lt;=73050),AND(ISNUMBER($D139),N($D139)&gt;=0,N($D139)&lt;=2000000)),$D139,0)</f>
        <v>0</v>
      </c>
    </row>
    <row r="140" spans="1:9" x14ac:dyDescent="0.25">
      <c r="A140" s="15"/>
      <c r="B140" s="12"/>
      <c r="C140" s="12"/>
      <c r="D140" s="14"/>
      <c r="E140" s="13"/>
      <c r="F140" s="20"/>
      <c r="G140" s="18" t="str">
        <f>IF(COUNTA($A140:$F140)=0,"",IF(OR($B140="",NOT(SUMPRODUCT(--(Vans!$A$2:$A$101=$B140))=1)),"Check ID",IF(OR(NOT(AND(ISNUMBER(A140),N(A140)&gt;=18264,N(A140)&lt;=73050)),NOT(OR($C140="Service",$C140="Repair",$C140="Tires",$C140="Other")),NOT(AND(ISNUMBER(D140),N(D140)&gt;=0,N(D140)&lt;=2000000)),NOT(AND(ISNUMBER(F140),N(F140)&gt;=0,N(F140)&lt;=1000000)),N($A140)&lt;SUMPRODUCT(--(Vans!$A$2:$A$101=$B140),Vans!$G$2:$G$101)),"Check inputs",IF(OR($D140&lt;SUMPRODUCT(MAX(('Service Log'!$B$2:$B$501=$B140)*('Service Log'!$H$2:$H$501&lt;$A140)*'Service Log'!$I$2:$I$501)),$D140&lt;SUMPRODUCT(MAX((Inspections!$B$2:$B$501=$B140)*(Inspections!$P$2:$P$501&lt;$A140)*Inspections!$Q$2:$Q$501)),$D140&lt;SUMPRODUCT(--(Vans!$A$2:$A$101=$B140),Vans!$D$2:$D$101)),"Check odometer","OK"))))</f>
        <v/>
      </c>
      <c r="H140" s="21">
        <f>IF(AND(ISNUMBER($A140),N($A140)&gt;=18264,N($A140)&lt;=73050),$A140,0)</f>
        <v>0</v>
      </c>
      <c r="I140" s="22">
        <f>IF(AND(AND(ISNUMBER($A140),N($A140)&gt;=18264,N($A140)&lt;=73050),AND(ISNUMBER($D140),N($D140)&gt;=0,N($D140)&lt;=2000000)),$D140,0)</f>
        <v>0</v>
      </c>
    </row>
    <row r="141" spans="1:9" x14ac:dyDescent="0.25">
      <c r="A141" s="15"/>
      <c r="B141" s="12"/>
      <c r="C141" s="12"/>
      <c r="D141" s="14"/>
      <c r="E141" s="13"/>
      <c r="F141" s="20"/>
      <c r="G141" s="18" t="str">
        <f>IF(COUNTA($A141:$F141)=0,"",IF(OR($B141="",NOT(SUMPRODUCT(--(Vans!$A$2:$A$101=$B141))=1)),"Check ID",IF(OR(NOT(AND(ISNUMBER(A141),N(A141)&gt;=18264,N(A141)&lt;=73050)),NOT(OR($C141="Service",$C141="Repair",$C141="Tires",$C141="Other")),NOT(AND(ISNUMBER(D141),N(D141)&gt;=0,N(D141)&lt;=2000000)),NOT(AND(ISNUMBER(F141),N(F141)&gt;=0,N(F141)&lt;=1000000)),N($A141)&lt;SUMPRODUCT(--(Vans!$A$2:$A$101=$B141),Vans!$G$2:$G$101)),"Check inputs",IF(OR($D141&lt;SUMPRODUCT(MAX(('Service Log'!$B$2:$B$501=$B141)*('Service Log'!$H$2:$H$501&lt;$A141)*'Service Log'!$I$2:$I$501)),$D141&lt;SUMPRODUCT(MAX((Inspections!$B$2:$B$501=$B141)*(Inspections!$P$2:$P$501&lt;$A141)*Inspections!$Q$2:$Q$501)),$D141&lt;SUMPRODUCT(--(Vans!$A$2:$A$101=$B141),Vans!$D$2:$D$101)),"Check odometer","OK"))))</f>
        <v/>
      </c>
      <c r="H141" s="21">
        <f>IF(AND(ISNUMBER($A141),N($A141)&gt;=18264,N($A141)&lt;=73050),$A141,0)</f>
        <v>0</v>
      </c>
      <c r="I141" s="22">
        <f>IF(AND(AND(ISNUMBER($A141),N($A141)&gt;=18264,N($A141)&lt;=73050),AND(ISNUMBER($D141),N($D141)&gt;=0,N($D141)&lt;=2000000)),$D141,0)</f>
        <v>0</v>
      </c>
    </row>
    <row r="142" spans="1:9" x14ac:dyDescent="0.25">
      <c r="A142" s="15"/>
      <c r="B142" s="12"/>
      <c r="C142" s="12"/>
      <c r="D142" s="14"/>
      <c r="E142" s="13"/>
      <c r="F142" s="20"/>
      <c r="G142" s="18" t="str">
        <f>IF(COUNTA($A142:$F142)=0,"",IF(OR($B142="",NOT(SUMPRODUCT(--(Vans!$A$2:$A$101=$B142))=1)),"Check ID",IF(OR(NOT(AND(ISNUMBER(A142),N(A142)&gt;=18264,N(A142)&lt;=73050)),NOT(OR($C142="Service",$C142="Repair",$C142="Tires",$C142="Other")),NOT(AND(ISNUMBER(D142),N(D142)&gt;=0,N(D142)&lt;=2000000)),NOT(AND(ISNUMBER(F142),N(F142)&gt;=0,N(F142)&lt;=1000000)),N($A142)&lt;SUMPRODUCT(--(Vans!$A$2:$A$101=$B142),Vans!$G$2:$G$101)),"Check inputs",IF(OR($D142&lt;SUMPRODUCT(MAX(('Service Log'!$B$2:$B$501=$B142)*('Service Log'!$H$2:$H$501&lt;$A142)*'Service Log'!$I$2:$I$501)),$D142&lt;SUMPRODUCT(MAX((Inspections!$B$2:$B$501=$B142)*(Inspections!$P$2:$P$501&lt;$A142)*Inspections!$Q$2:$Q$501)),$D142&lt;SUMPRODUCT(--(Vans!$A$2:$A$101=$B142),Vans!$D$2:$D$101)),"Check odometer","OK"))))</f>
        <v/>
      </c>
      <c r="H142" s="21">
        <f>IF(AND(ISNUMBER($A142),N($A142)&gt;=18264,N($A142)&lt;=73050),$A142,0)</f>
        <v>0</v>
      </c>
      <c r="I142" s="22">
        <f>IF(AND(AND(ISNUMBER($A142),N($A142)&gt;=18264,N($A142)&lt;=73050),AND(ISNUMBER($D142),N($D142)&gt;=0,N($D142)&lt;=2000000)),$D142,0)</f>
        <v>0</v>
      </c>
    </row>
    <row r="143" spans="1:9" x14ac:dyDescent="0.25">
      <c r="A143" s="15"/>
      <c r="B143" s="12"/>
      <c r="C143" s="12"/>
      <c r="D143" s="14"/>
      <c r="E143" s="13"/>
      <c r="F143" s="20"/>
      <c r="G143" s="18" t="str">
        <f>IF(COUNTA($A143:$F143)=0,"",IF(OR($B143="",NOT(SUMPRODUCT(--(Vans!$A$2:$A$101=$B143))=1)),"Check ID",IF(OR(NOT(AND(ISNUMBER(A143),N(A143)&gt;=18264,N(A143)&lt;=73050)),NOT(OR($C143="Service",$C143="Repair",$C143="Tires",$C143="Other")),NOT(AND(ISNUMBER(D143),N(D143)&gt;=0,N(D143)&lt;=2000000)),NOT(AND(ISNUMBER(F143),N(F143)&gt;=0,N(F143)&lt;=1000000)),N($A143)&lt;SUMPRODUCT(--(Vans!$A$2:$A$101=$B143),Vans!$G$2:$G$101)),"Check inputs",IF(OR($D143&lt;SUMPRODUCT(MAX(('Service Log'!$B$2:$B$501=$B143)*('Service Log'!$H$2:$H$501&lt;$A143)*'Service Log'!$I$2:$I$501)),$D143&lt;SUMPRODUCT(MAX((Inspections!$B$2:$B$501=$B143)*(Inspections!$P$2:$P$501&lt;$A143)*Inspections!$Q$2:$Q$501)),$D143&lt;SUMPRODUCT(--(Vans!$A$2:$A$101=$B143),Vans!$D$2:$D$101)),"Check odometer","OK"))))</f>
        <v/>
      </c>
      <c r="H143" s="21">
        <f>IF(AND(ISNUMBER($A143),N($A143)&gt;=18264,N($A143)&lt;=73050),$A143,0)</f>
        <v>0</v>
      </c>
      <c r="I143" s="22">
        <f>IF(AND(AND(ISNUMBER($A143),N($A143)&gt;=18264,N($A143)&lt;=73050),AND(ISNUMBER($D143),N($D143)&gt;=0,N($D143)&lt;=2000000)),$D143,0)</f>
        <v>0</v>
      </c>
    </row>
    <row r="144" spans="1:9" x14ac:dyDescent="0.25">
      <c r="A144" s="15"/>
      <c r="B144" s="12"/>
      <c r="C144" s="12"/>
      <c r="D144" s="14"/>
      <c r="E144" s="13"/>
      <c r="F144" s="20"/>
      <c r="G144" s="18" t="str">
        <f>IF(COUNTA($A144:$F144)=0,"",IF(OR($B144="",NOT(SUMPRODUCT(--(Vans!$A$2:$A$101=$B144))=1)),"Check ID",IF(OR(NOT(AND(ISNUMBER(A144),N(A144)&gt;=18264,N(A144)&lt;=73050)),NOT(OR($C144="Service",$C144="Repair",$C144="Tires",$C144="Other")),NOT(AND(ISNUMBER(D144),N(D144)&gt;=0,N(D144)&lt;=2000000)),NOT(AND(ISNUMBER(F144),N(F144)&gt;=0,N(F144)&lt;=1000000)),N($A144)&lt;SUMPRODUCT(--(Vans!$A$2:$A$101=$B144),Vans!$G$2:$G$101)),"Check inputs",IF(OR($D144&lt;SUMPRODUCT(MAX(('Service Log'!$B$2:$B$501=$B144)*('Service Log'!$H$2:$H$501&lt;$A144)*'Service Log'!$I$2:$I$501)),$D144&lt;SUMPRODUCT(MAX((Inspections!$B$2:$B$501=$B144)*(Inspections!$P$2:$P$501&lt;$A144)*Inspections!$Q$2:$Q$501)),$D144&lt;SUMPRODUCT(--(Vans!$A$2:$A$101=$B144),Vans!$D$2:$D$101)),"Check odometer","OK"))))</f>
        <v/>
      </c>
      <c r="H144" s="21">
        <f>IF(AND(ISNUMBER($A144),N($A144)&gt;=18264,N($A144)&lt;=73050),$A144,0)</f>
        <v>0</v>
      </c>
      <c r="I144" s="22">
        <f>IF(AND(AND(ISNUMBER($A144),N($A144)&gt;=18264,N($A144)&lt;=73050),AND(ISNUMBER($D144),N($D144)&gt;=0,N($D144)&lt;=2000000)),$D144,0)</f>
        <v>0</v>
      </c>
    </row>
    <row r="145" spans="1:9" x14ac:dyDescent="0.25">
      <c r="A145" s="15"/>
      <c r="B145" s="12"/>
      <c r="C145" s="12"/>
      <c r="D145" s="14"/>
      <c r="E145" s="13"/>
      <c r="F145" s="20"/>
      <c r="G145" s="18" t="str">
        <f>IF(COUNTA($A145:$F145)=0,"",IF(OR($B145="",NOT(SUMPRODUCT(--(Vans!$A$2:$A$101=$B145))=1)),"Check ID",IF(OR(NOT(AND(ISNUMBER(A145),N(A145)&gt;=18264,N(A145)&lt;=73050)),NOT(OR($C145="Service",$C145="Repair",$C145="Tires",$C145="Other")),NOT(AND(ISNUMBER(D145),N(D145)&gt;=0,N(D145)&lt;=2000000)),NOT(AND(ISNUMBER(F145),N(F145)&gt;=0,N(F145)&lt;=1000000)),N($A145)&lt;SUMPRODUCT(--(Vans!$A$2:$A$101=$B145),Vans!$G$2:$G$101)),"Check inputs",IF(OR($D145&lt;SUMPRODUCT(MAX(('Service Log'!$B$2:$B$501=$B145)*('Service Log'!$H$2:$H$501&lt;$A145)*'Service Log'!$I$2:$I$501)),$D145&lt;SUMPRODUCT(MAX((Inspections!$B$2:$B$501=$B145)*(Inspections!$P$2:$P$501&lt;$A145)*Inspections!$Q$2:$Q$501)),$D145&lt;SUMPRODUCT(--(Vans!$A$2:$A$101=$B145),Vans!$D$2:$D$101)),"Check odometer","OK"))))</f>
        <v/>
      </c>
      <c r="H145" s="21">
        <f>IF(AND(ISNUMBER($A145),N($A145)&gt;=18264,N($A145)&lt;=73050),$A145,0)</f>
        <v>0</v>
      </c>
      <c r="I145" s="22">
        <f>IF(AND(AND(ISNUMBER($A145),N($A145)&gt;=18264,N($A145)&lt;=73050),AND(ISNUMBER($D145),N($D145)&gt;=0,N($D145)&lt;=2000000)),$D145,0)</f>
        <v>0</v>
      </c>
    </row>
    <row r="146" spans="1:9" x14ac:dyDescent="0.25">
      <c r="A146" s="15"/>
      <c r="B146" s="12"/>
      <c r="C146" s="12"/>
      <c r="D146" s="14"/>
      <c r="E146" s="13"/>
      <c r="F146" s="20"/>
      <c r="G146" s="18" t="str">
        <f>IF(COUNTA($A146:$F146)=0,"",IF(OR($B146="",NOT(SUMPRODUCT(--(Vans!$A$2:$A$101=$B146))=1)),"Check ID",IF(OR(NOT(AND(ISNUMBER(A146),N(A146)&gt;=18264,N(A146)&lt;=73050)),NOT(OR($C146="Service",$C146="Repair",$C146="Tires",$C146="Other")),NOT(AND(ISNUMBER(D146),N(D146)&gt;=0,N(D146)&lt;=2000000)),NOT(AND(ISNUMBER(F146),N(F146)&gt;=0,N(F146)&lt;=1000000)),N($A146)&lt;SUMPRODUCT(--(Vans!$A$2:$A$101=$B146),Vans!$G$2:$G$101)),"Check inputs",IF(OR($D146&lt;SUMPRODUCT(MAX(('Service Log'!$B$2:$B$501=$B146)*('Service Log'!$H$2:$H$501&lt;$A146)*'Service Log'!$I$2:$I$501)),$D146&lt;SUMPRODUCT(MAX((Inspections!$B$2:$B$501=$B146)*(Inspections!$P$2:$P$501&lt;$A146)*Inspections!$Q$2:$Q$501)),$D146&lt;SUMPRODUCT(--(Vans!$A$2:$A$101=$B146),Vans!$D$2:$D$101)),"Check odometer","OK"))))</f>
        <v/>
      </c>
      <c r="H146" s="21">
        <f>IF(AND(ISNUMBER($A146),N($A146)&gt;=18264,N($A146)&lt;=73050),$A146,0)</f>
        <v>0</v>
      </c>
      <c r="I146" s="22">
        <f>IF(AND(AND(ISNUMBER($A146),N($A146)&gt;=18264,N($A146)&lt;=73050),AND(ISNUMBER($D146),N($D146)&gt;=0,N($D146)&lt;=2000000)),$D146,0)</f>
        <v>0</v>
      </c>
    </row>
    <row r="147" spans="1:9" x14ac:dyDescent="0.25">
      <c r="A147" s="15"/>
      <c r="B147" s="12"/>
      <c r="C147" s="12"/>
      <c r="D147" s="14"/>
      <c r="E147" s="13"/>
      <c r="F147" s="20"/>
      <c r="G147" s="18" t="str">
        <f>IF(COUNTA($A147:$F147)=0,"",IF(OR($B147="",NOT(SUMPRODUCT(--(Vans!$A$2:$A$101=$B147))=1)),"Check ID",IF(OR(NOT(AND(ISNUMBER(A147),N(A147)&gt;=18264,N(A147)&lt;=73050)),NOT(OR($C147="Service",$C147="Repair",$C147="Tires",$C147="Other")),NOT(AND(ISNUMBER(D147),N(D147)&gt;=0,N(D147)&lt;=2000000)),NOT(AND(ISNUMBER(F147),N(F147)&gt;=0,N(F147)&lt;=1000000)),N($A147)&lt;SUMPRODUCT(--(Vans!$A$2:$A$101=$B147),Vans!$G$2:$G$101)),"Check inputs",IF(OR($D147&lt;SUMPRODUCT(MAX(('Service Log'!$B$2:$B$501=$B147)*('Service Log'!$H$2:$H$501&lt;$A147)*'Service Log'!$I$2:$I$501)),$D147&lt;SUMPRODUCT(MAX((Inspections!$B$2:$B$501=$B147)*(Inspections!$P$2:$P$501&lt;$A147)*Inspections!$Q$2:$Q$501)),$D147&lt;SUMPRODUCT(--(Vans!$A$2:$A$101=$B147),Vans!$D$2:$D$101)),"Check odometer","OK"))))</f>
        <v/>
      </c>
      <c r="H147" s="21">
        <f>IF(AND(ISNUMBER($A147),N($A147)&gt;=18264,N($A147)&lt;=73050),$A147,0)</f>
        <v>0</v>
      </c>
      <c r="I147" s="22">
        <f>IF(AND(AND(ISNUMBER($A147),N($A147)&gt;=18264,N($A147)&lt;=73050),AND(ISNUMBER($D147),N($D147)&gt;=0,N($D147)&lt;=2000000)),$D147,0)</f>
        <v>0</v>
      </c>
    </row>
    <row r="148" spans="1:9" x14ac:dyDescent="0.25">
      <c r="A148" s="15"/>
      <c r="B148" s="12"/>
      <c r="C148" s="12"/>
      <c r="D148" s="14"/>
      <c r="E148" s="13"/>
      <c r="F148" s="20"/>
      <c r="G148" s="18" t="str">
        <f>IF(COUNTA($A148:$F148)=0,"",IF(OR($B148="",NOT(SUMPRODUCT(--(Vans!$A$2:$A$101=$B148))=1)),"Check ID",IF(OR(NOT(AND(ISNUMBER(A148),N(A148)&gt;=18264,N(A148)&lt;=73050)),NOT(OR($C148="Service",$C148="Repair",$C148="Tires",$C148="Other")),NOT(AND(ISNUMBER(D148),N(D148)&gt;=0,N(D148)&lt;=2000000)),NOT(AND(ISNUMBER(F148),N(F148)&gt;=0,N(F148)&lt;=1000000)),N($A148)&lt;SUMPRODUCT(--(Vans!$A$2:$A$101=$B148),Vans!$G$2:$G$101)),"Check inputs",IF(OR($D148&lt;SUMPRODUCT(MAX(('Service Log'!$B$2:$B$501=$B148)*('Service Log'!$H$2:$H$501&lt;$A148)*'Service Log'!$I$2:$I$501)),$D148&lt;SUMPRODUCT(MAX((Inspections!$B$2:$B$501=$B148)*(Inspections!$P$2:$P$501&lt;$A148)*Inspections!$Q$2:$Q$501)),$D148&lt;SUMPRODUCT(--(Vans!$A$2:$A$101=$B148),Vans!$D$2:$D$101)),"Check odometer","OK"))))</f>
        <v/>
      </c>
      <c r="H148" s="21">
        <f>IF(AND(ISNUMBER($A148),N($A148)&gt;=18264,N($A148)&lt;=73050),$A148,0)</f>
        <v>0</v>
      </c>
      <c r="I148" s="22">
        <f>IF(AND(AND(ISNUMBER($A148),N($A148)&gt;=18264,N($A148)&lt;=73050),AND(ISNUMBER($D148),N($D148)&gt;=0,N($D148)&lt;=2000000)),$D148,0)</f>
        <v>0</v>
      </c>
    </row>
    <row r="149" spans="1:9" x14ac:dyDescent="0.25">
      <c r="A149" s="15"/>
      <c r="B149" s="12"/>
      <c r="C149" s="12"/>
      <c r="D149" s="14"/>
      <c r="E149" s="13"/>
      <c r="F149" s="20"/>
      <c r="G149" s="18" t="str">
        <f>IF(COUNTA($A149:$F149)=0,"",IF(OR($B149="",NOT(SUMPRODUCT(--(Vans!$A$2:$A$101=$B149))=1)),"Check ID",IF(OR(NOT(AND(ISNUMBER(A149),N(A149)&gt;=18264,N(A149)&lt;=73050)),NOT(OR($C149="Service",$C149="Repair",$C149="Tires",$C149="Other")),NOT(AND(ISNUMBER(D149),N(D149)&gt;=0,N(D149)&lt;=2000000)),NOT(AND(ISNUMBER(F149),N(F149)&gt;=0,N(F149)&lt;=1000000)),N($A149)&lt;SUMPRODUCT(--(Vans!$A$2:$A$101=$B149),Vans!$G$2:$G$101)),"Check inputs",IF(OR($D149&lt;SUMPRODUCT(MAX(('Service Log'!$B$2:$B$501=$B149)*('Service Log'!$H$2:$H$501&lt;$A149)*'Service Log'!$I$2:$I$501)),$D149&lt;SUMPRODUCT(MAX((Inspections!$B$2:$B$501=$B149)*(Inspections!$P$2:$P$501&lt;$A149)*Inspections!$Q$2:$Q$501)),$D149&lt;SUMPRODUCT(--(Vans!$A$2:$A$101=$B149),Vans!$D$2:$D$101)),"Check odometer","OK"))))</f>
        <v/>
      </c>
      <c r="H149" s="21">
        <f>IF(AND(ISNUMBER($A149),N($A149)&gt;=18264,N($A149)&lt;=73050),$A149,0)</f>
        <v>0</v>
      </c>
      <c r="I149" s="22">
        <f>IF(AND(AND(ISNUMBER($A149),N($A149)&gt;=18264,N($A149)&lt;=73050),AND(ISNUMBER($D149),N($D149)&gt;=0,N($D149)&lt;=2000000)),$D149,0)</f>
        <v>0</v>
      </c>
    </row>
    <row r="150" spans="1:9" x14ac:dyDescent="0.25">
      <c r="A150" s="15"/>
      <c r="B150" s="12"/>
      <c r="C150" s="12"/>
      <c r="D150" s="14"/>
      <c r="E150" s="13"/>
      <c r="F150" s="20"/>
      <c r="G150" s="18" t="str">
        <f>IF(COUNTA($A150:$F150)=0,"",IF(OR($B150="",NOT(SUMPRODUCT(--(Vans!$A$2:$A$101=$B150))=1)),"Check ID",IF(OR(NOT(AND(ISNUMBER(A150),N(A150)&gt;=18264,N(A150)&lt;=73050)),NOT(OR($C150="Service",$C150="Repair",$C150="Tires",$C150="Other")),NOT(AND(ISNUMBER(D150),N(D150)&gt;=0,N(D150)&lt;=2000000)),NOT(AND(ISNUMBER(F150),N(F150)&gt;=0,N(F150)&lt;=1000000)),N($A150)&lt;SUMPRODUCT(--(Vans!$A$2:$A$101=$B150),Vans!$G$2:$G$101)),"Check inputs",IF(OR($D150&lt;SUMPRODUCT(MAX(('Service Log'!$B$2:$B$501=$B150)*('Service Log'!$H$2:$H$501&lt;$A150)*'Service Log'!$I$2:$I$501)),$D150&lt;SUMPRODUCT(MAX((Inspections!$B$2:$B$501=$B150)*(Inspections!$P$2:$P$501&lt;$A150)*Inspections!$Q$2:$Q$501)),$D150&lt;SUMPRODUCT(--(Vans!$A$2:$A$101=$B150),Vans!$D$2:$D$101)),"Check odometer","OK"))))</f>
        <v/>
      </c>
      <c r="H150" s="21">
        <f>IF(AND(ISNUMBER($A150),N($A150)&gt;=18264,N($A150)&lt;=73050),$A150,0)</f>
        <v>0</v>
      </c>
      <c r="I150" s="22">
        <f>IF(AND(AND(ISNUMBER($A150),N($A150)&gt;=18264,N($A150)&lt;=73050),AND(ISNUMBER($D150),N($D150)&gt;=0,N($D150)&lt;=2000000)),$D150,0)</f>
        <v>0</v>
      </c>
    </row>
    <row r="151" spans="1:9" x14ac:dyDescent="0.25">
      <c r="A151" s="15"/>
      <c r="B151" s="12"/>
      <c r="C151" s="12"/>
      <c r="D151" s="14"/>
      <c r="E151" s="13"/>
      <c r="F151" s="20"/>
      <c r="G151" s="18" t="str">
        <f>IF(COUNTA($A151:$F151)=0,"",IF(OR($B151="",NOT(SUMPRODUCT(--(Vans!$A$2:$A$101=$B151))=1)),"Check ID",IF(OR(NOT(AND(ISNUMBER(A151),N(A151)&gt;=18264,N(A151)&lt;=73050)),NOT(OR($C151="Service",$C151="Repair",$C151="Tires",$C151="Other")),NOT(AND(ISNUMBER(D151),N(D151)&gt;=0,N(D151)&lt;=2000000)),NOT(AND(ISNUMBER(F151),N(F151)&gt;=0,N(F151)&lt;=1000000)),N($A151)&lt;SUMPRODUCT(--(Vans!$A$2:$A$101=$B151),Vans!$G$2:$G$101)),"Check inputs",IF(OR($D151&lt;SUMPRODUCT(MAX(('Service Log'!$B$2:$B$501=$B151)*('Service Log'!$H$2:$H$501&lt;$A151)*'Service Log'!$I$2:$I$501)),$D151&lt;SUMPRODUCT(MAX((Inspections!$B$2:$B$501=$B151)*(Inspections!$P$2:$P$501&lt;$A151)*Inspections!$Q$2:$Q$501)),$D151&lt;SUMPRODUCT(--(Vans!$A$2:$A$101=$B151),Vans!$D$2:$D$101)),"Check odometer","OK"))))</f>
        <v/>
      </c>
      <c r="H151" s="21">
        <f>IF(AND(ISNUMBER($A151),N($A151)&gt;=18264,N($A151)&lt;=73050),$A151,0)</f>
        <v>0</v>
      </c>
      <c r="I151" s="22">
        <f>IF(AND(AND(ISNUMBER($A151),N($A151)&gt;=18264,N($A151)&lt;=73050),AND(ISNUMBER($D151),N($D151)&gt;=0,N($D151)&lt;=2000000)),$D151,0)</f>
        <v>0</v>
      </c>
    </row>
    <row r="152" spans="1:9" x14ac:dyDescent="0.25">
      <c r="A152" s="15"/>
      <c r="B152" s="12"/>
      <c r="C152" s="12"/>
      <c r="D152" s="14"/>
      <c r="E152" s="13"/>
      <c r="F152" s="20"/>
      <c r="G152" s="18" t="str">
        <f>IF(COUNTA($A152:$F152)=0,"",IF(OR($B152="",NOT(SUMPRODUCT(--(Vans!$A$2:$A$101=$B152))=1)),"Check ID",IF(OR(NOT(AND(ISNUMBER(A152),N(A152)&gt;=18264,N(A152)&lt;=73050)),NOT(OR($C152="Service",$C152="Repair",$C152="Tires",$C152="Other")),NOT(AND(ISNUMBER(D152),N(D152)&gt;=0,N(D152)&lt;=2000000)),NOT(AND(ISNUMBER(F152),N(F152)&gt;=0,N(F152)&lt;=1000000)),N($A152)&lt;SUMPRODUCT(--(Vans!$A$2:$A$101=$B152),Vans!$G$2:$G$101)),"Check inputs",IF(OR($D152&lt;SUMPRODUCT(MAX(('Service Log'!$B$2:$B$501=$B152)*('Service Log'!$H$2:$H$501&lt;$A152)*'Service Log'!$I$2:$I$501)),$D152&lt;SUMPRODUCT(MAX((Inspections!$B$2:$B$501=$B152)*(Inspections!$P$2:$P$501&lt;$A152)*Inspections!$Q$2:$Q$501)),$D152&lt;SUMPRODUCT(--(Vans!$A$2:$A$101=$B152),Vans!$D$2:$D$101)),"Check odometer","OK"))))</f>
        <v/>
      </c>
      <c r="H152" s="21">
        <f>IF(AND(ISNUMBER($A152),N($A152)&gt;=18264,N($A152)&lt;=73050),$A152,0)</f>
        <v>0</v>
      </c>
      <c r="I152" s="22">
        <f>IF(AND(AND(ISNUMBER($A152),N($A152)&gt;=18264,N($A152)&lt;=73050),AND(ISNUMBER($D152),N($D152)&gt;=0,N($D152)&lt;=2000000)),$D152,0)</f>
        <v>0</v>
      </c>
    </row>
    <row r="153" spans="1:9" x14ac:dyDescent="0.25">
      <c r="A153" s="15"/>
      <c r="B153" s="12"/>
      <c r="C153" s="12"/>
      <c r="D153" s="14"/>
      <c r="E153" s="13"/>
      <c r="F153" s="20"/>
      <c r="G153" s="18" t="str">
        <f>IF(COUNTA($A153:$F153)=0,"",IF(OR($B153="",NOT(SUMPRODUCT(--(Vans!$A$2:$A$101=$B153))=1)),"Check ID",IF(OR(NOT(AND(ISNUMBER(A153),N(A153)&gt;=18264,N(A153)&lt;=73050)),NOT(OR($C153="Service",$C153="Repair",$C153="Tires",$C153="Other")),NOT(AND(ISNUMBER(D153),N(D153)&gt;=0,N(D153)&lt;=2000000)),NOT(AND(ISNUMBER(F153),N(F153)&gt;=0,N(F153)&lt;=1000000)),N($A153)&lt;SUMPRODUCT(--(Vans!$A$2:$A$101=$B153),Vans!$G$2:$G$101)),"Check inputs",IF(OR($D153&lt;SUMPRODUCT(MAX(('Service Log'!$B$2:$B$501=$B153)*('Service Log'!$H$2:$H$501&lt;$A153)*'Service Log'!$I$2:$I$501)),$D153&lt;SUMPRODUCT(MAX((Inspections!$B$2:$B$501=$B153)*(Inspections!$P$2:$P$501&lt;$A153)*Inspections!$Q$2:$Q$501)),$D153&lt;SUMPRODUCT(--(Vans!$A$2:$A$101=$B153),Vans!$D$2:$D$101)),"Check odometer","OK"))))</f>
        <v/>
      </c>
      <c r="H153" s="21">
        <f>IF(AND(ISNUMBER($A153),N($A153)&gt;=18264,N($A153)&lt;=73050),$A153,0)</f>
        <v>0</v>
      </c>
      <c r="I153" s="22">
        <f>IF(AND(AND(ISNUMBER($A153),N($A153)&gt;=18264,N($A153)&lt;=73050),AND(ISNUMBER($D153),N($D153)&gt;=0,N($D153)&lt;=2000000)),$D153,0)</f>
        <v>0</v>
      </c>
    </row>
    <row r="154" spans="1:9" x14ac:dyDescent="0.25">
      <c r="A154" s="15"/>
      <c r="B154" s="12"/>
      <c r="C154" s="12"/>
      <c r="D154" s="14"/>
      <c r="E154" s="13"/>
      <c r="F154" s="20"/>
      <c r="G154" s="18" t="str">
        <f>IF(COUNTA($A154:$F154)=0,"",IF(OR($B154="",NOT(SUMPRODUCT(--(Vans!$A$2:$A$101=$B154))=1)),"Check ID",IF(OR(NOT(AND(ISNUMBER(A154),N(A154)&gt;=18264,N(A154)&lt;=73050)),NOT(OR($C154="Service",$C154="Repair",$C154="Tires",$C154="Other")),NOT(AND(ISNUMBER(D154),N(D154)&gt;=0,N(D154)&lt;=2000000)),NOT(AND(ISNUMBER(F154),N(F154)&gt;=0,N(F154)&lt;=1000000)),N($A154)&lt;SUMPRODUCT(--(Vans!$A$2:$A$101=$B154),Vans!$G$2:$G$101)),"Check inputs",IF(OR($D154&lt;SUMPRODUCT(MAX(('Service Log'!$B$2:$B$501=$B154)*('Service Log'!$H$2:$H$501&lt;$A154)*'Service Log'!$I$2:$I$501)),$D154&lt;SUMPRODUCT(MAX((Inspections!$B$2:$B$501=$B154)*(Inspections!$P$2:$P$501&lt;$A154)*Inspections!$Q$2:$Q$501)),$D154&lt;SUMPRODUCT(--(Vans!$A$2:$A$101=$B154),Vans!$D$2:$D$101)),"Check odometer","OK"))))</f>
        <v/>
      </c>
      <c r="H154" s="21">
        <f>IF(AND(ISNUMBER($A154),N($A154)&gt;=18264,N($A154)&lt;=73050),$A154,0)</f>
        <v>0</v>
      </c>
      <c r="I154" s="22">
        <f>IF(AND(AND(ISNUMBER($A154),N($A154)&gt;=18264,N($A154)&lt;=73050),AND(ISNUMBER($D154),N($D154)&gt;=0,N($D154)&lt;=2000000)),$D154,0)</f>
        <v>0</v>
      </c>
    </row>
    <row r="155" spans="1:9" x14ac:dyDescent="0.25">
      <c r="A155" s="15"/>
      <c r="B155" s="12"/>
      <c r="C155" s="12"/>
      <c r="D155" s="14"/>
      <c r="E155" s="13"/>
      <c r="F155" s="20"/>
      <c r="G155" s="18" t="str">
        <f>IF(COUNTA($A155:$F155)=0,"",IF(OR($B155="",NOT(SUMPRODUCT(--(Vans!$A$2:$A$101=$B155))=1)),"Check ID",IF(OR(NOT(AND(ISNUMBER(A155),N(A155)&gt;=18264,N(A155)&lt;=73050)),NOT(OR($C155="Service",$C155="Repair",$C155="Tires",$C155="Other")),NOT(AND(ISNUMBER(D155),N(D155)&gt;=0,N(D155)&lt;=2000000)),NOT(AND(ISNUMBER(F155),N(F155)&gt;=0,N(F155)&lt;=1000000)),N($A155)&lt;SUMPRODUCT(--(Vans!$A$2:$A$101=$B155),Vans!$G$2:$G$101)),"Check inputs",IF(OR($D155&lt;SUMPRODUCT(MAX(('Service Log'!$B$2:$B$501=$B155)*('Service Log'!$H$2:$H$501&lt;$A155)*'Service Log'!$I$2:$I$501)),$D155&lt;SUMPRODUCT(MAX((Inspections!$B$2:$B$501=$B155)*(Inspections!$P$2:$P$501&lt;$A155)*Inspections!$Q$2:$Q$501)),$D155&lt;SUMPRODUCT(--(Vans!$A$2:$A$101=$B155),Vans!$D$2:$D$101)),"Check odometer","OK"))))</f>
        <v/>
      </c>
      <c r="H155" s="21">
        <f>IF(AND(ISNUMBER($A155),N($A155)&gt;=18264,N($A155)&lt;=73050),$A155,0)</f>
        <v>0</v>
      </c>
      <c r="I155" s="22">
        <f>IF(AND(AND(ISNUMBER($A155),N($A155)&gt;=18264,N($A155)&lt;=73050),AND(ISNUMBER($D155),N($D155)&gt;=0,N($D155)&lt;=2000000)),$D155,0)</f>
        <v>0</v>
      </c>
    </row>
    <row r="156" spans="1:9" x14ac:dyDescent="0.25">
      <c r="A156" s="15"/>
      <c r="B156" s="12"/>
      <c r="C156" s="12"/>
      <c r="D156" s="14"/>
      <c r="E156" s="13"/>
      <c r="F156" s="20"/>
      <c r="G156" s="18" t="str">
        <f>IF(COUNTA($A156:$F156)=0,"",IF(OR($B156="",NOT(SUMPRODUCT(--(Vans!$A$2:$A$101=$B156))=1)),"Check ID",IF(OR(NOT(AND(ISNUMBER(A156),N(A156)&gt;=18264,N(A156)&lt;=73050)),NOT(OR($C156="Service",$C156="Repair",$C156="Tires",$C156="Other")),NOT(AND(ISNUMBER(D156),N(D156)&gt;=0,N(D156)&lt;=2000000)),NOT(AND(ISNUMBER(F156),N(F156)&gt;=0,N(F156)&lt;=1000000)),N($A156)&lt;SUMPRODUCT(--(Vans!$A$2:$A$101=$B156),Vans!$G$2:$G$101)),"Check inputs",IF(OR($D156&lt;SUMPRODUCT(MAX(('Service Log'!$B$2:$B$501=$B156)*('Service Log'!$H$2:$H$501&lt;$A156)*'Service Log'!$I$2:$I$501)),$D156&lt;SUMPRODUCT(MAX((Inspections!$B$2:$B$501=$B156)*(Inspections!$P$2:$P$501&lt;$A156)*Inspections!$Q$2:$Q$501)),$D156&lt;SUMPRODUCT(--(Vans!$A$2:$A$101=$B156),Vans!$D$2:$D$101)),"Check odometer","OK"))))</f>
        <v/>
      </c>
      <c r="H156" s="21">
        <f>IF(AND(ISNUMBER($A156),N($A156)&gt;=18264,N($A156)&lt;=73050),$A156,0)</f>
        <v>0</v>
      </c>
      <c r="I156" s="22">
        <f>IF(AND(AND(ISNUMBER($A156),N($A156)&gt;=18264,N($A156)&lt;=73050),AND(ISNUMBER($D156),N($D156)&gt;=0,N($D156)&lt;=2000000)),$D156,0)</f>
        <v>0</v>
      </c>
    </row>
    <row r="157" spans="1:9" x14ac:dyDescent="0.25">
      <c r="A157" s="15"/>
      <c r="B157" s="12"/>
      <c r="C157" s="12"/>
      <c r="D157" s="14"/>
      <c r="E157" s="13"/>
      <c r="F157" s="20"/>
      <c r="G157" s="18" t="str">
        <f>IF(COUNTA($A157:$F157)=0,"",IF(OR($B157="",NOT(SUMPRODUCT(--(Vans!$A$2:$A$101=$B157))=1)),"Check ID",IF(OR(NOT(AND(ISNUMBER(A157),N(A157)&gt;=18264,N(A157)&lt;=73050)),NOT(OR($C157="Service",$C157="Repair",$C157="Tires",$C157="Other")),NOT(AND(ISNUMBER(D157),N(D157)&gt;=0,N(D157)&lt;=2000000)),NOT(AND(ISNUMBER(F157),N(F157)&gt;=0,N(F157)&lt;=1000000)),N($A157)&lt;SUMPRODUCT(--(Vans!$A$2:$A$101=$B157),Vans!$G$2:$G$101)),"Check inputs",IF(OR($D157&lt;SUMPRODUCT(MAX(('Service Log'!$B$2:$B$501=$B157)*('Service Log'!$H$2:$H$501&lt;$A157)*'Service Log'!$I$2:$I$501)),$D157&lt;SUMPRODUCT(MAX((Inspections!$B$2:$B$501=$B157)*(Inspections!$P$2:$P$501&lt;$A157)*Inspections!$Q$2:$Q$501)),$D157&lt;SUMPRODUCT(--(Vans!$A$2:$A$101=$B157),Vans!$D$2:$D$101)),"Check odometer","OK"))))</f>
        <v/>
      </c>
      <c r="H157" s="21">
        <f>IF(AND(ISNUMBER($A157),N($A157)&gt;=18264,N($A157)&lt;=73050),$A157,0)</f>
        <v>0</v>
      </c>
      <c r="I157" s="22">
        <f>IF(AND(AND(ISNUMBER($A157),N($A157)&gt;=18264,N($A157)&lt;=73050),AND(ISNUMBER($D157),N($D157)&gt;=0,N($D157)&lt;=2000000)),$D157,0)</f>
        <v>0</v>
      </c>
    </row>
    <row r="158" spans="1:9" x14ac:dyDescent="0.25">
      <c r="A158" s="15"/>
      <c r="B158" s="12"/>
      <c r="C158" s="12"/>
      <c r="D158" s="14"/>
      <c r="E158" s="13"/>
      <c r="F158" s="20"/>
      <c r="G158" s="18" t="str">
        <f>IF(COUNTA($A158:$F158)=0,"",IF(OR($B158="",NOT(SUMPRODUCT(--(Vans!$A$2:$A$101=$B158))=1)),"Check ID",IF(OR(NOT(AND(ISNUMBER(A158),N(A158)&gt;=18264,N(A158)&lt;=73050)),NOT(OR($C158="Service",$C158="Repair",$C158="Tires",$C158="Other")),NOT(AND(ISNUMBER(D158),N(D158)&gt;=0,N(D158)&lt;=2000000)),NOT(AND(ISNUMBER(F158),N(F158)&gt;=0,N(F158)&lt;=1000000)),N($A158)&lt;SUMPRODUCT(--(Vans!$A$2:$A$101=$B158),Vans!$G$2:$G$101)),"Check inputs",IF(OR($D158&lt;SUMPRODUCT(MAX(('Service Log'!$B$2:$B$501=$B158)*('Service Log'!$H$2:$H$501&lt;$A158)*'Service Log'!$I$2:$I$501)),$D158&lt;SUMPRODUCT(MAX((Inspections!$B$2:$B$501=$B158)*(Inspections!$P$2:$P$501&lt;$A158)*Inspections!$Q$2:$Q$501)),$D158&lt;SUMPRODUCT(--(Vans!$A$2:$A$101=$B158),Vans!$D$2:$D$101)),"Check odometer","OK"))))</f>
        <v/>
      </c>
      <c r="H158" s="21">
        <f>IF(AND(ISNUMBER($A158),N($A158)&gt;=18264,N($A158)&lt;=73050),$A158,0)</f>
        <v>0</v>
      </c>
      <c r="I158" s="22">
        <f>IF(AND(AND(ISNUMBER($A158),N($A158)&gt;=18264,N($A158)&lt;=73050),AND(ISNUMBER($D158),N($D158)&gt;=0,N($D158)&lt;=2000000)),$D158,0)</f>
        <v>0</v>
      </c>
    </row>
    <row r="159" spans="1:9" x14ac:dyDescent="0.25">
      <c r="A159" s="15"/>
      <c r="B159" s="12"/>
      <c r="C159" s="12"/>
      <c r="D159" s="14"/>
      <c r="E159" s="13"/>
      <c r="F159" s="20"/>
      <c r="G159" s="18" t="str">
        <f>IF(COUNTA($A159:$F159)=0,"",IF(OR($B159="",NOT(SUMPRODUCT(--(Vans!$A$2:$A$101=$B159))=1)),"Check ID",IF(OR(NOT(AND(ISNUMBER(A159),N(A159)&gt;=18264,N(A159)&lt;=73050)),NOT(OR($C159="Service",$C159="Repair",$C159="Tires",$C159="Other")),NOT(AND(ISNUMBER(D159),N(D159)&gt;=0,N(D159)&lt;=2000000)),NOT(AND(ISNUMBER(F159),N(F159)&gt;=0,N(F159)&lt;=1000000)),N($A159)&lt;SUMPRODUCT(--(Vans!$A$2:$A$101=$B159),Vans!$G$2:$G$101)),"Check inputs",IF(OR($D159&lt;SUMPRODUCT(MAX(('Service Log'!$B$2:$B$501=$B159)*('Service Log'!$H$2:$H$501&lt;$A159)*'Service Log'!$I$2:$I$501)),$D159&lt;SUMPRODUCT(MAX((Inspections!$B$2:$B$501=$B159)*(Inspections!$P$2:$P$501&lt;$A159)*Inspections!$Q$2:$Q$501)),$D159&lt;SUMPRODUCT(--(Vans!$A$2:$A$101=$B159),Vans!$D$2:$D$101)),"Check odometer","OK"))))</f>
        <v/>
      </c>
      <c r="H159" s="21">
        <f>IF(AND(ISNUMBER($A159),N($A159)&gt;=18264,N($A159)&lt;=73050),$A159,0)</f>
        <v>0</v>
      </c>
      <c r="I159" s="22">
        <f>IF(AND(AND(ISNUMBER($A159),N($A159)&gt;=18264,N($A159)&lt;=73050),AND(ISNUMBER($D159),N($D159)&gt;=0,N($D159)&lt;=2000000)),$D159,0)</f>
        <v>0</v>
      </c>
    </row>
    <row r="160" spans="1:9" x14ac:dyDescent="0.25">
      <c r="A160" s="15"/>
      <c r="B160" s="12"/>
      <c r="C160" s="12"/>
      <c r="D160" s="14"/>
      <c r="E160" s="13"/>
      <c r="F160" s="20"/>
      <c r="G160" s="18" t="str">
        <f>IF(COUNTA($A160:$F160)=0,"",IF(OR($B160="",NOT(SUMPRODUCT(--(Vans!$A$2:$A$101=$B160))=1)),"Check ID",IF(OR(NOT(AND(ISNUMBER(A160),N(A160)&gt;=18264,N(A160)&lt;=73050)),NOT(OR($C160="Service",$C160="Repair",$C160="Tires",$C160="Other")),NOT(AND(ISNUMBER(D160),N(D160)&gt;=0,N(D160)&lt;=2000000)),NOT(AND(ISNUMBER(F160),N(F160)&gt;=0,N(F160)&lt;=1000000)),N($A160)&lt;SUMPRODUCT(--(Vans!$A$2:$A$101=$B160),Vans!$G$2:$G$101)),"Check inputs",IF(OR($D160&lt;SUMPRODUCT(MAX(('Service Log'!$B$2:$B$501=$B160)*('Service Log'!$H$2:$H$501&lt;$A160)*'Service Log'!$I$2:$I$501)),$D160&lt;SUMPRODUCT(MAX((Inspections!$B$2:$B$501=$B160)*(Inspections!$P$2:$P$501&lt;$A160)*Inspections!$Q$2:$Q$501)),$D160&lt;SUMPRODUCT(--(Vans!$A$2:$A$101=$B160),Vans!$D$2:$D$101)),"Check odometer","OK"))))</f>
        <v/>
      </c>
      <c r="H160" s="21">
        <f>IF(AND(ISNUMBER($A160),N($A160)&gt;=18264,N($A160)&lt;=73050),$A160,0)</f>
        <v>0</v>
      </c>
      <c r="I160" s="22">
        <f>IF(AND(AND(ISNUMBER($A160),N($A160)&gt;=18264,N($A160)&lt;=73050),AND(ISNUMBER($D160),N($D160)&gt;=0,N($D160)&lt;=2000000)),$D160,0)</f>
        <v>0</v>
      </c>
    </row>
    <row r="161" spans="1:9" x14ac:dyDescent="0.25">
      <c r="A161" s="15"/>
      <c r="B161" s="12"/>
      <c r="C161" s="12"/>
      <c r="D161" s="14"/>
      <c r="E161" s="13"/>
      <c r="F161" s="20"/>
      <c r="G161" s="18" t="str">
        <f>IF(COUNTA($A161:$F161)=0,"",IF(OR($B161="",NOT(SUMPRODUCT(--(Vans!$A$2:$A$101=$B161))=1)),"Check ID",IF(OR(NOT(AND(ISNUMBER(A161),N(A161)&gt;=18264,N(A161)&lt;=73050)),NOT(OR($C161="Service",$C161="Repair",$C161="Tires",$C161="Other")),NOT(AND(ISNUMBER(D161),N(D161)&gt;=0,N(D161)&lt;=2000000)),NOT(AND(ISNUMBER(F161),N(F161)&gt;=0,N(F161)&lt;=1000000)),N($A161)&lt;SUMPRODUCT(--(Vans!$A$2:$A$101=$B161),Vans!$G$2:$G$101)),"Check inputs",IF(OR($D161&lt;SUMPRODUCT(MAX(('Service Log'!$B$2:$B$501=$B161)*('Service Log'!$H$2:$H$501&lt;$A161)*'Service Log'!$I$2:$I$501)),$D161&lt;SUMPRODUCT(MAX((Inspections!$B$2:$B$501=$B161)*(Inspections!$P$2:$P$501&lt;$A161)*Inspections!$Q$2:$Q$501)),$D161&lt;SUMPRODUCT(--(Vans!$A$2:$A$101=$B161),Vans!$D$2:$D$101)),"Check odometer","OK"))))</f>
        <v/>
      </c>
      <c r="H161" s="21">
        <f>IF(AND(ISNUMBER($A161),N($A161)&gt;=18264,N($A161)&lt;=73050),$A161,0)</f>
        <v>0</v>
      </c>
      <c r="I161" s="22">
        <f>IF(AND(AND(ISNUMBER($A161),N($A161)&gt;=18264,N($A161)&lt;=73050),AND(ISNUMBER($D161),N($D161)&gt;=0,N($D161)&lt;=2000000)),$D161,0)</f>
        <v>0</v>
      </c>
    </row>
    <row r="162" spans="1:9" x14ac:dyDescent="0.25">
      <c r="A162" s="15"/>
      <c r="B162" s="12"/>
      <c r="C162" s="12"/>
      <c r="D162" s="14"/>
      <c r="E162" s="13"/>
      <c r="F162" s="20"/>
      <c r="G162" s="18" t="str">
        <f>IF(COUNTA($A162:$F162)=0,"",IF(OR($B162="",NOT(SUMPRODUCT(--(Vans!$A$2:$A$101=$B162))=1)),"Check ID",IF(OR(NOT(AND(ISNUMBER(A162),N(A162)&gt;=18264,N(A162)&lt;=73050)),NOT(OR($C162="Service",$C162="Repair",$C162="Tires",$C162="Other")),NOT(AND(ISNUMBER(D162),N(D162)&gt;=0,N(D162)&lt;=2000000)),NOT(AND(ISNUMBER(F162),N(F162)&gt;=0,N(F162)&lt;=1000000)),N($A162)&lt;SUMPRODUCT(--(Vans!$A$2:$A$101=$B162),Vans!$G$2:$G$101)),"Check inputs",IF(OR($D162&lt;SUMPRODUCT(MAX(('Service Log'!$B$2:$B$501=$B162)*('Service Log'!$H$2:$H$501&lt;$A162)*'Service Log'!$I$2:$I$501)),$D162&lt;SUMPRODUCT(MAX((Inspections!$B$2:$B$501=$B162)*(Inspections!$P$2:$P$501&lt;$A162)*Inspections!$Q$2:$Q$501)),$D162&lt;SUMPRODUCT(--(Vans!$A$2:$A$101=$B162),Vans!$D$2:$D$101)),"Check odometer","OK"))))</f>
        <v/>
      </c>
      <c r="H162" s="21">
        <f>IF(AND(ISNUMBER($A162),N($A162)&gt;=18264,N($A162)&lt;=73050),$A162,0)</f>
        <v>0</v>
      </c>
      <c r="I162" s="22">
        <f>IF(AND(AND(ISNUMBER($A162),N($A162)&gt;=18264,N($A162)&lt;=73050),AND(ISNUMBER($D162),N($D162)&gt;=0,N($D162)&lt;=2000000)),$D162,0)</f>
        <v>0</v>
      </c>
    </row>
    <row r="163" spans="1:9" x14ac:dyDescent="0.25">
      <c r="A163" s="15"/>
      <c r="B163" s="12"/>
      <c r="C163" s="12"/>
      <c r="D163" s="14"/>
      <c r="E163" s="13"/>
      <c r="F163" s="20"/>
      <c r="G163" s="18" t="str">
        <f>IF(COUNTA($A163:$F163)=0,"",IF(OR($B163="",NOT(SUMPRODUCT(--(Vans!$A$2:$A$101=$B163))=1)),"Check ID",IF(OR(NOT(AND(ISNUMBER(A163),N(A163)&gt;=18264,N(A163)&lt;=73050)),NOT(OR($C163="Service",$C163="Repair",$C163="Tires",$C163="Other")),NOT(AND(ISNUMBER(D163),N(D163)&gt;=0,N(D163)&lt;=2000000)),NOT(AND(ISNUMBER(F163),N(F163)&gt;=0,N(F163)&lt;=1000000)),N($A163)&lt;SUMPRODUCT(--(Vans!$A$2:$A$101=$B163),Vans!$G$2:$G$101)),"Check inputs",IF(OR($D163&lt;SUMPRODUCT(MAX(('Service Log'!$B$2:$B$501=$B163)*('Service Log'!$H$2:$H$501&lt;$A163)*'Service Log'!$I$2:$I$501)),$D163&lt;SUMPRODUCT(MAX((Inspections!$B$2:$B$501=$B163)*(Inspections!$P$2:$P$501&lt;$A163)*Inspections!$Q$2:$Q$501)),$D163&lt;SUMPRODUCT(--(Vans!$A$2:$A$101=$B163),Vans!$D$2:$D$101)),"Check odometer","OK"))))</f>
        <v/>
      </c>
      <c r="H163" s="21">
        <f>IF(AND(ISNUMBER($A163),N($A163)&gt;=18264,N($A163)&lt;=73050),$A163,0)</f>
        <v>0</v>
      </c>
      <c r="I163" s="22">
        <f>IF(AND(AND(ISNUMBER($A163),N($A163)&gt;=18264,N($A163)&lt;=73050),AND(ISNUMBER($D163),N($D163)&gt;=0,N($D163)&lt;=2000000)),$D163,0)</f>
        <v>0</v>
      </c>
    </row>
    <row r="164" spans="1:9" x14ac:dyDescent="0.25">
      <c r="A164" s="15"/>
      <c r="B164" s="12"/>
      <c r="C164" s="12"/>
      <c r="D164" s="14"/>
      <c r="E164" s="13"/>
      <c r="F164" s="20"/>
      <c r="G164" s="18" t="str">
        <f>IF(COUNTA($A164:$F164)=0,"",IF(OR($B164="",NOT(SUMPRODUCT(--(Vans!$A$2:$A$101=$B164))=1)),"Check ID",IF(OR(NOT(AND(ISNUMBER(A164),N(A164)&gt;=18264,N(A164)&lt;=73050)),NOT(OR($C164="Service",$C164="Repair",$C164="Tires",$C164="Other")),NOT(AND(ISNUMBER(D164),N(D164)&gt;=0,N(D164)&lt;=2000000)),NOT(AND(ISNUMBER(F164),N(F164)&gt;=0,N(F164)&lt;=1000000)),N($A164)&lt;SUMPRODUCT(--(Vans!$A$2:$A$101=$B164),Vans!$G$2:$G$101)),"Check inputs",IF(OR($D164&lt;SUMPRODUCT(MAX(('Service Log'!$B$2:$B$501=$B164)*('Service Log'!$H$2:$H$501&lt;$A164)*'Service Log'!$I$2:$I$501)),$D164&lt;SUMPRODUCT(MAX((Inspections!$B$2:$B$501=$B164)*(Inspections!$P$2:$P$501&lt;$A164)*Inspections!$Q$2:$Q$501)),$D164&lt;SUMPRODUCT(--(Vans!$A$2:$A$101=$B164),Vans!$D$2:$D$101)),"Check odometer","OK"))))</f>
        <v/>
      </c>
      <c r="H164" s="21">
        <f>IF(AND(ISNUMBER($A164),N($A164)&gt;=18264,N($A164)&lt;=73050),$A164,0)</f>
        <v>0</v>
      </c>
      <c r="I164" s="22">
        <f>IF(AND(AND(ISNUMBER($A164),N($A164)&gt;=18264,N($A164)&lt;=73050),AND(ISNUMBER($D164),N($D164)&gt;=0,N($D164)&lt;=2000000)),$D164,0)</f>
        <v>0</v>
      </c>
    </row>
    <row r="165" spans="1:9" x14ac:dyDescent="0.25">
      <c r="A165" s="15"/>
      <c r="B165" s="12"/>
      <c r="C165" s="12"/>
      <c r="D165" s="14"/>
      <c r="E165" s="13"/>
      <c r="F165" s="20"/>
      <c r="G165" s="18" t="str">
        <f>IF(COUNTA($A165:$F165)=0,"",IF(OR($B165="",NOT(SUMPRODUCT(--(Vans!$A$2:$A$101=$B165))=1)),"Check ID",IF(OR(NOT(AND(ISNUMBER(A165),N(A165)&gt;=18264,N(A165)&lt;=73050)),NOT(OR($C165="Service",$C165="Repair",$C165="Tires",$C165="Other")),NOT(AND(ISNUMBER(D165),N(D165)&gt;=0,N(D165)&lt;=2000000)),NOT(AND(ISNUMBER(F165),N(F165)&gt;=0,N(F165)&lt;=1000000)),N($A165)&lt;SUMPRODUCT(--(Vans!$A$2:$A$101=$B165),Vans!$G$2:$G$101)),"Check inputs",IF(OR($D165&lt;SUMPRODUCT(MAX(('Service Log'!$B$2:$B$501=$B165)*('Service Log'!$H$2:$H$501&lt;$A165)*'Service Log'!$I$2:$I$501)),$D165&lt;SUMPRODUCT(MAX((Inspections!$B$2:$B$501=$B165)*(Inspections!$P$2:$P$501&lt;$A165)*Inspections!$Q$2:$Q$501)),$D165&lt;SUMPRODUCT(--(Vans!$A$2:$A$101=$B165),Vans!$D$2:$D$101)),"Check odometer","OK"))))</f>
        <v/>
      </c>
      <c r="H165" s="21">
        <f>IF(AND(ISNUMBER($A165),N($A165)&gt;=18264,N($A165)&lt;=73050),$A165,0)</f>
        <v>0</v>
      </c>
      <c r="I165" s="22">
        <f>IF(AND(AND(ISNUMBER($A165),N($A165)&gt;=18264,N($A165)&lt;=73050),AND(ISNUMBER($D165),N($D165)&gt;=0,N($D165)&lt;=2000000)),$D165,0)</f>
        <v>0</v>
      </c>
    </row>
    <row r="166" spans="1:9" x14ac:dyDescent="0.25">
      <c r="A166" s="15"/>
      <c r="B166" s="12"/>
      <c r="C166" s="12"/>
      <c r="D166" s="14"/>
      <c r="E166" s="13"/>
      <c r="F166" s="20"/>
      <c r="G166" s="18" t="str">
        <f>IF(COUNTA($A166:$F166)=0,"",IF(OR($B166="",NOT(SUMPRODUCT(--(Vans!$A$2:$A$101=$B166))=1)),"Check ID",IF(OR(NOT(AND(ISNUMBER(A166),N(A166)&gt;=18264,N(A166)&lt;=73050)),NOT(OR($C166="Service",$C166="Repair",$C166="Tires",$C166="Other")),NOT(AND(ISNUMBER(D166),N(D166)&gt;=0,N(D166)&lt;=2000000)),NOT(AND(ISNUMBER(F166),N(F166)&gt;=0,N(F166)&lt;=1000000)),N($A166)&lt;SUMPRODUCT(--(Vans!$A$2:$A$101=$B166),Vans!$G$2:$G$101)),"Check inputs",IF(OR($D166&lt;SUMPRODUCT(MAX(('Service Log'!$B$2:$B$501=$B166)*('Service Log'!$H$2:$H$501&lt;$A166)*'Service Log'!$I$2:$I$501)),$D166&lt;SUMPRODUCT(MAX((Inspections!$B$2:$B$501=$B166)*(Inspections!$P$2:$P$501&lt;$A166)*Inspections!$Q$2:$Q$501)),$D166&lt;SUMPRODUCT(--(Vans!$A$2:$A$101=$B166),Vans!$D$2:$D$101)),"Check odometer","OK"))))</f>
        <v/>
      </c>
      <c r="H166" s="21">
        <f>IF(AND(ISNUMBER($A166),N($A166)&gt;=18264,N($A166)&lt;=73050),$A166,0)</f>
        <v>0</v>
      </c>
      <c r="I166" s="22">
        <f>IF(AND(AND(ISNUMBER($A166),N($A166)&gt;=18264,N($A166)&lt;=73050),AND(ISNUMBER($D166),N($D166)&gt;=0,N($D166)&lt;=2000000)),$D166,0)</f>
        <v>0</v>
      </c>
    </row>
    <row r="167" spans="1:9" x14ac:dyDescent="0.25">
      <c r="A167" s="15"/>
      <c r="B167" s="12"/>
      <c r="C167" s="12"/>
      <c r="D167" s="14"/>
      <c r="E167" s="13"/>
      <c r="F167" s="20"/>
      <c r="G167" s="18" t="str">
        <f>IF(COUNTA($A167:$F167)=0,"",IF(OR($B167="",NOT(SUMPRODUCT(--(Vans!$A$2:$A$101=$B167))=1)),"Check ID",IF(OR(NOT(AND(ISNUMBER(A167),N(A167)&gt;=18264,N(A167)&lt;=73050)),NOT(OR($C167="Service",$C167="Repair",$C167="Tires",$C167="Other")),NOT(AND(ISNUMBER(D167),N(D167)&gt;=0,N(D167)&lt;=2000000)),NOT(AND(ISNUMBER(F167),N(F167)&gt;=0,N(F167)&lt;=1000000)),N($A167)&lt;SUMPRODUCT(--(Vans!$A$2:$A$101=$B167),Vans!$G$2:$G$101)),"Check inputs",IF(OR($D167&lt;SUMPRODUCT(MAX(('Service Log'!$B$2:$B$501=$B167)*('Service Log'!$H$2:$H$501&lt;$A167)*'Service Log'!$I$2:$I$501)),$D167&lt;SUMPRODUCT(MAX((Inspections!$B$2:$B$501=$B167)*(Inspections!$P$2:$P$501&lt;$A167)*Inspections!$Q$2:$Q$501)),$D167&lt;SUMPRODUCT(--(Vans!$A$2:$A$101=$B167),Vans!$D$2:$D$101)),"Check odometer","OK"))))</f>
        <v/>
      </c>
      <c r="H167" s="21">
        <f>IF(AND(ISNUMBER($A167),N($A167)&gt;=18264,N($A167)&lt;=73050),$A167,0)</f>
        <v>0</v>
      </c>
      <c r="I167" s="22">
        <f>IF(AND(AND(ISNUMBER($A167),N($A167)&gt;=18264,N($A167)&lt;=73050),AND(ISNUMBER($D167),N($D167)&gt;=0,N($D167)&lt;=2000000)),$D167,0)</f>
        <v>0</v>
      </c>
    </row>
    <row r="168" spans="1:9" x14ac:dyDescent="0.25">
      <c r="A168" s="15"/>
      <c r="B168" s="12"/>
      <c r="C168" s="12"/>
      <c r="D168" s="14"/>
      <c r="E168" s="13"/>
      <c r="F168" s="20"/>
      <c r="G168" s="18" t="str">
        <f>IF(COUNTA($A168:$F168)=0,"",IF(OR($B168="",NOT(SUMPRODUCT(--(Vans!$A$2:$A$101=$B168))=1)),"Check ID",IF(OR(NOT(AND(ISNUMBER(A168),N(A168)&gt;=18264,N(A168)&lt;=73050)),NOT(OR($C168="Service",$C168="Repair",$C168="Tires",$C168="Other")),NOT(AND(ISNUMBER(D168),N(D168)&gt;=0,N(D168)&lt;=2000000)),NOT(AND(ISNUMBER(F168),N(F168)&gt;=0,N(F168)&lt;=1000000)),N($A168)&lt;SUMPRODUCT(--(Vans!$A$2:$A$101=$B168),Vans!$G$2:$G$101)),"Check inputs",IF(OR($D168&lt;SUMPRODUCT(MAX(('Service Log'!$B$2:$B$501=$B168)*('Service Log'!$H$2:$H$501&lt;$A168)*'Service Log'!$I$2:$I$501)),$D168&lt;SUMPRODUCT(MAX((Inspections!$B$2:$B$501=$B168)*(Inspections!$P$2:$P$501&lt;$A168)*Inspections!$Q$2:$Q$501)),$D168&lt;SUMPRODUCT(--(Vans!$A$2:$A$101=$B168),Vans!$D$2:$D$101)),"Check odometer","OK"))))</f>
        <v/>
      </c>
      <c r="H168" s="21">
        <f>IF(AND(ISNUMBER($A168),N($A168)&gt;=18264,N($A168)&lt;=73050),$A168,0)</f>
        <v>0</v>
      </c>
      <c r="I168" s="22">
        <f>IF(AND(AND(ISNUMBER($A168),N($A168)&gt;=18264,N($A168)&lt;=73050),AND(ISNUMBER($D168),N($D168)&gt;=0,N($D168)&lt;=2000000)),$D168,0)</f>
        <v>0</v>
      </c>
    </row>
    <row r="169" spans="1:9" x14ac:dyDescent="0.25">
      <c r="A169" s="15"/>
      <c r="B169" s="12"/>
      <c r="C169" s="12"/>
      <c r="D169" s="14"/>
      <c r="E169" s="13"/>
      <c r="F169" s="20"/>
      <c r="G169" s="18" t="str">
        <f>IF(COUNTA($A169:$F169)=0,"",IF(OR($B169="",NOT(SUMPRODUCT(--(Vans!$A$2:$A$101=$B169))=1)),"Check ID",IF(OR(NOT(AND(ISNUMBER(A169),N(A169)&gt;=18264,N(A169)&lt;=73050)),NOT(OR($C169="Service",$C169="Repair",$C169="Tires",$C169="Other")),NOT(AND(ISNUMBER(D169),N(D169)&gt;=0,N(D169)&lt;=2000000)),NOT(AND(ISNUMBER(F169),N(F169)&gt;=0,N(F169)&lt;=1000000)),N($A169)&lt;SUMPRODUCT(--(Vans!$A$2:$A$101=$B169),Vans!$G$2:$G$101)),"Check inputs",IF(OR($D169&lt;SUMPRODUCT(MAX(('Service Log'!$B$2:$B$501=$B169)*('Service Log'!$H$2:$H$501&lt;$A169)*'Service Log'!$I$2:$I$501)),$D169&lt;SUMPRODUCT(MAX((Inspections!$B$2:$B$501=$B169)*(Inspections!$P$2:$P$501&lt;$A169)*Inspections!$Q$2:$Q$501)),$D169&lt;SUMPRODUCT(--(Vans!$A$2:$A$101=$B169),Vans!$D$2:$D$101)),"Check odometer","OK"))))</f>
        <v/>
      </c>
      <c r="H169" s="21">
        <f>IF(AND(ISNUMBER($A169),N($A169)&gt;=18264,N($A169)&lt;=73050),$A169,0)</f>
        <v>0</v>
      </c>
      <c r="I169" s="22">
        <f>IF(AND(AND(ISNUMBER($A169),N($A169)&gt;=18264,N($A169)&lt;=73050),AND(ISNUMBER($D169),N($D169)&gt;=0,N($D169)&lt;=2000000)),$D169,0)</f>
        <v>0</v>
      </c>
    </row>
    <row r="170" spans="1:9" x14ac:dyDescent="0.25">
      <c r="A170" s="15"/>
      <c r="B170" s="12"/>
      <c r="C170" s="12"/>
      <c r="D170" s="14"/>
      <c r="E170" s="13"/>
      <c r="F170" s="20"/>
      <c r="G170" s="18" t="str">
        <f>IF(COUNTA($A170:$F170)=0,"",IF(OR($B170="",NOT(SUMPRODUCT(--(Vans!$A$2:$A$101=$B170))=1)),"Check ID",IF(OR(NOT(AND(ISNUMBER(A170),N(A170)&gt;=18264,N(A170)&lt;=73050)),NOT(OR($C170="Service",$C170="Repair",$C170="Tires",$C170="Other")),NOT(AND(ISNUMBER(D170),N(D170)&gt;=0,N(D170)&lt;=2000000)),NOT(AND(ISNUMBER(F170),N(F170)&gt;=0,N(F170)&lt;=1000000)),N($A170)&lt;SUMPRODUCT(--(Vans!$A$2:$A$101=$B170),Vans!$G$2:$G$101)),"Check inputs",IF(OR($D170&lt;SUMPRODUCT(MAX(('Service Log'!$B$2:$B$501=$B170)*('Service Log'!$H$2:$H$501&lt;$A170)*'Service Log'!$I$2:$I$501)),$D170&lt;SUMPRODUCT(MAX((Inspections!$B$2:$B$501=$B170)*(Inspections!$P$2:$P$501&lt;$A170)*Inspections!$Q$2:$Q$501)),$D170&lt;SUMPRODUCT(--(Vans!$A$2:$A$101=$B170),Vans!$D$2:$D$101)),"Check odometer","OK"))))</f>
        <v/>
      </c>
      <c r="H170" s="21">
        <f>IF(AND(ISNUMBER($A170),N($A170)&gt;=18264,N($A170)&lt;=73050),$A170,0)</f>
        <v>0</v>
      </c>
      <c r="I170" s="22">
        <f>IF(AND(AND(ISNUMBER($A170),N($A170)&gt;=18264,N($A170)&lt;=73050),AND(ISNUMBER($D170),N($D170)&gt;=0,N($D170)&lt;=2000000)),$D170,0)</f>
        <v>0</v>
      </c>
    </row>
    <row r="171" spans="1:9" x14ac:dyDescent="0.25">
      <c r="A171" s="15"/>
      <c r="B171" s="12"/>
      <c r="C171" s="12"/>
      <c r="D171" s="14"/>
      <c r="E171" s="13"/>
      <c r="F171" s="20"/>
      <c r="G171" s="18" t="str">
        <f>IF(COUNTA($A171:$F171)=0,"",IF(OR($B171="",NOT(SUMPRODUCT(--(Vans!$A$2:$A$101=$B171))=1)),"Check ID",IF(OR(NOT(AND(ISNUMBER(A171),N(A171)&gt;=18264,N(A171)&lt;=73050)),NOT(OR($C171="Service",$C171="Repair",$C171="Tires",$C171="Other")),NOT(AND(ISNUMBER(D171),N(D171)&gt;=0,N(D171)&lt;=2000000)),NOT(AND(ISNUMBER(F171),N(F171)&gt;=0,N(F171)&lt;=1000000)),N($A171)&lt;SUMPRODUCT(--(Vans!$A$2:$A$101=$B171),Vans!$G$2:$G$101)),"Check inputs",IF(OR($D171&lt;SUMPRODUCT(MAX(('Service Log'!$B$2:$B$501=$B171)*('Service Log'!$H$2:$H$501&lt;$A171)*'Service Log'!$I$2:$I$501)),$D171&lt;SUMPRODUCT(MAX((Inspections!$B$2:$B$501=$B171)*(Inspections!$P$2:$P$501&lt;$A171)*Inspections!$Q$2:$Q$501)),$D171&lt;SUMPRODUCT(--(Vans!$A$2:$A$101=$B171),Vans!$D$2:$D$101)),"Check odometer","OK"))))</f>
        <v/>
      </c>
      <c r="H171" s="21">
        <f>IF(AND(ISNUMBER($A171),N($A171)&gt;=18264,N($A171)&lt;=73050),$A171,0)</f>
        <v>0</v>
      </c>
      <c r="I171" s="22">
        <f>IF(AND(AND(ISNUMBER($A171),N($A171)&gt;=18264,N($A171)&lt;=73050),AND(ISNUMBER($D171),N($D171)&gt;=0,N($D171)&lt;=2000000)),$D171,0)</f>
        <v>0</v>
      </c>
    </row>
    <row r="172" spans="1:9" x14ac:dyDescent="0.25">
      <c r="A172" s="15"/>
      <c r="B172" s="12"/>
      <c r="C172" s="12"/>
      <c r="D172" s="14"/>
      <c r="E172" s="13"/>
      <c r="F172" s="20"/>
      <c r="G172" s="18" t="str">
        <f>IF(COUNTA($A172:$F172)=0,"",IF(OR($B172="",NOT(SUMPRODUCT(--(Vans!$A$2:$A$101=$B172))=1)),"Check ID",IF(OR(NOT(AND(ISNUMBER(A172),N(A172)&gt;=18264,N(A172)&lt;=73050)),NOT(OR($C172="Service",$C172="Repair",$C172="Tires",$C172="Other")),NOT(AND(ISNUMBER(D172),N(D172)&gt;=0,N(D172)&lt;=2000000)),NOT(AND(ISNUMBER(F172),N(F172)&gt;=0,N(F172)&lt;=1000000)),N($A172)&lt;SUMPRODUCT(--(Vans!$A$2:$A$101=$B172),Vans!$G$2:$G$101)),"Check inputs",IF(OR($D172&lt;SUMPRODUCT(MAX(('Service Log'!$B$2:$B$501=$B172)*('Service Log'!$H$2:$H$501&lt;$A172)*'Service Log'!$I$2:$I$501)),$D172&lt;SUMPRODUCT(MAX((Inspections!$B$2:$B$501=$B172)*(Inspections!$P$2:$P$501&lt;$A172)*Inspections!$Q$2:$Q$501)),$D172&lt;SUMPRODUCT(--(Vans!$A$2:$A$101=$B172),Vans!$D$2:$D$101)),"Check odometer","OK"))))</f>
        <v/>
      </c>
      <c r="H172" s="21">
        <f>IF(AND(ISNUMBER($A172),N($A172)&gt;=18264,N($A172)&lt;=73050),$A172,0)</f>
        <v>0</v>
      </c>
      <c r="I172" s="22">
        <f>IF(AND(AND(ISNUMBER($A172),N($A172)&gt;=18264,N($A172)&lt;=73050),AND(ISNUMBER($D172),N($D172)&gt;=0,N($D172)&lt;=2000000)),$D172,0)</f>
        <v>0</v>
      </c>
    </row>
    <row r="173" spans="1:9" x14ac:dyDescent="0.25">
      <c r="A173" s="15"/>
      <c r="B173" s="12"/>
      <c r="C173" s="12"/>
      <c r="D173" s="14"/>
      <c r="E173" s="13"/>
      <c r="F173" s="20"/>
      <c r="G173" s="18" t="str">
        <f>IF(COUNTA($A173:$F173)=0,"",IF(OR($B173="",NOT(SUMPRODUCT(--(Vans!$A$2:$A$101=$B173))=1)),"Check ID",IF(OR(NOT(AND(ISNUMBER(A173),N(A173)&gt;=18264,N(A173)&lt;=73050)),NOT(OR($C173="Service",$C173="Repair",$C173="Tires",$C173="Other")),NOT(AND(ISNUMBER(D173),N(D173)&gt;=0,N(D173)&lt;=2000000)),NOT(AND(ISNUMBER(F173),N(F173)&gt;=0,N(F173)&lt;=1000000)),N($A173)&lt;SUMPRODUCT(--(Vans!$A$2:$A$101=$B173),Vans!$G$2:$G$101)),"Check inputs",IF(OR($D173&lt;SUMPRODUCT(MAX(('Service Log'!$B$2:$B$501=$B173)*('Service Log'!$H$2:$H$501&lt;$A173)*'Service Log'!$I$2:$I$501)),$D173&lt;SUMPRODUCT(MAX((Inspections!$B$2:$B$501=$B173)*(Inspections!$P$2:$P$501&lt;$A173)*Inspections!$Q$2:$Q$501)),$D173&lt;SUMPRODUCT(--(Vans!$A$2:$A$101=$B173),Vans!$D$2:$D$101)),"Check odometer","OK"))))</f>
        <v/>
      </c>
      <c r="H173" s="21">
        <f>IF(AND(ISNUMBER($A173),N($A173)&gt;=18264,N($A173)&lt;=73050),$A173,0)</f>
        <v>0</v>
      </c>
      <c r="I173" s="22">
        <f>IF(AND(AND(ISNUMBER($A173),N($A173)&gt;=18264,N($A173)&lt;=73050),AND(ISNUMBER($D173),N($D173)&gt;=0,N($D173)&lt;=2000000)),$D173,0)</f>
        <v>0</v>
      </c>
    </row>
    <row r="174" spans="1:9" x14ac:dyDescent="0.25">
      <c r="A174" s="15"/>
      <c r="B174" s="12"/>
      <c r="C174" s="12"/>
      <c r="D174" s="14"/>
      <c r="E174" s="13"/>
      <c r="F174" s="20"/>
      <c r="G174" s="18" t="str">
        <f>IF(COUNTA($A174:$F174)=0,"",IF(OR($B174="",NOT(SUMPRODUCT(--(Vans!$A$2:$A$101=$B174))=1)),"Check ID",IF(OR(NOT(AND(ISNUMBER(A174),N(A174)&gt;=18264,N(A174)&lt;=73050)),NOT(OR($C174="Service",$C174="Repair",$C174="Tires",$C174="Other")),NOT(AND(ISNUMBER(D174),N(D174)&gt;=0,N(D174)&lt;=2000000)),NOT(AND(ISNUMBER(F174),N(F174)&gt;=0,N(F174)&lt;=1000000)),N($A174)&lt;SUMPRODUCT(--(Vans!$A$2:$A$101=$B174),Vans!$G$2:$G$101)),"Check inputs",IF(OR($D174&lt;SUMPRODUCT(MAX(('Service Log'!$B$2:$B$501=$B174)*('Service Log'!$H$2:$H$501&lt;$A174)*'Service Log'!$I$2:$I$501)),$D174&lt;SUMPRODUCT(MAX((Inspections!$B$2:$B$501=$B174)*(Inspections!$P$2:$P$501&lt;$A174)*Inspections!$Q$2:$Q$501)),$D174&lt;SUMPRODUCT(--(Vans!$A$2:$A$101=$B174),Vans!$D$2:$D$101)),"Check odometer","OK"))))</f>
        <v/>
      </c>
      <c r="H174" s="21">
        <f>IF(AND(ISNUMBER($A174),N($A174)&gt;=18264,N($A174)&lt;=73050),$A174,0)</f>
        <v>0</v>
      </c>
      <c r="I174" s="22">
        <f>IF(AND(AND(ISNUMBER($A174),N($A174)&gt;=18264,N($A174)&lt;=73050),AND(ISNUMBER($D174),N($D174)&gt;=0,N($D174)&lt;=2000000)),$D174,0)</f>
        <v>0</v>
      </c>
    </row>
    <row r="175" spans="1:9" x14ac:dyDescent="0.25">
      <c r="A175" s="15"/>
      <c r="B175" s="12"/>
      <c r="C175" s="12"/>
      <c r="D175" s="14"/>
      <c r="E175" s="13"/>
      <c r="F175" s="20"/>
      <c r="G175" s="18" t="str">
        <f>IF(COUNTA($A175:$F175)=0,"",IF(OR($B175="",NOT(SUMPRODUCT(--(Vans!$A$2:$A$101=$B175))=1)),"Check ID",IF(OR(NOT(AND(ISNUMBER(A175),N(A175)&gt;=18264,N(A175)&lt;=73050)),NOT(OR($C175="Service",$C175="Repair",$C175="Tires",$C175="Other")),NOT(AND(ISNUMBER(D175),N(D175)&gt;=0,N(D175)&lt;=2000000)),NOT(AND(ISNUMBER(F175),N(F175)&gt;=0,N(F175)&lt;=1000000)),N($A175)&lt;SUMPRODUCT(--(Vans!$A$2:$A$101=$B175),Vans!$G$2:$G$101)),"Check inputs",IF(OR($D175&lt;SUMPRODUCT(MAX(('Service Log'!$B$2:$B$501=$B175)*('Service Log'!$H$2:$H$501&lt;$A175)*'Service Log'!$I$2:$I$501)),$D175&lt;SUMPRODUCT(MAX((Inspections!$B$2:$B$501=$B175)*(Inspections!$P$2:$P$501&lt;$A175)*Inspections!$Q$2:$Q$501)),$D175&lt;SUMPRODUCT(--(Vans!$A$2:$A$101=$B175),Vans!$D$2:$D$101)),"Check odometer","OK"))))</f>
        <v/>
      </c>
      <c r="H175" s="21">
        <f>IF(AND(ISNUMBER($A175),N($A175)&gt;=18264,N($A175)&lt;=73050),$A175,0)</f>
        <v>0</v>
      </c>
      <c r="I175" s="22">
        <f>IF(AND(AND(ISNUMBER($A175),N($A175)&gt;=18264,N($A175)&lt;=73050),AND(ISNUMBER($D175),N($D175)&gt;=0,N($D175)&lt;=2000000)),$D175,0)</f>
        <v>0</v>
      </c>
    </row>
    <row r="176" spans="1:9" x14ac:dyDescent="0.25">
      <c r="A176" s="15"/>
      <c r="B176" s="12"/>
      <c r="C176" s="12"/>
      <c r="D176" s="14"/>
      <c r="E176" s="13"/>
      <c r="F176" s="20"/>
      <c r="G176" s="18" t="str">
        <f>IF(COUNTA($A176:$F176)=0,"",IF(OR($B176="",NOT(SUMPRODUCT(--(Vans!$A$2:$A$101=$B176))=1)),"Check ID",IF(OR(NOT(AND(ISNUMBER(A176),N(A176)&gt;=18264,N(A176)&lt;=73050)),NOT(OR($C176="Service",$C176="Repair",$C176="Tires",$C176="Other")),NOT(AND(ISNUMBER(D176),N(D176)&gt;=0,N(D176)&lt;=2000000)),NOT(AND(ISNUMBER(F176),N(F176)&gt;=0,N(F176)&lt;=1000000)),N($A176)&lt;SUMPRODUCT(--(Vans!$A$2:$A$101=$B176),Vans!$G$2:$G$101)),"Check inputs",IF(OR($D176&lt;SUMPRODUCT(MAX(('Service Log'!$B$2:$B$501=$B176)*('Service Log'!$H$2:$H$501&lt;$A176)*'Service Log'!$I$2:$I$501)),$D176&lt;SUMPRODUCT(MAX((Inspections!$B$2:$B$501=$B176)*(Inspections!$P$2:$P$501&lt;$A176)*Inspections!$Q$2:$Q$501)),$D176&lt;SUMPRODUCT(--(Vans!$A$2:$A$101=$B176),Vans!$D$2:$D$101)),"Check odometer","OK"))))</f>
        <v/>
      </c>
      <c r="H176" s="21">
        <f>IF(AND(ISNUMBER($A176),N($A176)&gt;=18264,N($A176)&lt;=73050),$A176,0)</f>
        <v>0</v>
      </c>
      <c r="I176" s="22">
        <f>IF(AND(AND(ISNUMBER($A176),N($A176)&gt;=18264,N($A176)&lt;=73050),AND(ISNUMBER($D176),N($D176)&gt;=0,N($D176)&lt;=2000000)),$D176,0)</f>
        <v>0</v>
      </c>
    </row>
    <row r="177" spans="1:9" x14ac:dyDescent="0.25">
      <c r="A177" s="15"/>
      <c r="B177" s="12"/>
      <c r="C177" s="12"/>
      <c r="D177" s="14"/>
      <c r="E177" s="13"/>
      <c r="F177" s="20"/>
      <c r="G177" s="18" t="str">
        <f>IF(COUNTA($A177:$F177)=0,"",IF(OR($B177="",NOT(SUMPRODUCT(--(Vans!$A$2:$A$101=$B177))=1)),"Check ID",IF(OR(NOT(AND(ISNUMBER(A177),N(A177)&gt;=18264,N(A177)&lt;=73050)),NOT(OR($C177="Service",$C177="Repair",$C177="Tires",$C177="Other")),NOT(AND(ISNUMBER(D177),N(D177)&gt;=0,N(D177)&lt;=2000000)),NOT(AND(ISNUMBER(F177),N(F177)&gt;=0,N(F177)&lt;=1000000)),N($A177)&lt;SUMPRODUCT(--(Vans!$A$2:$A$101=$B177),Vans!$G$2:$G$101)),"Check inputs",IF(OR($D177&lt;SUMPRODUCT(MAX(('Service Log'!$B$2:$B$501=$B177)*('Service Log'!$H$2:$H$501&lt;$A177)*'Service Log'!$I$2:$I$501)),$D177&lt;SUMPRODUCT(MAX((Inspections!$B$2:$B$501=$B177)*(Inspections!$P$2:$P$501&lt;$A177)*Inspections!$Q$2:$Q$501)),$D177&lt;SUMPRODUCT(--(Vans!$A$2:$A$101=$B177),Vans!$D$2:$D$101)),"Check odometer","OK"))))</f>
        <v/>
      </c>
      <c r="H177" s="21">
        <f>IF(AND(ISNUMBER($A177),N($A177)&gt;=18264,N($A177)&lt;=73050),$A177,0)</f>
        <v>0</v>
      </c>
      <c r="I177" s="22">
        <f>IF(AND(AND(ISNUMBER($A177),N($A177)&gt;=18264,N($A177)&lt;=73050),AND(ISNUMBER($D177),N($D177)&gt;=0,N($D177)&lt;=2000000)),$D177,0)</f>
        <v>0</v>
      </c>
    </row>
    <row r="178" spans="1:9" x14ac:dyDescent="0.25">
      <c r="A178" s="15"/>
      <c r="B178" s="12"/>
      <c r="C178" s="12"/>
      <c r="D178" s="14"/>
      <c r="E178" s="13"/>
      <c r="F178" s="20"/>
      <c r="G178" s="18" t="str">
        <f>IF(COUNTA($A178:$F178)=0,"",IF(OR($B178="",NOT(SUMPRODUCT(--(Vans!$A$2:$A$101=$B178))=1)),"Check ID",IF(OR(NOT(AND(ISNUMBER(A178),N(A178)&gt;=18264,N(A178)&lt;=73050)),NOT(OR($C178="Service",$C178="Repair",$C178="Tires",$C178="Other")),NOT(AND(ISNUMBER(D178),N(D178)&gt;=0,N(D178)&lt;=2000000)),NOT(AND(ISNUMBER(F178),N(F178)&gt;=0,N(F178)&lt;=1000000)),N($A178)&lt;SUMPRODUCT(--(Vans!$A$2:$A$101=$B178),Vans!$G$2:$G$101)),"Check inputs",IF(OR($D178&lt;SUMPRODUCT(MAX(('Service Log'!$B$2:$B$501=$B178)*('Service Log'!$H$2:$H$501&lt;$A178)*'Service Log'!$I$2:$I$501)),$D178&lt;SUMPRODUCT(MAX((Inspections!$B$2:$B$501=$B178)*(Inspections!$P$2:$P$501&lt;$A178)*Inspections!$Q$2:$Q$501)),$D178&lt;SUMPRODUCT(--(Vans!$A$2:$A$101=$B178),Vans!$D$2:$D$101)),"Check odometer","OK"))))</f>
        <v/>
      </c>
      <c r="H178" s="21">
        <f>IF(AND(ISNUMBER($A178),N($A178)&gt;=18264,N($A178)&lt;=73050),$A178,0)</f>
        <v>0</v>
      </c>
      <c r="I178" s="22">
        <f>IF(AND(AND(ISNUMBER($A178),N($A178)&gt;=18264,N($A178)&lt;=73050),AND(ISNUMBER($D178),N($D178)&gt;=0,N($D178)&lt;=2000000)),$D178,0)</f>
        <v>0</v>
      </c>
    </row>
    <row r="179" spans="1:9" x14ac:dyDescent="0.25">
      <c r="A179" s="15"/>
      <c r="B179" s="12"/>
      <c r="C179" s="12"/>
      <c r="D179" s="14"/>
      <c r="E179" s="13"/>
      <c r="F179" s="20"/>
      <c r="G179" s="18" t="str">
        <f>IF(COUNTA($A179:$F179)=0,"",IF(OR($B179="",NOT(SUMPRODUCT(--(Vans!$A$2:$A$101=$B179))=1)),"Check ID",IF(OR(NOT(AND(ISNUMBER(A179),N(A179)&gt;=18264,N(A179)&lt;=73050)),NOT(OR($C179="Service",$C179="Repair",$C179="Tires",$C179="Other")),NOT(AND(ISNUMBER(D179),N(D179)&gt;=0,N(D179)&lt;=2000000)),NOT(AND(ISNUMBER(F179),N(F179)&gt;=0,N(F179)&lt;=1000000)),N($A179)&lt;SUMPRODUCT(--(Vans!$A$2:$A$101=$B179),Vans!$G$2:$G$101)),"Check inputs",IF(OR($D179&lt;SUMPRODUCT(MAX(('Service Log'!$B$2:$B$501=$B179)*('Service Log'!$H$2:$H$501&lt;$A179)*'Service Log'!$I$2:$I$501)),$D179&lt;SUMPRODUCT(MAX((Inspections!$B$2:$B$501=$B179)*(Inspections!$P$2:$P$501&lt;$A179)*Inspections!$Q$2:$Q$501)),$D179&lt;SUMPRODUCT(--(Vans!$A$2:$A$101=$B179),Vans!$D$2:$D$101)),"Check odometer","OK"))))</f>
        <v/>
      </c>
      <c r="H179" s="21">
        <f>IF(AND(ISNUMBER($A179),N($A179)&gt;=18264,N($A179)&lt;=73050),$A179,0)</f>
        <v>0</v>
      </c>
      <c r="I179" s="22">
        <f>IF(AND(AND(ISNUMBER($A179),N($A179)&gt;=18264,N($A179)&lt;=73050),AND(ISNUMBER($D179),N($D179)&gt;=0,N($D179)&lt;=2000000)),$D179,0)</f>
        <v>0</v>
      </c>
    </row>
    <row r="180" spans="1:9" x14ac:dyDescent="0.25">
      <c r="A180" s="15"/>
      <c r="B180" s="12"/>
      <c r="C180" s="12"/>
      <c r="D180" s="14"/>
      <c r="E180" s="13"/>
      <c r="F180" s="20"/>
      <c r="G180" s="18" t="str">
        <f>IF(COUNTA($A180:$F180)=0,"",IF(OR($B180="",NOT(SUMPRODUCT(--(Vans!$A$2:$A$101=$B180))=1)),"Check ID",IF(OR(NOT(AND(ISNUMBER(A180),N(A180)&gt;=18264,N(A180)&lt;=73050)),NOT(OR($C180="Service",$C180="Repair",$C180="Tires",$C180="Other")),NOT(AND(ISNUMBER(D180),N(D180)&gt;=0,N(D180)&lt;=2000000)),NOT(AND(ISNUMBER(F180),N(F180)&gt;=0,N(F180)&lt;=1000000)),N($A180)&lt;SUMPRODUCT(--(Vans!$A$2:$A$101=$B180),Vans!$G$2:$G$101)),"Check inputs",IF(OR($D180&lt;SUMPRODUCT(MAX(('Service Log'!$B$2:$B$501=$B180)*('Service Log'!$H$2:$H$501&lt;$A180)*'Service Log'!$I$2:$I$501)),$D180&lt;SUMPRODUCT(MAX((Inspections!$B$2:$B$501=$B180)*(Inspections!$P$2:$P$501&lt;$A180)*Inspections!$Q$2:$Q$501)),$D180&lt;SUMPRODUCT(--(Vans!$A$2:$A$101=$B180),Vans!$D$2:$D$101)),"Check odometer","OK"))))</f>
        <v/>
      </c>
      <c r="H180" s="21">
        <f>IF(AND(ISNUMBER($A180),N($A180)&gt;=18264,N($A180)&lt;=73050),$A180,0)</f>
        <v>0</v>
      </c>
      <c r="I180" s="22">
        <f>IF(AND(AND(ISNUMBER($A180),N($A180)&gt;=18264,N($A180)&lt;=73050),AND(ISNUMBER($D180),N($D180)&gt;=0,N($D180)&lt;=2000000)),$D180,0)</f>
        <v>0</v>
      </c>
    </row>
    <row r="181" spans="1:9" x14ac:dyDescent="0.25">
      <c r="A181" s="15"/>
      <c r="B181" s="12"/>
      <c r="C181" s="12"/>
      <c r="D181" s="14"/>
      <c r="E181" s="13"/>
      <c r="F181" s="20"/>
      <c r="G181" s="18" t="str">
        <f>IF(COUNTA($A181:$F181)=0,"",IF(OR($B181="",NOT(SUMPRODUCT(--(Vans!$A$2:$A$101=$B181))=1)),"Check ID",IF(OR(NOT(AND(ISNUMBER(A181),N(A181)&gt;=18264,N(A181)&lt;=73050)),NOT(OR($C181="Service",$C181="Repair",$C181="Tires",$C181="Other")),NOT(AND(ISNUMBER(D181),N(D181)&gt;=0,N(D181)&lt;=2000000)),NOT(AND(ISNUMBER(F181),N(F181)&gt;=0,N(F181)&lt;=1000000)),N($A181)&lt;SUMPRODUCT(--(Vans!$A$2:$A$101=$B181),Vans!$G$2:$G$101)),"Check inputs",IF(OR($D181&lt;SUMPRODUCT(MAX(('Service Log'!$B$2:$B$501=$B181)*('Service Log'!$H$2:$H$501&lt;$A181)*'Service Log'!$I$2:$I$501)),$D181&lt;SUMPRODUCT(MAX((Inspections!$B$2:$B$501=$B181)*(Inspections!$P$2:$P$501&lt;$A181)*Inspections!$Q$2:$Q$501)),$D181&lt;SUMPRODUCT(--(Vans!$A$2:$A$101=$B181),Vans!$D$2:$D$101)),"Check odometer","OK"))))</f>
        <v/>
      </c>
      <c r="H181" s="21">
        <f>IF(AND(ISNUMBER($A181),N($A181)&gt;=18264,N($A181)&lt;=73050),$A181,0)</f>
        <v>0</v>
      </c>
      <c r="I181" s="22">
        <f>IF(AND(AND(ISNUMBER($A181),N($A181)&gt;=18264,N($A181)&lt;=73050),AND(ISNUMBER($D181),N($D181)&gt;=0,N($D181)&lt;=2000000)),$D181,0)</f>
        <v>0</v>
      </c>
    </row>
    <row r="182" spans="1:9" x14ac:dyDescent="0.25">
      <c r="A182" s="15"/>
      <c r="B182" s="12"/>
      <c r="C182" s="12"/>
      <c r="D182" s="14"/>
      <c r="E182" s="13"/>
      <c r="F182" s="20"/>
      <c r="G182" s="18" t="str">
        <f>IF(COUNTA($A182:$F182)=0,"",IF(OR($B182="",NOT(SUMPRODUCT(--(Vans!$A$2:$A$101=$B182))=1)),"Check ID",IF(OR(NOT(AND(ISNUMBER(A182),N(A182)&gt;=18264,N(A182)&lt;=73050)),NOT(OR($C182="Service",$C182="Repair",$C182="Tires",$C182="Other")),NOT(AND(ISNUMBER(D182),N(D182)&gt;=0,N(D182)&lt;=2000000)),NOT(AND(ISNUMBER(F182),N(F182)&gt;=0,N(F182)&lt;=1000000)),N($A182)&lt;SUMPRODUCT(--(Vans!$A$2:$A$101=$B182),Vans!$G$2:$G$101)),"Check inputs",IF(OR($D182&lt;SUMPRODUCT(MAX(('Service Log'!$B$2:$B$501=$B182)*('Service Log'!$H$2:$H$501&lt;$A182)*'Service Log'!$I$2:$I$501)),$D182&lt;SUMPRODUCT(MAX((Inspections!$B$2:$B$501=$B182)*(Inspections!$P$2:$P$501&lt;$A182)*Inspections!$Q$2:$Q$501)),$D182&lt;SUMPRODUCT(--(Vans!$A$2:$A$101=$B182),Vans!$D$2:$D$101)),"Check odometer","OK"))))</f>
        <v/>
      </c>
      <c r="H182" s="21">
        <f>IF(AND(ISNUMBER($A182),N($A182)&gt;=18264,N($A182)&lt;=73050),$A182,0)</f>
        <v>0</v>
      </c>
      <c r="I182" s="22">
        <f>IF(AND(AND(ISNUMBER($A182),N($A182)&gt;=18264,N($A182)&lt;=73050),AND(ISNUMBER($D182),N($D182)&gt;=0,N($D182)&lt;=2000000)),$D182,0)</f>
        <v>0</v>
      </c>
    </row>
    <row r="183" spans="1:9" x14ac:dyDescent="0.25">
      <c r="A183" s="15"/>
      <c r="B183" s="12"/>
      <c r="C183" s="12"/>
      <c r="D183" s="14"/>
      <c r="E183" s="13"/>
      <c r="F183" s="20"/>
      <c r="G183" s="18" t="str">
        <f>IF(COUNTA($A183:$F183)=0,"",IF(OR($B183="",NOT(SUMPRODUCT(--(Vans!$A$2:$A$101=$B183))=1)),"Check ID",IF(OR(NOT(AND(ISNUMBER(A183),N(A183)&gt;=18264,N(A183)&lt;=73050)),NOT(OR($C183="Service",$C183="Repair",$C183="Tires",$C183="Other")),NOT(AND(ISNUMBER(D183),N(D183)&gt;=0,N(D183)&lt;=2000000)),NOT(AND(ISNUMBER(F183),N(F183)&gt;=0,N(F183)&lt;=1000000)),N($A183)&lt;SUMPRODUCT(--(Vans!$A$2:$A$101=$B183),Vans!$G$2:$G$101)),"Check inputs",IF(OR($D183&lt;SUMPRODUCT(MAX(('Service Log'!$B$2:$B$501=$B183)*('Service Log'!$H$2:$H$501&lt;$A183)*'Service Log'!$I$2:$I$501)),$D183&lt;SUMPRODUCT(MAX((Inspections!$B$2:$B$501=$B183)*(Inspections!$P$2:$P$501&lt;$A183)*Inspections!$Q$2:$Q$501)),$D183&lt;SUMPRODUCT(--(Vans!$A$2:$A$101=$B183),Vans!$D$2:$D$101)),"Check odometer","OK"))))</f>
        <v/>
      </c>
      <c r="H183" s="21">
        <f>IF(AND(ISNUMBER($A183),N($A183)&gt;=18264,N($A183)&lt;=73050),$A183,0)</f>
        <v>0</v>
      </c>
      <c r="I183" s="22">
        <f>IF(AND(AND(ISNUMBER($A183),N($A183)&gt;=18264,N($A183)&lt;=73050),AND(ISNUMBER($D183),N($D183)&gt;=0,N($D183)&lt;=2000000)),$D183,0)</f>
        <v>0</v>
      </c>
    </row>
    <row r="184" spans="1:9" x14ac:dyDescent="0.25">
      <c r="A184" s="15"/>
      <c r="B184" s="12"/>
      <c r="C184" s="12"/>
      <c r="D184" s="14"/>
      <c r="E184" s="13"/>
      <c r="F184" s="20"/>
      <c r="G184" s="18" t="str">
        <f>IF(COUNTA($A184:$F184)=0,"",IF(OR($B184="",NOT(SUMPRODUCT(--(Vans!$A$2:$A$101=$B184))=1)),"Check ID",IF(OR(NOT(AND(ISNUMBER(A184),N(A184)&gt;=18264,N(A184)&lt;=73050)),NOT(OR($C184="Service",$C184="Repair",$C184="Tires",$C184="Other")),NOT(AND(ISNUMBER(D184),N(D184)&gt;=0,N(D184)&lt;=2000000)),NOT(AND(ISNUMBER(F184),N(F184)&gt;=0,N(F184)&lt;=1000000)),N($A184)&lt;SUMPRODUCT(--(Vans!$A$2:$A$101=$B184),Vans!$G$2:$G$101)),"Check inputs",IF(OR($D184&lt;SUMPRODUCT(MAX(('Service Log'!$B$2:$B$501=$B184)*('Service Log'!$H$2:$H$501&lt;$A184)*'Service Log'!$I$2:$I$501)),$D184&lt;SUMPRODUCT(MAX((Inspections!$B$2:$B$501=$B184)*(Inspections!$P$2:$P$501&lt;$A184)*Inspections!$Q$2:$Q$501)),$D184&lt;SUMPRODUCT(--(Vans!$A$2:$A$101=$B184),Vans!$D$2:$D$101)),"Check odometer","OK"))))</f>
        <v/>
      </c>
      <c r="H184" s="21">
        <f>IF(AND(ISNUMBER($A184),N($A184)&gt;=18264,N($A184)&lt;=73050),$A184,0)</f>
        <v>0</v>
      </c>
      <c r="I184" s="22">
        <f>IF(AND(AND(ISNUMBER($A184),N($A184)&gt;=18264,N($A184)&lt;=73050),AND(ISNUMBER($D184),N($D184)&gt;=0,N($D184)&lt;=2000000)),$D184,0)</f>
        <v>0</v>
      </c>
    </row>
    <row r="185" spans="1:9" x14ac:dyDescent="0.25">
      <c r="A185" s="15"/>
      <c r="B185" s="12"/>
      <c r="C185" s="12"/>
      <c r="D185" s="14"/>
      <c r="E185" s="13"/>
      <c r="F185" s="20"/>
      <c r="G185" s="18" t="str">
        <f>IF(COUNTA($A185:$F185)=0,"",IF(OR($B185="",NOT(SUMPRODUCT(--(Vans!$A$2:$A$101=$B185))=1)),"Check ID",IF(OR(NOT(AND(ISNUMBER(A185),N(A185)&gt;=18264,N(A185)&lt;=73050)),NOT(OR($C185="Service",$C185="Repair",$C185="Tires",$C185="Other")),NOT(AND(ISNUMBER(D185),N(D185)&gt;=0,N(D185)&lt;=2000000)),NOT(AND(ISNUMBER(F185),N(F185)&gt;=0,N(F185)&lt;=1000000)),N($A185)&lt;SUMPRODUCT(--(Vans!$A$2:$A$101=$B185),Vans!$G$2:$G$101)),"Check inputs",IF(OR($D185&lt;SUMPRODUCT(MAX(('Service Log'!$B$2:$B$501=$B185)*('Service Log'!$H$2:$H$501&lt;$A185)*'Service Log'!$I$2:$I$501)),$D185&lt;SUMPRODUCT(MAX((Inspections!$B$2:$B$501=$B185)*(Inspections!$P$2:$P$501&lt;$A185)*Inspections!$Q$2:$Q$501)),$D185&lt;SUMPRODUCT(--(Vans!$A$2:$A$101=$B185),Vans!$D$2:$D$101)),"Check odometer","OK"))))</f>
        <v/>
      </c>
      <c r="H185" s="21">
        <f>IF(AND(ISNUMBER($A185),N($A185)&gt;=18264,N($A185)&lt;=73050),$A185,0)</f>
        <v>0</v>
      </c>
      <c r="I185" s="22">
        <f>IF(AND(AND(ISNUMBER($A185),N($A185)&gt;=18264,N($A185)&lt;=73050),AND(ISNUMBER($D185),N($D185)&gt;=0,N($D185)&lt;=2000000)),$D185,0)</f>
        <v>0</v>
      </c>
    </row>
    <row r="186" spans="1:9" x14ac:dyDescent="0.25">
      <c r="A186" s="15"/>
      <c r="B186" s="12"/>
      <c r="C186" s="12"/>
      <c r="D186" s="14"/>
      <c r="E186" s="13"/>
      <c r="F186" s="20"/>
      <c r="G186" s="18" t="str">
        <f>IF(COUNTA($A186:$F186)=0,"",IF(OR($B186="",NOT(SUMPRODUCT(--(Vans!$A$2:$A$101=$B186))=1)),"Check ID",IF(OR(NOT(AND(ISNUMBER(A186),N(A186)&gt;=18264,N(A186)&lt;=73050)),NOT(OR($C186="Service",$C186="Repair",$C186="Tires",$C186="Other")),NOT(AND(ISNUMBER(D186),N(D186)&gt;=0,N(D186)&lt;=2000000)),NOT(AND(ISNUMBER(F186),N(F186)&gt;=0,N(F186)&lt;=1000000)),N($A186)&lt;SUMPRODUCT(--(Vans!$A$2:$A$101=$B186),Vans!$G$2:$G$101)),"Check inputs",IF(OR($D186&lt;SUMPRODUCT(MAX(('Service Log'!$B$2:$B$501=$B186)*('Service Log'!$H$2:$H$501&lt;$A186)*'Service Log'!$I$2:$I$501)),$D186&lt;SUMPRODUCT(MAX((Inspections!$B$2:$B$501=$B186)*(Inspections!$P$2:$P$501&lt;$A186)*Inspections!$Q$2:$Q$501)),$D186&lt;SUMPRODUCT(--(Vans!$A$2:$A$101=$B186),Vans!$D$2:$D$101)),"Check odometer","OK"))))</f>
        <v/>
      </c>
      <c r="H186" s="21">
        <f>IF(AND(ISNUMBER($A186),N($A186)&gt;=18264,N($A186)&lt;=73050),$A186,0)</f>
        <v>0</v>
      </c>
      <c r="I186" s="22">
        <f>IF(AND(AND(ISNUMBER($A186),N($A186)&gt;=18264,N($A186)&lt;=73050),AND(ISNUMBER($D186),N($D186)&gt;=0,N($D186)&lt;=2000000)),$D186,0)</f>
        <v>0</v>
      </c>
    </row>
    <row r="187" spans="1:9" x14ac:dyDescent="0.25">
      <c r="A187" s="15"/>
      <c r="B187" s="12"/>
      <c r="C187" s="12"/>
      <c r="D187" s="14"/>
      <c r="E187" s="13"/>
      <c r="F187" s="20"/>
      <c r="G187" s="18" t="str">
        <f>IF(COUNTA($A187:$F187)=0,"",IF(OR($B187="",NOT(SUMPRODUCT(--(Vans!$A$2:$A$101=$B187))=1)),"Check ID",IF(OR(NOT(AND(ISNUMBER(A187),N(A187)&gt;=18264,N(A187)&lt;=73050)),NOT(OR($C187="Service",$C187="Repair",$C187="Tires",$C187="Other")),NOT(AND(ISNUMBER(D187),N(D187)&gt;=0,N(D187)&lt;=2000000)),NOT(AND(ISNUMBER(F187),N(F187)&gt;=0,N(F187)&lt;=1000000)),N($A187)&lt;SUMPRODUCT(--(Vans!$A$2:$A$101=$B187),Vans!$G$2:$G$101)),"Check inputs",IF(OR($D187&lt;SUMPRODUCT(MAX(('Service Log'!$B$2:$B$501=$B187)*('Service Log'!$H$2:$H$501&lt;$A187)*'Service Log'!$I$2:$I$501)),$D187&lt;SUMPRODUCT(MAX((Inspections!$B$2:$B$501=$B187)*(Inspections!$P$2:$P$501&lt;$A187)*Inspections!$Q$2:$Q$501)),$D187&lt;SUMPRODUCT(--(Vans!$A$2:$A$101=$B187),Vans!$D$2:$D$101)),"Check odometer","OK"))))</f>
        <v/>
      </c>
      <c r="H187" s="21">
        <f>IF(AND(ISNUMBER($A187),N($A187)&gt;=18264,N($A187)&lt;=73050),$A187,0)</f>
        <v>0</v>
      </c>
      <c r="I187" s="22">
        <f>IF(AND(AND(ISNUMBER($A187),N($A187)&gt;=18264,N($A187)&lt;=73050),AND(ISNUMBER($D187),N($D187)&gt;=0,N($D187)&lt;=2000000)),$D187,0)</f>
        <v>0</v>
      </c>
    </row>
    <row r="188" spans="1:9" x14ac:dyDescent="0.25">
      <c r="A188" s="15"/>
      <c r="B188" s="12"/>
      <c r="C188" s="12"/>
      <c r="D188" s="14"/>
      <c r="E188" s="13"/>
      <c r="F188" s="20"/>
      <c r="G188" s="18" t="str">
        <f>IF(COUNTA($A188:$F188)=0,"",IF(OR($B188="",NOT(SUMPRODUCT(--(Vans!$A$2:$A$101=$B188))=1)),"Check ID",IF(OR(NOT(AND(ISNUMBER(A188),N(A188)&gt;=18264,N(A188)&lt;=73050)),NOT(OR($C188="Service",$C188="Repair",$C188="Tires",$C188="Other")),NOT(AND(ISNUMBER(D188),N(D188)&gt;=0,N(D188)&lt;=2000000)),NOT(AND(ISNUMBER(F188),N(F188)&gt;=0,N(F188)&lt;=1000000)),N($A188)&lt;SUMPRODUCT(--(Vans!$A$2:$A$101=$B188),Vans!$G$2:$G$101)),"Check inputs",IF(OR($D188&lt;SUMPRODUCT(MAX(('Service Log'!$B$2:$B$501=$B188)*('Service Log'!$H$2:$H$501&lt;$A188)*'Service Log'!$I$2:$I$501)),$D188&lt;SUMPRODUCT(MAX((Inspections!$B$2:$B$501=$B188)*(Inspections!$P$2:$P$501&lt;$A188)*Inspections!$Q$2:$Q$501)),$D188&lt;SUMPRODUCT(--(Vans!$A$2:$A$101=$B188),Vans!$D$2:$D$101)),"Check odometer","OK"))))</f>
        <v/>
      </c>
      <c r="H188" s="21">
        <f>IF(AND(ISNUMBER($A188),N($A188)&gt;=18264,N($A188)&lt;=73050),$A188,0)</f>
        <v>0</v>
      </c>
      <c r="I188" s="22">
        <f>IF(AND(AND(ISNUMBER($A188),N($A188)&gt;=18264,N($A188)&lt;=73050),AND(ISNUMBER($D188),N($D188)&gt;=0,N($D188)&lt;=2000000)),$D188,0)</f>
        <v>0</v>
      </c>
    </row>
    <row r="189" spans="1:9" x14ac:dyDescent="0.25">
      <c r="A189" s="15"/>
      <c r="B189" s="12"/>
      <c r="C189" s="12"/>
      <c r="D189" s="14"/>
      <c r="E189" s="13"/>
      <c r="F189" s="20"/>
      <c r="G189" s="18" t="str">
        <f>IF(COUNTA($A189:$F189)=0,"",IF(OR($B189="",NOT(SUMPRODUCT(--(Vans!$A$2:$A$101=$B189))=1)),"Check ID",IF(OR(NOT(AND(ISNUMBER(A189),N(A189)&gt;=18264,N(A189)&lt;=73050)),NOT(OR($C189="Service",$C189="Repair",$C189="Tires",$C189="Other")),NOT(AND(ISNUMBER(D189),N(D189)&gt;=0,N(D189)&lt;=2000000)),NOT(AND(ISNUMBER(F189),N(F189)&gt;=0,N(F189)&lt;=1000000)),N($A189)&lt;SUMPRODUCT(--(Vans!$A$2:$A$101=$B189),Vans!$G$2:$G$101)),"Check inputs",IF(OR($D189&lt;SUMPRODUCT(MAX(('Service Log'!$B$2:$B$501=$B189)*('Service Log'!$H$2:$H$501&lt;$A189)*'Service Log'!$I$2:$I$501)),$D189&lt;SUMPRODUCT(MAX((Inspections!$B$2:$B$501=$B189)*(Inspections!$P$2:$P$501&lt;$A189)*Inspections!$Q$2:$Q$501)),$D189&lt;SUMPRODUCT(--(Vans!$A$2:$A$101=$B189),Vans!$D$2:$D$101)),"Check odometer","OK"))))</f>
        <v/>
      </c>
      <c r="H189" s="21">
        <f>IF(AND(ISNUMBER($A189),N($A189)&gt;=18264,N($A189)&lt;=73050),$A189,0)</f>
        <v>0</v>
      </c>
      <c r="I189" s="22">
        <f>IF(AND(AND(ISNUMBER($A189),N($A189)&gt;=18264,N($A189)&lt;=73050),AND(ISNUMBER($D189),N($D189)&gt;=0,N($D189)&lt;=2000000)),$D189,0)</f>
        <v>0</v>
      </c>
    </row>
    <row r="190" spans="1:9" x14ac:dyDescent="0.25">
      <c r="A190" s="15"/>
      <c r="B190" s="12"/>
      <c r="C190" s="12"/>
      <c r="D190" s="14"/>
      <c r="E190" s="13"/>
      <c r="F190" s="20"/>
      <c r="G190" s="18" t="str">
        <f>IF(COUNTA($A190:$F190)=0,"",IF(OR($B190="",NOT(SUMPRODUCT(--(Vans!$A$2:$A$101=$B190))=1)),"Check ID",IF(OR(NOT(AND(ISNUMBER(A190),N(A190)&gt;=18264,N(A190)&lt;=73050)),NOT(OR($C190="Service",$C190="Repair",$C190="Tires",$C190="Other")),NOT(AND(ISNUMBER(D190),N(D190)&gt;=0,N(D190)&lt;=2000000)),NOT(AND(ISNUMBER(F190),N(F190)&gt;=0,N(F190)&lt;=1000000)),N($A190)&lt;SUMPRODUCT(--(Vans!$A$2:$A$101=$B190),Vans!$G$2:$G$101)),"Check inputs",IF(OR($D190&lt;SUMPRODUCT(MAX(('Service Log'!$B$2:$B$501=$B190)*('Service Log'!$H$2:$H$501&lt;$A190)*'Service Log'!$I$2:$I$501)),$D190&lt;SUMPRODUCT(MAX((Inspections!$B$2:$B$501=$B190)*(Inspections!$P$2:$P$501&lt;$A190)*Inspections!$Q$2:$Q$501)),$D190&lt;SUMPRODUCT(--(Vans!$A$2:$A$101=$B190),Vans!$D$2:$D$101)),"Check odometer","OK"))))</f>
        <v/>
      </c>
      <c r="H190" s="21">
        <f>IF(AND(ISNUMBER($A190),N($A190)&gt;=18264,N($A190)&lt;=73050),$A190,0)</f>
        <v>0</v>
      </c>
      <c r="I190" s="22">
        <f>IF(AND(AND(ISNUMBER($A190),N($A190)&gt;=18264,N($A190)&lt;=73050),AND(ISNUMBER($D190),N($D190)&gt;=0,N($D190)&lt;=2000000)),$D190,0)</f>
        <v>0</v>
      </c>
    </row>
    <row r="191" spans="1:9" x14ac:dyDescent="0.25">
      <c r="A191" s="15"/>
      <c r="B191" s="12"/>
      <c r="C191" s="12"/>
      <c r="D191" s="14"/>
      <c r="E191" s="13"/>
      <c r="F191" s="20"/>
      <c r="G191" s="18" t="str">
        <f>IF(COUNTA($A191:$F191)=0,"",IF(OR($B191="",NOT(SUMPRODUCT(--(Vans!$A$2:$A$101=$B191))=1)),"Check ID",IF(OR(NOT(AND(ISNUMBER(A191),N(A191)&gt;=18264,N(A191)&lt;=73050)),NOT(OR($C191="Service",$C191="Repair",$C191="Tires",$C191="Other")),NOT(AND(ISNUMBER(D191),N(D191)&gt;=0,N(D191)&lt;=2000000)),NOT(AND(ISNUMBER(F191),N(F191)&gt;=0,N(F191)&lt;=1000000)),N($A191)&lt;SUMPRODUCT(--(Vans!$A$2:$A$101=$B191),Vans!$G$2:$G$101)),"Check inputs",IF(OR($D191&lt;SUMPRODUCT(MAX(('Service Log'!$B$2:$B$501=$B191)*('Service Log'!$H$2:$H$501&lt;$A191)*'Service Log'!$I$2:$I$501)),$D191&lt;SUMPRODUCT(MAX((Inspections!$B$2:$B$501=$B191)*(Inspections!$P$2:$P$501&lt;$A191)*Inspections!$Q$2:$Q$501)),$D191&lt;SUMPRODUCT(--(Vans!$A$2:$A$101=$B191),Vans!$D$2:$D$101)),"Check odometer","OK"))))</f>
        <v/>
      </c>
      <c r="H191" s="21">
        <f>IF(AND(ISNUMBER($A191),N($A191)&gt;=18264,N($A191)&lt;=73050),$A191,0)</f>
        <v>0</v>
      </c>
      <c r="I191" s="22">
        <f>IF(AND(AND(ISNUMBER($A191),N($A191)&gt;=18264,N($A191)&lt;=73050),AND(ISNUMBER($D191),N($D191)&gt;=0,N($D191)&lt;=2000000)),$D191,0)</f>
        <v>0</v>
      </c>
    </row>
    <row r="192" spans="1:9" x14ac:dyDescent="0.25">
      <c r="A192" s="15"/>
      <c r="B192" s="12"/>
      <c r="C192" s="12"/>
      <c r="D192" s="14"/>
      <c r="E192" s="13"/>
      <c r="F192" s="20"/>
      <c r="G192" s="18" t="str">
        <f>IF(COUNTA($A192:$F192)=0,"",IF(OR($B192="",NOT(SUMPRODUCT(--(Vans!$A$2:$A$101=$B192))=1)),"Check ID",IF(OR(NOT(AND(ISNUMBER(A192),N(A192)&gt;=18264,N(A192)&lt;=73050)),NOT(OR($C192="Service",$C192="Repair",$C192="Tires",$C192="Other")),NOT(AND(ISNUMBER(D192),N(D192)&gt;=0,N(D192)&lt;=2000000)),NOT(AND(ISNUMBER(F192),N(F192)&gt;=0,N(F192)&lt;=1000000)),N($A192)&lt;SUMPRODUCT(--(Vans!$A$2:$A$101=$B192),Vans!$G$2:$G$101)),"Check inputs",IF(OR($D192&lt;SUMPRODUCT(MAX(('Service Log'!$B$2:$B$501=$B192)*('Service Log'!$H$2:$H$501&lt;$A192)*'Service Log'!$I$2:$I$501)),$D192&lt;SUMPRODUCT(MAX((Inspections!$B$2:$B$501=$B192)*(Inspections!$P$2:$P$501&lt;$A192)*Inspections!$Q$2:$Q$501)),$D192&lt;SUMPRODUCT(--(Vans!$A$2:$A$101=$B192),Vans!$D$2:$D$101)),"Check odometer","OK"))))</f>
        <v/>
      </c>
      <c r="H192" s="21">
        <f>IF(AND(ISNUMBER($A192),N($A192)&gt;=18264,N($A192)&lt;=73050),$A192,0)</f>
        <v>0</v>
      </c>
      <c r="I192" s="22">
        <f>IF(AND(AND(ISNUMBER($A192),N($A192)&gt;=18264,N($A192)&lt;=73050),AND(ISNUMBER($D192),N($D192)&gt;=0,N($D192)&lt;=2000000)),$D192,0)</f>
        <v>0</v>
      </c>
    </row>
    <row r="193" spans="1:9" x14ac:dyDescent="0.25">
      <c r="A193" s="15"/>
      <c r="B193" s="12"/>
      <c r="C193" s="12"/>
      <c r="D193" s="14"/>
      <c r="E193" s="13"/>
      <c r="F193" s="20"/>
      <c r="G193" s="18" t="str">
        <f>IF(COUNTA($A193:$F193)=0,"",IF(OR($B193="",NOT(SUMPRODUCT(--(Vans!$A$2:$A$101=$B193))=1)),"Check ID",IF(OR(NOT(AND(ISNUMBER(A193),N(A193)&gt;=18264,N(A193)&lt;=73050)),NOT(OR($C193="Service",$C193="Repair",$C193="Tires",$C193="Other")),NOT(AND(ISNUMBER(D193),N(D193)&gt;=0,N(D193)&lt;=2000000)),NOT(AND(ISNUMBER(F193),N(F193)&gt;=0,N(F193)&lt;=1000000)),N($A193)&lt;SUMPRODUCT(--(Vans!$A$2:$A$101=$B193),Vans!$G$2:$G$101)),"Check inputs",IF(OR($D193&lt;SUMPRODUCT(MAX(('Service Log'!$B$2:$B$501=$B193)*('Service Log'!$H$2:$H$501&lt;$A193)*'Service Log'!$I$2:$I$501)),$D193&lt;SUMPRODUCT(MAX((Inspections!$B$2:$B$501=$B193)*(Inspections!$P$2:$P$501&lt;$A193)*Inspections!$Q$2:$Q$501)),$D193&lt;SUMPRODUCT(--(Vans!$A$2:$A$101=$B193),Vans!$D$2:$D$101)),"Check odometer","OK"))))</f>
        <v/>
      </c>
      <c r="H193" s="21">
        <f>IF(AND(ISNUMBER($A193),N($A193)&gt;=18264,N($A193)&lt;=73050),$A193,0)</f>
        <v>0</v>
      </c>
      <c r="I193" s="22">
        <f>IF(AND(AND(ISNUMBER($A193),N($A193)&gt;=18264,N($A193)&lt;=73050),AND(ISNUMBER($D193),N($D193)&gt;=0,N($D193)&lt;=2000000)),$D193,0)</f>
        <v>0</v>
      </c>
    </row>
    <row r="194" spans="1:9" x14ac:dyDescent="0.25">
      <c r="A194" s="15"/>
      <c r="B194" s="12"/>
      <c r="C194" s="12"/>
      <c r="D194" s="14"/>
      <c r="E194" s="13"/>
      <c r="F194" s="20"/>
      <c r="G194" s="18" t="str">
        <f>IF(COUNTA($A194:$F194)=0,"",IF(OR($B194="",NOT(SUMPRODUCT(--(Vans!$A$2:$A$101=$B194))=1)),"Check ID",IF(OR(NOT(AND(ISNUMBER(A194),N(A194)&gt;=18264,N(A194)&lt;=73050)),NOT(OR($C194="Service",$C194="Repair",$C194="Tires",$C194="Other")),NOT(AND(ISNUMBER(D194),N(D194)&gt;=0,N(D194)&lt;=2000000)),NOT(AND(ISNUMBER(F194),N(F194)&gt;=0,N(F194)&lt;=1000000)),N($A194)&lt;SUMPRODUCT(--(Vans!$A$2:$A$101=$B194),Vans!$G$2:$G$101)),"Check inputs",IF(OR($D194&lt;SUMPRODUCT(MAX(('Service Log'!$B$2:$B$501=$B194)*('Service Log'!$H$2:$H$501&lt;$A194)*'Service Log'!$I$2:$I$501)),$D194&lt;SUMPRODUCT(MAX((Inspections!$B$2:$B$501=$B194)*(Inspections!$P$2:$P$501&lt;$A194)*Inspections!$Q$2:$Q$501)),$D194&lt;SUMPRODUCT(--(Vans!$A$2:$A$101=$B194),Vans!$D$2:$D$101)),"Check odometer","OK"))))</f>
        <v/>
      </c>
      <c r="H194" s="21">
        <f>IF(AND(ISNUMBER($A194),N($A194)&gt;=18264,N($A194)&lt;=73050),$A194,0)</f>
        <v>0</v>
      </c>
      <c r="I194" s="22">
        <f>IF(AND(AND(ISNUMBER($A194),N($A194)&gt;=18264,N($A194)&lt;=73050),AND(ISNUMBER($D194),N($D194)&gt;=0,N($D194)&lt;=2000000)),$D194,0)</f>
        <v>0</v>
      </c>
    </row>
    <row r="195" spans="1:9" x14ac:dyDescent="0.25">
      <c r="A195" s="15"/>
      <c r="B195" s="12"/>
      <c r="C195" s="12"/>
      <c r="D195" s="14"/>
      <c r="E195" s="13"/>
      <c r="F195" s="20"/>
      <c r="G195" s="18" t="str">
        <f>IF(COUNTA($A195:$F195)=0,"",IF(OR($B195="",NOT(SUMPRODUCT(--(Vans!$A$2:$A$101=$B195))=1)),"Check ID",IF(OR(NOT(AND(ISNUMBER(A195),N(A195)&gt;=18264,N(A195)&lt;=73050)),NOT(OR($C195="Service",$C195="Repair",$C195="Tires",$C195="Other")),NOT(AND(ISNUMBER(D195),N(D195)&gt;=0,N(D195)&lt;=2000000)),NOT(AND(ISNUMBER(F195),N(F195)&gt;=0,N(F195)&lt;=1000000)),N($A195)&lt;SUMPRODUCT(--(Vans!$A$2:$A$101=$B195),Vans!$G$2:$G$101)),"Check inputs",IF(OR($D195&lt;SUMPRODUCT(MAX(('Service Log'!$B$2:$B$501=$B195)*('Service Log'!$H$2:$H$501&lt;$A195)*'Service Log'!$I$2:$I$501)),$D195&lt;SUMPRODUCT(MAX((Inspections!$B$2:$B$501=$B195)*(Inspections!$P$2:$P$501&lt;$A195)*Inspections!$Q$2:$Q$501)),$D195&lt;SUMPRODUCT(--(Vans!$A$2:$A$101=$B195),Vans!$D$2:$D$101)),"Check odometer","OK"))))</f>
        <v/>
      </c>
      <c r="H195" s="21">
        <f>IF(AND(ISNUMBER($A195),N($A195)&gt;=18264,N($A195)&lt;=73050),$A195,0)</f>
        <v>0</v>
      </c>
      <c r="I195" s="22">
        <f>IF(AND(AND(ISNUMBER($A195),N($A195)&gt;=18264,N($A195)&lt;=73050),AND(ISNUMBER($D195),N($D195)&gt;=0,N($D195)&lt;=2000000)),$D195,0)</f>
        <v>0</v>
      </c>
    </row>
    <row r="196" spans="1:9" x14ac:dyDescent="0.25">
      <c r="A196" s="15"/>
      <c r="B196" s="12"/>
      <c r="C196" s="12"/>
      <c r="D196" s="14"/>
      <c r="E196" s="13"/>
      <c r="F196" s="20"/>
      <c r="G196" s="18" t="str">
        <f>IF(COUNTA($A196:$F196)=0,"",IF(OR($B196="",NOT(SUMPRODUCT(--(Vans!$A$2:$A$101=$B196))=1)),"Check ID",IF(OR(NOT(AND(ISNUMBER(A196),N(A196)&gt;=18264,N(A196)&lt;=73050)),NOT(OR($C196="Service",$C196="Repair",$C196="Tires",$C196="Other")),NOT(AND(ISNUMBER(D196),N(D196)&gt;=0,N(D196)&lt;=2000000)),NOT(AND(ISNUMBER(F196),N(F196)&gt;=0,N(F196)&lt;=1000000)),N($A196)&lt;SUMPRODUCT(--(Vans!$A$2:$A$101=$B196),Vans!$G$2:$G$101)),"Check inputs",IF(OR($D196&lt;SUMPRODUCT(MAX(('Service Log'!$B$2:$B$501=$B196)*('Service Log'!$H$2:$H$501&lt;$A196)*'Service Log'!$I$2:$I$501)),$D196&lt;SUMPRODUCT(MAX((Inspections!$B$2:$B$501=$B196)*(Inspections!$P$2:$P$501&lt;$A196)*Inspections!$Q$2:$Q$501)),$D196&lt;SUMPRODUCT(--(Vans!$A$2:$A$101=$B196),Vans!$D$2:$D$101)),"Check odometer","OK"))))</f>
        <v/>
      </c>
      <c r="H196" s="21">
        <f>IF(AND(ISNUMBER($A196),N($A196)&gt;=18264,N($A196)&lt;=73050),$A196,0)</f>
        <v>0</v>
      </c>
      <c r="I196" s="22">
        <f>IF(AND(AND(ISNUMBER($A196),N($A196)&gt;=18264,N($A196)&lt;=73050),AND(ISNUMBER($D196),N($D196)&gt;=0,N($D196)&lt;=2000000)),$D196,0)</f>
        <v>0</v>
      </c>
    </row>
    <row r="197" spans="1:9" x14ac:dyDescent="0.25">
      <c r="A197" s="15"/>
      <c r="B197" s="12"/>
      <c r="C197" s="12"/>
      <c r="D197" s="14"/>
      <c r="E197" s="13"/>
      <c r="F197" s="20"/>
      <c r="G197" s="18" t="str">
        <f>IF(COUNTA($A197:$F197)=0,"",IF(OR($B197="",NOT(SUMPRODUCT(--(Vans!$A$2:$A$101=$B197))=1)),"Check ID",IF(OR(NOT(AND(ISNUMBER(A197),N(A197)&gt;=18264,N(A197)&lt;=73050)),NOT(OR($C197="Service",$C197="Repair",$C197="Tires",$C197="Other")),NOT(AND(ISNUMBER(D197),N(D197)&gt;=0,N(D197)&lt;=2000000)),NOT(AND(ISNUMBER(F197),N(F197)&gt;=0,N(F197)&lt;=1000000)),N($A197)&lt;SUMPRODUCT(--(Vans!$A$2:$A$101=$B197),Vans!$G$2:$G$101)),"Check inputs",IF(OR($D197&lt;SUMPRODUCT(MAX(('Service Log'!$B$2:$B$501=$B197)*('Service Log'!$H$2:$H$501&lt;$A197)*'Service Log'!$I$2:$I$501)),$D197&lt;SUMPRODUCT(MAX((Inspections!$B$2:$B$501=$B197)*(Inspections!$P$2:$P$501&lt;$A197)*Inspections!$Q$2:$Q$501)),$D197&lt;SUMPRODUCT(--(Vans!$A$2:$A$101=$B197),Vans!$D$2:$D$101)),"Check odometer","OK"))))</f>
        <v/>
      </c>
      <c r="H197" s="21">
        <f>IF(AND(ISNUMBER($A197),N($A197)&gt;=18264,N($A197)&lt;=73050),$A197,0)</f>
        <v>0</v>
      </c>
      <c r="I197" s="22">
        <f>IF(AND(AND(ISNUMBER($A197),N($A197)&gt;=18264,N($A197)&lt;=73050),AND(ISNUMBER($D197),N($D197)&gt;=0,N($D197)&lt;=2000000)),$D197,0)</f>
        <v>0</v>
      </c>
    </row>
    <row r="198" spans="1:9" x14ac:dyDescent="0.25">
      <c r="A198" s="15"/>
      <c r="B198" s="12"/>
      <c r="C198" s="12"/>
      <c r="D198" s="14"/>
      <c r="E198" s="13"/>
      <c r="F198" s="20"/>
      <c r="G198" s="18" t="str">
        <f>IF(COUNTA($A198:$F198)=0,"",IF(OR($B198="",NOT(SUMPRODUCT(--(Vans!$A$2:$A$101=$B198))=1)),"Check ID",IF(OR(NOT(AND(ISNUMBER(A198),N(A198)&gt;=18264,N(A198)&lt;=73050)),NOT(OR($C198="Service",$C198="Repair",$C198="Tires",$C198="Other")),NOT(AND(ISNUMBER(D198),N(D198)&gt;=0,N(D198)&lt;=2000000)),NOT(AND(ISNUMBER(F198),N(F198)&gt;=0,N(F198)&lt;=1000000)),N($A198)&lt;SUMPRODUCT(--(Vans!$A$2:$A$101=$B198),Vans!$G$2:$G$101)),"Check inputs",IF(OR($D198&lt;SUMPRODUCT(MAX(('Service Log'!$B$2:$B$501=$B198)*('Service Log'!$H$2:$H$501&lt;$A198)*'Service Log'!$I$2:$I$501)),$D198&lt;SUMPRODUCT(MAX((Inspections!$B$2:$B$501=$B198)*(Inspections!$P$2:$P$501&lt;$A198)*Inspections!$Q$2:$Q$501)),$D198&lt;SUMPRODUCT(--(Vans!$A$2:$A$101=$B198),Vans!$D$2:$D$101)),"Check odometer","OK"))))</f>
        <v/>
      </c>
      <c r="H198" s="21">
        <f>IF(AND(ISNUMBER($A198),N($A198)&gt;=18264,N($A198)&lt;=73050),$A198,0)</f>
        <v>0</v>
      </c>
      <c r="I198" s="22">
        <f>IF(AND(AND(ISNUMBER($A198),N($A198)&gt;=18264,N($A198)&lt;=73050),AND(ISNUMBER($D198),N($D198)&gt;=0,N($D198)&lt;=2000000)),$D198,0)</f>
        <v>0</v>
      </c>
    </row>
    <row r="199" spans="1:9" x14ac:dyDescent="0.25">
      <c r="A199" s="15"/>
      <c r="B199" s="12"/>
      <c r="C199" s="12"/>
      <c r="D199" s="14"/>
      <c r="E199" s="13"/>
      <c r="F199" s="20"/>
      <c r="G199" s="18" t="str">
        <f>IF(COUNTA($A199:$F199)=0,"",IF(OR($B199="",NOT(SUMPRODUCT(--(Vans!$A$2:$A$101=$B199))=1)),"Check ID",IF(OR(NOT(AND(ISNUMBER(A199),N(A199)&gt;=18264,N(A199)&lt;=73050)),NOT(OR($C199="Service",$C199="Repair",$C199="Tires",$C199="Other")),NOT(AND(ISNUMBER(D199),N(D199)&gt;=0,N(D199)&lt;=2000000)),NOT(AND(ISNUMBER(F199),N(F199)&gt;=0,N(F199)&lt;=1000000)),N($A199)&lt;SUMPRODUCT(--(Vans!$A$2:$A$101=$B199),Vans!$G$2:$G$101)),"Check inputs",IF(OR($D199&lt;SUMPRODUCT(MAX(('Service Log'!$B$2:$B$501=$B199)*('Service Log'!$H$2:$H$501&lt;$A199)*'Service Log'!$I$2:$I$501)),$D199&lt;SUMPRODUCT(MAX((Inspections!$B$2:$B$501=$B199)*(Inspections!$P$2:$P$501&lt;$A199)*Inspections!$Q$2:$Q$501)),$D199&lt;SUMPRODUCT(--(Vans!$A$2:$A$101=$B199),Vans!$D$2:$D$101)),"Check odometer","OK"))))</f>
        <v/>
      </c>
      <c r="H199" s="21">
        <f>IF(AND(ISNUMBER($A199),N($A199)&gt;=18264,N($A199)&lt;=73050),$A199,0)</f>
        <v>0</v>
      </c>
      <c r="I199" s="22">
        <f>IF(AND(AND(ISNUMBER($A199),N($A199)&gt;=18264,N($A199)&lt;=73050),AND(ISNUMBER($D199),N($D199)&gt;=0,N($D199)&lt;=2000000)),$D199,0)</f>
        <v>0</v>
      </c>
    </row>
    <row r="200" spans="1:9" x14ac:dyDescent="0.25">
      <c r="A200" s="15"/>
      <c r="B200" s="12"/>
      <c r="C200" s="12"/>
      <c r="D200" s="14"/>
      <c r="E200" s="13"/>
      <c r="F200" s="20"/>
      <c r="G200" s="18" t="str">
        <f>IF(COUNTA($A200:$F200)=0,"",IF(OR($B200="",NOT(SUMPRODUCT(--(Vans!$A$2:$A$101=$B200))=1)),"Check ID",IF(OR(NOT(AND(ISNUMBER(A200),N(A200)&gt;=18264,N(A200)&lt;=73050)),NOT(OR($C200="Service",$C200="Repair",$C200="Tires",$C200="Other")),NOT(AND(ISNUMBER(D200),N(D200)&gt;=0,N(D200)&lt;=2000000)),NOT(AND(ISNUMBER(F200),N(F200)&gt;=0,N(F200)&lt;=1000000)),N($A200)&lt;SUMPRODUCT(--(Vans!$A$2:$A$101=$B200),Vans!$G$2:$G$101)),"Check inputs",IF(OR($D200&lt;SUMPRODUCT(MAX(('Service Log'!$B$2:$B$501=$B200)*('Service Log'!$H$2:$H$501&lt;$A200)*'Service Log'!$I$2:$I$501)),$D200&lt;SUMPRODUCT(MAX((Inspections!$B$2:$B$501=$B200)*(Inspections!$P$2:$P$501&lt;$A200)*Inspections!$Q$2:$Q$501)),$D200&lt;SUMPRODUCT(--(Vans!$A$2:$A$101=$B200),Vans!$D$2:$D$101)),"Check odometer","OK"))))</f>
        <v/>
      </c>
      <c r="H200" s="21">
        <f>IF(AND(ISNUMBER($A200),N($A200)&gt;=18264,N($A200)&lt;=73050),$A200,0)</f>
        <v>0</v>
      </c>
      <c r="I200" s="22">
        <f>IF(AND(AND(ISNUMBER($A200),N($A200)&gt;=18264,N($A200)&lt;=73050),AND(ISNUMBER($D200),N($D200)&gt;=0,N($D200)&lt;=2000000)),$D200,0)</f>
        <v>0</v>
      </c>
    </row>
    <row r="201" spans="1:9" x14ac:dyDescent="0.25">
      <c r="A201" s="15"/>
      <c r="B201" s="12"/>
      <c r="C201" s="12"/>
      <c r="D201" s="14"/>
      <c r="E201" s="13"/>
      <c r="F201" s="20"/>
      <c r="G201" s="18" t="str">
        <f>IF(COUNTA($A201:$F201)=0,"",IF(OR($B201="",NOT(SUMPRODUCT(--(Vans!$A$2:$A$101=$B201))=1)),"Check ID",IF(OR(NOT(AND(ISNUMBER(A201),N(A201)&gt;=18264,N(A201)&lt;=73050)),NOT(OR($C201="Service",$C201="Repair",$C201="Tires",$C201="Other")),NOT(AND(ISNUMBER(D201),N(D201)&gt;=0,N(D201)&lt;=2000000)),NOT(AND(ISNUMBER(F201),N(F201)&gt;=0,N(F201)&lt;=1000000)),N($A201)&lt;SUMPRODUCT(--(Vans!$A$2:$A$101=$B201),Vans!$G$2:$G$101)),"Check inputs",IF(OR($D201&lt;SUMPRODUCT(MAX(('Service Log'!$B$2:$B$501=$B201)*('Service Log'!$H$2:$H$501&lt;$A201)*'Service Log'!$I$2:$I$501)),$D201&lt;SUMPRODUCT(MAX((Inspections!$B$2:$B$501=$B201)*(Inspections!$P$2:$P$501&lt;$A201)*Inspections!$Q$2:$Q$501)),$D201&lt;SUMPRODUCT(--(Vans!$A$2:$A$101=$B201),Vans!$D$2:$D$101)),"Check odometer","OK"))))</f>
        <v/>
      </c>
      <c r="H201" s="21">
        <f>IF(AND(ISNUMBER($A201),N($A201)&gt;=18264,N($A201)&lt;=73050),$A201,0)</f>
        <v>0</v>
      </c>
      <c r="I201" s="22">
        <f>IF(AND(AND(ISNUMBER($A201),N($A201)&gt;=18264,N($A201)&lt;=73050),AND(ISNUMBER($D201),N($D201)&gt;=0,N($D201)&lt;=2000000)),$D201,0)</f>
        <v>0</v>
      </c>
    </row>
    <row r="202" spans="1:9" x14ac:dyDescent="0.25">
      <c r="A202" s="15"/>
      <c r="B202" s="12"/>
      <c r="C202" s="12"/>
      <c r="D202" s="14"/>
      <c r="E202" s="13"/>
      <c r="F202" s="20"/>
      <c r="G202" s="18" t="str">
        <f>IF(COUNTA($A202:$F202)=0,"",IF(OR($B202="",NOT(SUMPRODUCT(--(Vans!$A$2:$A$101=$B202))=1)),"Check ID",IF(OR(NOT(AND(ISNUMBER(A202),N(A202)&gt;=18264,N(A202)&lt;=73050)),NOT(OR($C202="Service",$C202="Repair",$C202="Tires",$C202="Other")),NOT(AND(ISNUMBER(D202),N(D202)&gt;=0,N(D202)&lt;=2000000)),NOT(AND(ISNUMBER(F202),N(F202)&gt;=0,N(F202)&lt;=1000000)),N($A202)&lt;SUMPRODUCT(--(Vans!$A$2:$A$101=$B202),Vans!$G$2:$G$101)),"Check inputs",IF(OR($D202&lt;SUMPRODUCT(MAX(('Service Log'!$B$2:$B$501=$B202)*('Service Log'!$H$2:$H$501&lt;$A202)*'Service Log'!$I$2:$I$501)),$D202&lt;SUMPRODUCT(MAX((Inspections!$B$2:$B$501=$B202)*(Inspections!$P$2:$P$501&lt;$A202)*Inspections!$Q$2:$Q$501)),$D202&lt;SUMPRODUCT(--(Vans!$A$2:$A$101=$B202),Vans!$D$2:$D$101)),"Check odometer","OK"))))</f>
        <v/>
      </c>
      <c r="H202" s="21">
        <f>IF(AND(ISNUMBER($A202),N($A202)&gt;=18264,N($A202)&lt;=73050),$A202,0)</f>
        <v>0</v>
      </c>
      <c r="I202" s="22">
        <f>IF(AND(AND(ISNUMBER($A202),N($A202)&gt;=18264,N($A202)&lt;=73050),AND(ISNUMBER($D202),N($D202)&gt;=0,N($D202)&lt;=2000000)),$D202,0)</f>
        <v>0</v>
      </c>
    </row>
    <row r="203" spans="1:9" x14ac:dyDescent="0.25">
      <c r="A203" s="15"/>
      <c r="B203" s="12"/>
      <c r="C203" s="12"/>
      <c r="D203" s="14"/>
      <c r="E203" s="13"/>
      <c r="F203" s="20"/>
      <c r="G203" s="18" t="str">
        <f>IF(COUNTA($A203:$F203)=0,"",IF(OR($B203="",NOT(SUMPRODUCT(--(Vans!$A$2:$A$101=$B203))=1)),"Check ID",IF(OR(NOT(AND(ISNUMBER(A203),N(A203)&gt;=18264,N(A203)&lt;=73050)),NOT(OR($C203="Service",$C203="Repair",$C203="Tires",$C203="Other")),NOT(AND(ISNUMBER(D203),N(D203)&gt;=0,N(D203)&lt;=2000000)),NOT(AND(ISNUMBER(F203),N(F203)&gt;=0,N(F203)&lt;=1000000)),N($A203)&lt;SUMPRODUCT(--(Vans!$A$2:$A$101=$B203),Vans!$G$2:$G$101)),"Check inputs",IF(OR($D203&lt;SUMPRODUCT(MAX(('Service Log'!$B$2:$B$501=$B203)*('Service Log'!$H$2:$H$501&lt;$A203)*'Service Log'!$I$2:$I$501)),$D203&lt;SUMPRODUCT(MAX((Inspections!$B$2:$B$501=$B203)*(Inspections!$P$2:$P$501&lt;$A203)*Inspections!$Q$2:$Q$501)),$D203&lt;SUMPRODUCT(--(Vans!$A$2:$A$101=$B203),Vans!$D$2:$D$101)),"Check odometer","OK"))))</f>
        <v/>
      </c>
      <c r="H203" s="21">
        <f>IF(AND(ISNUMBER($A203),N($A203)&gt;=18264,N($A203)&lt;=73050),$A203,0)</f>
        <v>0</v>
      </c>
      <c r="I203" s="22">
        <f>IF(AND(AND(ISNUMBER($A203),N($A203)&gt;=18264,N($A203)&lt;=73050),AND(ISNUMBER($D203),N($D203)&gt;=0,N($D203)&lt;=2000000)),$D203,0)</f>
        <v>0</v>
      </c>
    </row>
    <row r="204" spans="1:9" x14ac:dyDescent="0.25">
      <c r="A204" s="15"/>
      <c r="B204" s="12"/>
      <c r="C204" s="12"/>
      <c r="D204" s="14"/>
      <c r="E204" s="13"/>
      <c r="F204" s="20"/>
      <c r="G204" s="18" t="str">
        <f>IF(COUNTA($A204:$F204)=0,"",IF(OR($B204="",NOT(SUMPRODUCT(--(Vans!$A$2:$A$101=$B204))=1)),"Check ID",IF(OR(NOT(AND(ISNUMBER(A204),N(A204)&gt;=18264,N(A204)&lt;=73050)),NOT(OR($C204="Service",$C204="Repair",$C204="Tires",$C204="Other")),NOT(AND(ISNUMBER(D204),N(D204)&gt;=0,N(D204)&lt;=2000000)),NOT(AND(ISNUMBER(F204),N(F204)&gt;=0,N(F204)&lt;=1000000)),N($A204)&lt;SUMPRODUCT(--(Vans!$A$2:$A$101=$B204),Vans!$G$2:$G$101)),"Check inputs",IF(OR($D204&lt;SUMPRODUCT(MAX(('Service Log'!$B$2:$B$501=$B204)*('Service Log'!$H$2:$H$501&lt;$A204)*'Service Log'!$I$2:$I$501)),$D204&lt;SUMPRODUCT(MAX((Inspections!$B$2:$B$501=$B204)*(Inspections!$P$2:$P$501&lt;$A204)*Inspections!$Q$2:$Q$501)),$D204&lt;SUMPRODUCT(--(Vans!$A$2:$A$101=$B204),Vans!$D$2:$D$101)),"Check odometer","OK"))))</f>
        <v/>
      </c>
      <c r="H204" s="21">
        <f>IF(AND(ISNUMBER($A204),N($A204)&gt;=18264,N($A204)&lt;=73050),$A204,0)</f>
        <v>0</v>
      </c>
      <c r="I204" s="22">
        <f>IF(AND(AND(ISNUMBER($A204),N($A204)&gt;=18264,N($A204)&lt;=73050),AND(ISNUMBER($D204),N($D204)&gt;=0,N($D204)&lt;=2000000)),$D204,0)</f>
        <v>0</v>
      </c>
    </row>
    <row r="205" spans="1:9" x14ac:dyDescent="0.25">
      <c r="A205" s="15"/>
      <c r="B205" s="12"/>
      <c r="C205" s="12"/>
      <c r="D205" s="14"/>
      <c r="E205" s="13"/>
      <c r="F205" s="20"/>
      <c r="G205" s="18" t="str">
        <f>IF(COUNTA($A205:$F205)=0,"",IF(OR($B205="",NOT(SUMPRODUCT(--(Vans!$A$2:$A$101=$B205))=1)),"Check ID",IF(OR(NOT(AND(ISNUMBER(A205),N(A205)&gt;=18264,N(A205)&lt;=73050)),NOT(OR($C205="Service",$C205="Repair",$C205="Tires",$C205="Other")),NOT(AND(ISNUMBER(D205),N(D205)&gt;=0,N(D205)&lt;=2000000)),NOT(AND(ISNUMBER(F205),N(F205)&gt;=0,N(F205)&lt;=1000000)),N($A205)&lt;SUMPRODUCT(--(Vans!$A$2:$A$101=$B205),Vans!$G$2:$G$101)),"Check inputs",IF(OR($D205&lt;SUMPRODUCT(MAX(('Service Log'!$B$2:$B$501=$B205)*('Service Log'!$H$2:$H$501&lt;$A205)*'Service Log'!$I$2:$I$501)),$D205&lt;SUMPRODUCT(MAX((Inspections!$B$2:$B$501=$B205)*(Inspections!$P$2:$P$501&lt;$A205)*Inspections!$Q$2:$Q$501)),$D205&lt;SUMPRODUCT(--(Vans!$A$2:$A$101=$B205),Vans!$D$2:$D$101)),"Check odometer","OK"))))</f>
        <v/>
      </c>
      <c r="H205" s="21">
        <f>IF(AND(ISNUMBER($A205),N($A205)&gt;=18264,N($A205)&lt;=73050),$A205,0)</f>
        <v>0</v>
      </c>
      <c r="I205" s="22">
        <f>IF(AND(AND(ISNUMBER($A205),N($A205)&gt;=18264,N($A205)&lt;=73050),AND(ISNUMBER($D205),N($D205)&gt;=0,N($D205)&lt;=2000000)),$D205,0)</f>
        <v>0</v>
      </c>
    </row>
    <row r="206" spans="1:9" x14ac:dyDescent="0.25">
      <c r="A206" s="15"/>
      <c r="B206" s="12"/>
      <c r="C206" s="12"/>
      <c r="D206" s="14"/>
      <c r="E206" s="13"/>
      <c r="F206" s="20"/>
      <c r="G206" s="18" t="str">
        <f>IF(COUNTA($A206:$F206)=0,"",IF(OR($B206="",NOT(SUMPRODUCT(--(Vans!$A$2:$A$101=$B206))=1)),"Check ID",IF(OR(NOT(AND(ISNUMBER(A206),N(A206)&gt;=18264,N(A206)&lt;=73050)),NOT(OR($C206="Service",$C206="Repair",$C206="Tires",$C206="Other")),NOT(AND(ISNUMBER(D206),N(D206)&gt;=0,N(D206)&lt;=2000000)),NOT(AND(ISNUMBER(F206),N(F206)&gt;=0,N(F206)&lt;=1000000)),N($A206)&lt;SUMPRODUCT(--(Vans!$A$2:$A$101=$B206),Vans!$G$2:$G$101)),"Check inputs",IF(OR($D206&lt;SUMPRODUCT(MAX(('Service Log'!$B$2:$B$501=$B206)*('Service Log'!$H$2:$H$501&lt;$A206)*'Service Log'!$I$2:$I$501)),$D206&lt;SUMPRODUCT(MAX((Inspections!$B$2:$B$501=$B206)*(Inspections!$P$2:$P$501&lt;$A206)*Inspections!$Q$2:$Q$501)),$D206&lt;SUMPRODUCT(--(Vans!$A$2:$A$101=$B206),Vans!$D$2:$D$101)),"Check odometer","OK"))))</f>
        <v/>
      </c>
      <c r="H206" s="21">
        <f>IF(AND(ISNUMBER($A206),N($A206)&gt;=18264,N($A206)&lt;=73050),$A206,0)</f>
        <v>0</v>
      </c>
      <c r="I206" s="22">
        <f>IF(AND(AND(ISNUMBER($A206),N($A206)&gt;=18264,N($A206)&lt;=73050),AND(ISNUMBER($D206),N($D206)&gt;=0,N($D206)&lt;=2000000)),$D206,0)</f>
        <v>0</v>
      </c>
    </row>
    <row r="207" spans="1:9" x14ac:dyDescent="0.25">
      <c r="A207" s="15"/>
      <c r="B207" s="12"/>
      <c r="C207" s="12"/>
      <c r="D207" s="14"/>
      <c r="E207" s="13"/>
      <c r="F207" s="20"/>
      <c r="G207" s="18" t="str">
        <f>IF(COUNTA($A207:$F207)=0,"",IF(OR($B207="",NOT(SUMPRODUCT(--(Vans!$A$2:$A$101=$B207))=1)),"Check ID",IF(OR(NOT(AND(ISNUMBER(A207),N(A207)&gt;=18264,N(A207)&lt;=73050)),NOT(OR($C207="Service",$C207="Repair",$C207="Tires",$C207="Other")),NOT(AND(ISNUMBER(D207),N(D207)&gt;=0,N(D207)&lt;=2000000)),NOT(AND(ISNUMBER(F207),N(F207)&gt;=0,N(F207)&lt;=1000000)),N($A207)&lt;SUMPRODUCT(--(Vans!$A$2:$A$101=$B207),Vans!$G$2:$G$101)),"Check inputs",IF(OR($D207&lt;SUMPRODUCT(MAX(('Service Log'!$B$2:$B$501=$B207)*('Service Log'!$H$2:$H$501&lt;$A207)*'Service Log'!$I$2:$I$501)),$D207&lt;SUMPRODUCT(MAX((Inspections!$B$2:$B$501=$B207)*(Inspections!$P$2:$P$501&lt;$A207)*Inspections!$Q$2:$Q$501)),$D207&lt;SUMPRODUCT(--(Vans!$A$2:$A$101=$B207),Vans!$D$2:$D$101)),"Check odometer","OK"))))</f>
        <v/>
      </c>
      <c r="H207" s="21">
        <f>IF(AND(ISNUMBER($A207),N($A207)&gt;=18264,N($A207)&lt;=73050),$A207,0)</f>
        <v>0</v>
      </c>
      <c r="I207" s="22">
        <f>IF(AND(AND(ISNUMBER($A207),N($A207)&gt;=18264,N($A207)&lt;=73050),AND(ISNUMBER($D207),N($D207)&gt;=0,N($D207)&lt;=2000000)),$D207,0)</f>
        <v>0</v>
      </c>
    </row>
    <row r="208" spans="1:9" x14ac:dyDescent="0.25">
      <c r="A208" s="15"/>
      <c r="B208" s="12"/>
      <c r="C208" s="12"/>
      <c r="D208" s="14"/>
      <c r="E208" s="13"/>
      <c r="F208" s="20"/>
      <c r="G208" s="18" t="str">
        <f>IF(COUNTA($A208:$F208)=0,"",IF(OR($B208="",NOT(SUMPRODUCT(--(Vans!$A$2:$A$101=$B208))=1)),"Check ID",IF(OR(NOT(AND(ISNUMBER(A208),N(A208)&gt;=18264,N(A208)&lt;=73050)),NOT(OR($C208="Service",$C208="Repair",$C208="Tires",$C208="Other")),NOT(AND(ISNUMBER(D208),N(D208)&gt;=0,N(D208)&lt;=2000000)),NOT(AND(ISNUMBER(F208),N(F208)&gt;=0,N(F208)&lt;=1000000)),N($A208)&lt;SUMPRODUCT(--(Vans!$A$2:$A$101=$B208),Vans!$G$2:$G$101)),"Check inputs",IF(OR($D208&lt;SUMPRODUCT(MAX(('Service Log'!$B$2:$B$501=$B208)*('Service Log'!$H$2:$H$501&lt;$A208)*'Service Log'!$I$2:$I$501)),$D208&lt;SUMPRODUCT(MAX((Inspections!$B$2:$B$501=$B208)*(Inspections!$P$2:$P$501&lt;$A208)*Inspections!$Q$2:$Q$501)),$D208&lt;SUMPRODUCT(--(Vans!$A$2:$A$101=$B208),Vans!$D$2:$D$101)),"Check odometer","OK"))))</f>
        <v/>
      </c>
      <c r="H208" s="21">
        <f>IF(AND(ISNUMBER($A208),N($A208)&gt;=18264,N($A208)&lt;=73050),$A208,0)</f>
        <v>0</v>
      </c>
      <c r="I208" s="22">
        <f>IF(AND(AND(ISNUMBER($A208),N($A208)&gt;=18264,N($A208)&lt;=73050),AND(ISNUMBER($D208),N($D208)&gt;=0,N($D208)&lt;=2000000)),$D208,0)</f>
        <v>0</v>
      </c>
    </row>
    <row r="209" spans="1:9" x14ac:dyDescent="0.25">
      <c r="A209" s="15"/>
      <c r="B209" s="12"/>
      <c r="C209" s="12"/>
      <c r="D209" s="14"/>
      <c r="E209" s="13"/>
      <c r="F209" s="20"/>
      <c r="G209" s="18" t="str">
        <f>IF(COUNTA($A209:$F209)=0,"",IF(OR($B209="",NOT(SUMPRODUCT(--(Vans!$A$2:$A$101=$B209))=1)),"Check ID",IF(OR(NOT(AND(ISNUMBER(A209),N(A209)&gt;=18264,N(A209)&lt;=73050)),NOT(OR($C209="Service",$C209="Repair",$C209="Tires",$C209="Other")),NOT(AND(ISNUMBER(D209),N(D209)&gt;=0,N(D209)&lt;=2000000)),NOT(AND(ISNUMBER(F209),N(F209)&gt;=0,N(F209)&lt;=1000000)),N($A209)&lt;SUMPRODUCT(--(Vans!$A$2:$A$101=$B209),Vans!$G$2:$G$101)),"Check inputs",IF(OR($D209&lt;SUMPRODUCT(MAX(('Service Log'!$B$2:$B$501=$B209)*('Service Log'!$H$2:$H$501&lt;$A209)*'Service Log'!$I$2:$I$501)),$D209&lt;SUMPRODUCT(MAX((Inspections!$B$2:$B$501=$B209)*(Inspections!$P$2:$P$501&lt;$A209)*Inspections!$Q$2:$Q$501)),$D209&lt;SUMPRODUCT(--(Vans!$A$2:$A$101=$B209),Vans!$D$2:$D$101)),"Check odometer","OK"))))</f>
        <v/>
      </c>
      <c r="H209" s="21">
        <f>IF(AND(ISNUMBER($A209),N($A209)&gt;=18264,N($A209)&lt;=73050),$A209,0)</f>
        <v>0</v>
      </c>
      <c r="I209" s="22">
        <f>IF(AND(AND(ISNUMBER($A209),N($A209)&gt;=18264,N($A209)&lt;=73050),AND(ISNUMBER($D209),N($D209)&gt;=0,N($D209)&lt;=2000000)),$D209,0)</f>
        <v>0</v>
      </c>
    </row>
    <row r="210" spans="1:9" x14ac:dyDescent="0.25">
      <c r="A210" s="15"/>
      <c r="B210" s="12"/>
      <c r="C210" s="12"/>
      <c r="D210" s="14"/>
      <c r="E210" s="13"/>
      <c r="F210" s="20"/>
      <c r="G210" s="18" t="str">
        <f>IF(COUNTA($A210:$F210)=0,"",IF(OR($B210="",NOT(SUMPRODUCT(--(Vans!$A$2:$A$101=$B210))=1)),"Check ID",IF(OR(NOT(AND(ISNUMBER(A210),N(A210)&gt;=18264,N(A210)&lt;=73050)),NOT(OR($C210="Service",$C210="Repair",$C210="Tires",$C210="Other")),NOT(AND(ISNUMBER(D210),N(D210)&gt;=0,N(D210)&lt;=2000000)),NOT(AND(ISNUMBER(F210),N(F210)&gt;=0,N(F210)&lt;=1000000)),N($A210)&lt;SUMPRODUCT(--(Vans!$A$2:$A$101=$B210),Vans!$G$2:$G$101)),"Check inputs",IF(OR($D210&lt;SUMPRODUCT(MAX(('Service Log'!$B$2:$B$501=$B210)*('Service Log'!$H$2:$H$501&lt;$A210)*'Service Log'!$I$2:$I$501)),$D210&lt;SUMPRODUCT(MAX((Inspections!$B$2:$B$501=$B210)*(Inspections!$P$2:$P$501&lt;$A210)*Inspections!$Q$2:$Q$501)),$D210&lt;SUMPRODUCT(--(Vans!$A$2:$A$101=$B210),Vans!$D$2:$D$101)),"Check odometer","OK"))))</f>
        <v/>
      </c>
      <c r="H210" s="21">
        <f>IF(AND(ISNUMBER($A210),N($A210)&gt;=18264,N($A210)&lt;=73050),$A210,0)</f>
        <v>0</v>
      </c>
      <c r="I210" s="22">
        <f>IF(AND(AND(ISNUMBER($A210),N($A210)&gt;=18264,N($A210)&lt;=73050),AND(ISNUMBER($D210),N($D210)&gt;=0,N($D210)&lt;=2000000)),$D210,0)</f>
        <v>0</v>
      </c>
    </row>
    <row r="211" spans="1:9" x14ac:dyDescent="0.25">
      <c r="A211" s="15"/>
      <c r="B211" s="12"/>
      <c r="C211" s="12"/>
      <c r="D211" s="14"/>
      <c r="E211" s="13"/>
      <c r="F211" s="20"/>
      <c r="G211" s="18" t="str">
        <f>IF(COUNTA($A211:$F211)=0,"",IF(OR($B211="",NOT(SUMPRODUCT(--(Vans!$A$2:$A$101=$B211))=1)),"Check ID",IF(OR(NOT(AND(ISNUMBER(A211),N(A211)&gt;=18264,N(A211)&lt;=73050)),NOT(OR($C211="Service",$C211="Repair",$C211="Tires",$C211="Other")),NOT(AND(ISNUMBER(D211),N(D211)&gt;=0,N(D211)&lt;=2000000)),NOT(AND(ISNUMBER(F211),N(F211)&gt;=0,N(F211)&lt;=1000000)),N($A211)&lt;SUMPRODUCT(--(Vans!$A$2:$A$101=$B211),Vans!$G$2:$G$101)),"Check inputs",IF(OR($D211&lt;SUMPRODUCT(MAX(('Service Log'!$B$2:$B$501=$B211)*('Service Log'!$H$2:$H$501&lt;$A211)*'Service Log'!$I$2:$I$501)),$D211&lt;SUMPRODUCT(MAX((Inspections!$B$2:$B$501=$B211)*(Inspections!$P$2:$P$501&lt;$A211)*Inspections!$Q$2:$Q$501)),$D211&lt;SUMPRODUCT(--(Vans!$A$2:$A$101=$B211),Vans!$D$2:$D$101)),"Check odometer","OK"))))</f>
        <v/>
      </c>
      <c r="H211" s="21">
        <f>IF(AND(ISNUMBER($A211),N($A211)&gt;=18264,N($A211)&lt;=73050),$A211,0)</f>
        <v>0</v>
      </c>
      <c r="I211" s="22">
        <f>IF(AND(AND(ISNUMBER($A211),N($A211)&gt;=18264,N($A211)&lt;=73050),AND(ISNUMBER($D211),N($D211)&gt;=0,N($D211)&lt;=2000000)),$D211,0)</f>
        <v>0</v>
      </c>
    </row>
    <row r="212" spans="1:9" x14ac:dyDescent="0.25">
      <c r="A212" s="15"/>
      <c r="B212" s="12"/>
      <c r="C212" s="12"/>
      <c r="D212" s="14"/>
      <c r="E212" s="13"/>
      <c r="F212" s="20"/>
      <c r="G212" s="18" t="str">
        <f>IF(COUNTA($A212:$F212)=0,"",IF(OR($B212="",NOT(SUMPRODUCT(--(Vans!$A$2:$A$101=$B212))=1)),"Check ID",IF(OR(NOT(AND(ISNUMBER(A212),N(A212)&gt;=18264,N(A212)&lt;=73050)),NOT(OR($C212="Service",$C212="Repair",$C212="Tires",$C212="Other")),NOT(AND(ISNUMBER(D212),N(D212)&gt;=0,N(D212)&lt;=2000000)),NOT(AND(ISNUMBER(F212),N(F212)&gt;=0,N(F212)&lt;=1000000)),N($A212)&lt;SUMPRODUCT(--(Vans!$A$2:$A$101=$B212),Vans!$G$2:$G$101)),"Check inputs",IF(OR($D212&lt;SUMPRODUCT(MAX(('Service Log'!$B$2:$B$501=$B212)*('Service Log'!$H$2:$H$501&lt;$A212)*'Service Log'!$I$2:$I$501)),$D212&lt;SUMPRODUCT(MAX((Inspections!$B$2:$B$501=$B212)*(Inspections!$P$2:$P$501&lt;$A212)*Inspections!$Q$2:$Q$501)),$D212&lt;SUMPRODUCT(--(Vans!$A$2:$A$101=$B212),Vans!$D$2:$D$101)),"Check odometer","OK"))))</f>
        <v/>
      </c>
      <c r="H212" s="21">
        <f>IF(AND(ISNUMBER($A212),N($A212)&gt;=18264,N($A212)&lt;=73050),$A212,0)</f>
        <v>0</v>
      </c>
      <c r="I212" s="22">
        <f>IF(AND(AND(ISNUMBER($A212),N($A212)&gt;=18264,N($A212)&lt;=73050),AND(ISNUMBER($D212),N($D212)&gt;=0,N($D212)&lt;=2000000)),$D212,0)</f>
        <v>0</v>
      </c>
    </row>
    <row r="213" spans="1:9" x14ac:dyDescent="0.25">
      <c r="A213" s="15"/>
      <c r="B213" s="12"/>
      <c r="C213" s="12"/>
      <c r="D213" s="14"/>
      <c r="E213" s="13"/>
      <c r="F213" s="20"/>
      <c r="G213" s="18" t="str">
        <f>IF(COUNTA($A213:$F213)=0,"",IF(OR($B213="",NOT(SUMPRODUCT(--(Vans!$A$2:$A$101=$B213))=1)),"Check ID",IF(OR(NOT(AND(ISNUMBER(A213),N(A213)&gt;=18264,N(A213)&lt;=73050)),NOT(OR($C213="Service",$C213="Repair",$C213="Tires",$C213="Other")),NOT(AND(ISNUMBER(D213),N(D213)&gt;=0,N(D213)&lt;=2000000)),NOT(AND(ISNUMBER(F213),N(F213)&gt;=0,N(F213)&lt;=1000000)),N($A213)&lt;SUMPRODUCT(--(Vans!$A$2:$A$101=$B213),Vans!$G$2:$G$101)),"Check inputs",IF(OR($D213&lt;SUMPRODUCT(MAX(('Service Log'!$B$2:$B$501=$B213)*('Service Log'!$H$2:$H$501&lt;$A213)*'Service Log'!$I$2:$I$501)),$D213&lt;SUMPRODUCT(MAX((Inspections!$B$2:$B$501=$B213)*(Inspections!$P$2:$P$501&lt;$A213)*Inspections!$Q$2:$Q$501)),$D213&lt;SUMPRODUCT(--(Vans!$A$2:$A$101=$B213),Vans!$D$2:$D$101)),"Check odometer","OK"))))</f>
        <v/>
      </c>
      <c r="H213" s="21">
        <f>IF(AND(ISNUMBER($A213),N($A213)&gt;=18264,N($A213)&lt;=73050),$A213,0)</f>
        <v>0</v>
      </c>
      <c r="I213" s="22">
        <f>IF(AND(AND(ISNUMBER($A213),N($A213)&gt;=18264,N($A213)&lt;=73050),AND(ISNUMBER($D213),N($D213)&gt;=0,N($D213)&lt;=2000000)),$D213,0)</f>
        <v>0</v>
      </c>
    </row>
    <row r="214" spans="1:9" x14ac:dyDescent="0.25">
      <c r="A214" s="15"/>
      <c r="B214" s="12"/>
      <c r="C214" s="12"/>
      <c r="D214" s="14"/>
      <c r="E214" s="13"/>
      <c r="F214" s="20"/>
      <c r="G214" s="18" t="str">
        <f>IF(COUNTA($A214:$F214)=0,"",IF(OR($B214="",NOT(SUMPRODUCT(--(Vans!$A$2:$A$101=$B214))=1)),"Check ID",IF(OR(NOT(AND(ISNUMBER(A214),N(A214)&gt;=18264,N(A214)&lt;=73050)),NOT(OR($C214="Service",$C214="Repair",$C214="Tires",$C214="Other")),NOT(AND(ISNUMBER(D214),N(D214)&gt;=0,N(D214)&lt;=2000000)),NOT(AND(ISNUMBER(F214),N(F214)&gt;=0,N(F214)&lt;=1000000)),N($A214)&lt;SUMPRODUCT(--(Vans!$A$2:$A$101=$B214),Vans!$G$2:$G$101)),"Check inputs",IF(OR($D214&lt;SUMPRODUCT(MAX(('Service Log'!$B$2:$B$501=$B214)*('Service Log'!$H$2:$H$501&lt;$A214)*'Service Log'!$I$2:$I$501)),$D214&lt;SUMPRODUCT(MAX((Inspections!$B$2:$B$501=$B214)*(Inspections!$P$2:$P$501&lt;$A214)*Inspections!$Q$2:$Q$501)),$D214&lt;SUMPRODUCT(--(Vans!$A$2:$A$101=$B214),Vans!$D$2:$D$101)),"Check odometer","OK"))))</f>
        <v/>
      </c>
      <c r="H214" s="21">
        <f>IF(AND(ISNUMBER($A214),N($A214)&gt;=18264,N($A214)&lt;=73050),$A214,0)</f>
        <v>0</v>
      </c>
      <c r="I214" s="22">
        <f>IF(AND(AND(ISNUMBER($A214),N($A214)&gt;=18264,N($A214)&lt;=73050),AND(ISNUMBER($D214),N($D214)&gt;=0,N($D214)&lt;=2000000)),$D214,0)</f>
        <v>0</v>
      </c>
    </row>
    <row r="215" spans="1:9" x14ac:dyDescent="0.25">
      <c r="A215" s="15"/>
      <c r="B215" s="12"/>
      <c r="C215" s="12"/>
      <c r="D215" s="14"/>
      <c r="E215" s="13"/>
      <c r="F215" s="20"/>
      <c r="G215" s="18" t="str">
        <f>IF(COUNTA($A215:$F215)=0,"",IF(OR($B215="",NOT(SUMPRODUCT(--(Vans!$A$2:$A$101=$B215))=1)),"Check ID",IF(OR(NOT(AND(ISNUMBER(A215),N(A215)&gt;=18264,N(A215)&lt;=73050)),NOT(OR($C215="Service",$C215="Repair",$C215="Tires",$C215="Other")),NOT(AND(ISNUMBER(D215),N(D215)&gt;=0,N(D215)&lt;=2000000)),NOT(AND(ISNUMBER(F215),N(F215)&gt;=0,N(F215)&lt;=1000000)),N($A215)&lt;SUMPRODUCT(--(Vans!$A$2:$A$101=$B215),Vans!$G$2:$G$101)),"Check inputs",IF(OR($D215&lt;SUMPRODUCT(MAX(('Service Log'!$B$2:$B$501=$B215)*('Service Log'!$H$2:$H$501&lt;$A215)*'Service Log'!$I$2:$I$501)),$D215&lt;SUMPRODUCT(MAX((Inspections!$B$2:$B$501=$B215)*(Inspections!$P$2:$P$501&lt;$A215)*Inspections!$Q$2:$Q$501)),$D215&lt;SUMPRODUCT(--(Vans!$A$2:$A$101=$B215),Vans!$D$2:$D$101)),"Check odometer","OK"))))</f>
        <v/>
      </c>
      <c r="H215" s="21">
        <f>IF(AND(ISNUMBER($A215),N($A215)&gt;=18264,N($A215)&lt;=73050),$A215,0)</f>
        <v>0</v>
      </c>
      <c r="I215" s="22">
        <f>IF(AND(AND(ISNUMBER($A215),N($A215)&gt;=18264,N($A215)&lt;=73050),AND(ISNUMBER($D215),N($D215)&gt;=0,N($D215)&lt;=2000000)),$D215,0)</f>
        <v>0</v>
      </c>
    </row>
    <row r="216" spans="1:9" x14ac:dyDescent="0.25">
      <c r="A216" s="15"/>
      <c r="B216" s="12"/>
      <c r="C216" s="12"/>
      <c r="D216" s="14"/>
      <c r="E216" s="13"/>
      <c r="F216" s="20"/>
      <c r="G216" s="18" t="str">
        <f>IF(COUNTA($A216:$F216)=0,"",IF(OR($B216="",NOT(SUMPRODUCT(--(Vans!$A$2:$A$101=$B216))=1)),"Check ID",IF(OR(NOT(AND(ISNUMBER(A216),N(A216)&gt;=18264,N(A216)&lt;=73050)),NOT(OR($C216="Service",$C216="Repair",$C216="Tires",$C216="Other")),NOT(AND(ISNUMBER(D216),N(D216)&gt;=0,N(D216)&lt;=2000000)),NOT(AND(ISNUMBER(F216),N(F216)&gt;=0,N(F216)&lt;=1000000)),N($A216)&lt;SUMPRODUCT(--(Vans!$A$2:$A$101=$B216),Vans!$G$2:$G$101)),"Check inputs",IF(OR($D216&lt;SUMPRODUCT(MAX(('Service Log'!$B$2:$B$501=$B216)*('Service Log'!$H$2:$H$501&lt;$A216)*'Service Log'!$I$2:$I$501)),$D216&lt;SUMPRODUCT(MAX((Inspections!$B$2:$B$501=$B216)*(Inspections!$P$2:$P$501&lt;$A216)*Inspections!$Q$2:$Q$501)),$D216&lt;SUMPRODUCT(--(Vans!$A$2:$A$101=$B216),Vans!$D$2:$D$101)),"Check odometer","OK"))))</f>
        <v/>
      </c>
      <c r="H216" s="21">
        <f>IF(AND(ISNUMBER($A216),N($A216)&gt;=18264,N($A216)&lt;=73050),$A216,0)</f>
        <v>0</v>
      </c>
      <c r="I216" s="22">
        <f>IF(AND(AND(ISNUMBER($A216),N($A216)&gt;=18264,N($A216)&lt;=73050),AND(ISNUMBER($D216),N($D216)&gt;=0,N($D216)&lt;=2000000)),$D216,0)</f>
        <v>0</v>
      </c>
    </row>
    <row r="217" spans="1:9" x14ac:dyDescent="0.25">
      <c r="A217" s="15"/>
      <c r="B217" s="12"/>
      <c r="C217" s="12"/>
      <c r="D217" s="14"/>
      <c r="E217" s="13"/>
      <c r="F217" s="20"/>
      <c r="G217" s="18" t="str">
        <f>IF(COUNTA($A217:$F217)=0,"",IF(OR($B217="",NOT(SUMPRODUCT(--(Vans!$A$2:$A$101=$B217))=1)),"Check ID",IF(OR(NOT(AND(ISNUMBER(A217),N(A217)&gt;=18264,N(A217)&lt;=73050)),NOT(OR($C217="Service",$C217="Repair",$C217="Tires",$C217="Other")),NOT(AND(ISNUMBER(D217),N(D217)&gt;=0,N(D217)&lt;=2000000)),NOT(AND(ISNUMBER(F217),N(F217)&gt;=0,N(F217)&lt;=1000000)),N($A217)&lt;SUMPRODUCT(--(Vans!$A$2:$A$101=$B217),Vans!$G$2:$G$101)),"Check inputs",IF(OR($D217&lt;SUMPRODUCT(MAX(('Service Log'!$B$2:$B$501=$B217)*('Service Log'!$H$2:$H$501&lt;$A217)*'Service Log'!$I$2:$I$501)),$D217&lt;SUMPRODUCT(MAX((Inspections!$B$2:$B$501=$B217)*(Inspections!$P$2:$P$501&lt;$A217)*Inspections!$Q$2:$Q$501)),$D217&lt;SUMPRODUCT(--(Vans!$A$2:$A$101=$B217),Vans!$D$2:$D$101)),"Check odometer","OK"))))</f>
        <v/>
      </c>
      <c r="H217" s="21">
        <f>IF(AND(ISNUMBER($A217),N($A217)&gt;=18264,N($A217)&lt;=73050),$A217,0)</f>
        <v>0</v>
      </c>
      <c r="I217" s="22">
        <f>IF(AND(AND(ISNUMBER($A217),N($A217)&gt;=18264,N($A217)&lt;=73050),AND(ISNUMBER($D217),N($D217)&gt;=0,N($D217)&lt;=2000000)),$D217,0)</f>
        <v>0</v>
      </c>
    </row>
    <row r="218" spans="1:9" x14ac:dyDescent="0.25">
      <c r="A218" s="15"/>
      <c r="B218" s="12"/>
      <c r="C218" s="12"/>
      <c r="D218" s="14"/>
      <c r="E218" s="13"/>
      <c r="F218" s="20"/>
      <c r="G218" s="18" t="str">
        <f>IF(COUNTA($A218:$F218)=0,"",IF(OR($B218="",NOT(SUMPRODUCT(--(Vans!$A$2:$A$101=$B218))=1)),"Check ID",IF(OR(NOT(AND(ISNUMBER(A218),N(A218)&gt;=18264,N(A218)&lt;=73050)),NOT(OR($C218="Service",$C218="Repair",$C218="Tires",$C218="Other")),NOT(AND(ISNUMBER(D218),N(D218)&gt;=0,N(D218)&lt;=2000000)),NOT(AND(ISNUMBER(F218),N(F218)&gt;=0,N(F218)&lt;=1000000)),N($A218)&lt;SUMPRODUCT(--(Vans!$A$2:$A$101=$B218),Vans!$G$2:$G$101)),"Check inputs",IF(OR($D218&lt;SUMPRODUCT(MAX(('Service Log'!$B$2:$B$501=$B218)*('Service Log'!$H$2:$H$501&lt;$A218)*'Service Log'!$I$2:$I$501)),$D218&lt;SUMPRODUCT(MAX((Inspections!$B$2:$B$501=$B218)*(Inspections!$P$2:$P$501&lt;$A218)*Inspections!$Q$2:$Q$501)),$D218&lt;SUMPRODUCT(--(Vans!$A$2:$A$101=$B218),Vans!$D$2:$D$101)),"Check odometer","OK"))))</f>
        <v/>
      </c>
      <c r="H218" s="21">
        <f>IF(AND(ISNUMBER($A218),N($A218)&gt;=18264,N($A218)&lt;=73050),$A218,0)</f>
        <v>0</v>
      </c>
      <c r="I218" s="22">
        <f>IF(AND(AND(ISNUMBER($A218),N($A218)&gt;=18264,N($A218)&lt;=73050),AND(ISNUMBER($D218),N($D218)&gt;=0,N($D218)&lt;=2000000)),$D218,0)</f>
        <v>0</v>
      </c>
    </row>
    <row r="219" spans="1:9" x14ac:dyDescent="0.25">
      <c r="A219" s="15"/>
      <c r="B219" s="12"/>
      <c r="C219" s="12"/>
      <c r="D219" s="14"/>
      <c r="E219" s="13"/>
      <c r="F219" s="20"/>
      <c r="G219" s="18" t="str">
        <f>IF(COUNTA($A219:$F219)=0,"",IF(OR($B219="",NOT(SUMPRODUCT(--(Vans!$A$2:$A$101=$B219))=1)),"Check ID",IF(OR(NOT(AND(ISNUMBER(A219),N(A219)&gt;=18264,N(A219)&lt;=73050)),NOT(OR($C219="Service",$C219="Repair",$C219="Tires",$C219="Other")),NOT(AND(ISNUMBER(D219),N(D219)&gt;=0,N(D219)&lt;=2000000)),NOT(AND(ISNUMBER(F219),N(F219)&gt;=0,N(F219)&lt;=1000000)),N($A219)&lt;SUMPRODUCT(--(Vans!$A$2:$A$101=$B219),Vans!$G$2:$G$101)),"Check inputs",IF(OR($D219&lt;SUMPRODUCT(MAX(('Service Log'!$B$2:$B$501=$B219)*('Service Log'!$H$2:$H$501&lt;$A219)*'Service Log'!$I$2:$I$501)),$D219&lt;SUMPRODUCT(MAX((Inspections!$B$2:$B$501=$B219)*(Inspections!$P$2:$P$501&lt;$A219)*Inspections!$Q$2:$Q$501)),$D219&lt;SUMPRODUCT(--(Vans!$A$2:$A$101=$B219),Vans!$D$2:$D$101)),"Check odometer","OK"))))</f>
        <v/>
      </c>
      <c r="H219" s="21">
        <f>IF(AND(ISNUMBER($A219),N($A219)&gt;=18264,N($A219)&lt;=73050),$A219,0)</f>
        <v>0</v>
      </c>
      <c r="I219" s="22">
        <f>IF(AND(AND(ISNUMBER($A219),N($A219)&gt;=18264,N($A219)&lt;=73050),AND(ISNUMBER($D219),N($D219)&gt;=0,N($D219)&lt;=2000000)),$D219,0)</f>
        <v>0</v>
      </c>
    </row>
    <row r="220" spans="1:9" x14ac:dyDescent="0.25">
      <c r="A220" s="15"/>
      <c r="B220" s="12"/>
      <c r="C220" s="12"/>
      <c r="D220" s="14"/>
      <c r="E220" s="13"/>
      <c r="F220" s="20"/>
      <c r="G220" s="18" t="str">
        <f>IF(COUNTA($A220:$F220)=0,"",IF(OR($B220="",NOT(SUMPRODUCT(--(Vans!$A$2:$A$101=$B220))=1)),"Check ID",IF(OR(NOT(AND(ISNUMBER(A220),N(A220)&gt;=18264,N(A220)&lt;=73050)),NOT(OR($C220="Service",$C220="Repair",$C220="Tires",$C220="Other")),NOT(AND(ISNUMBER(D220),N(D220)&gt;=0,N(D220)&lt;=2000000)),NOT(AND(ISNUMBER(F220),N(F220)&gt;=0,N(F220)&lt;=1000000)),N($A220)&lt;SUMPRODUCT(--(Vans!$A$2:$A$101=$B220),Vans!$G$2:$G$101)),"Check inputs",IF(OR($D220&lt;SUMPRODUCT(MAX(('Service Log'!$B$2:$B$501=$B220)*('Service Log'!$H$2:$H$501&lt;$A220)*'Service Log'!$I$2:$I$501)),$D220&lt;SUMPRODUCT(MAX((Inspections!$B$2:$B$501=$B220)*(Inspections!$P$2:$P$501&lt;$A220)*Inspections!$Q$2:$Q$501)),$D220&lt;SUMPRODUCT(--(Vans!$A$2:$A$101=$B220),Vans!$D$2:$D$101)),"Check odometer","OK"))))</f>
        <v/>
      </c>
      <c r="H220" s="21">
        <f>IF(AND(ISNUMBER($A220),N($A220)&gt;=18264,N($A220)&lt;=73050),$A220,0)</f>
        <v>0</v>
      </c>
      <c r="I220" s="22">
        <f>IF(AND(AND(ISNUMBER($A220),N($A220)&gt;=18264,N($A220)&lt;=73050),AND(ISNUMBER($D220),N($D220)&gt;=0,N($D220)&lt;=2000000)),$D220,0)</f>
        <v>0</v>
      </c>
    </row>
    <row r="221" spans="1:9" x14ac:dyDescent="0.25">
      <c r="A221" s="15"/>
      <c r="B221" s="12"/>
      <c r="C221" s="12"/>
      <c r="D221" s="14"/>
      <c r="E221" s="13"/>
      <c r="F221" s="20"/>
      <c r="G221" s="18" t="str">
        <f>IF(COUNTA($A221:$F221)=0,"",IF(OR($B221="",NOT(SUMPRODUCT(--(Vans!$A$2:$A$101=$B221))=1)),"Check ID",IF(OR(NOT(AND(ISNUMBER(A221),N(A221)&gt;=18264,N(A221)&lt;=73050)),NOT(OR($C221="Service",$C221="Repair",$C221="Tires",$C221="Other")),NOT(AND(ISNUMBER(D221),N(D221)&gt;=0,N(D221)&lt;=2000000)),NOT(AND(ISNUMBER(F221),N(F221)&gt;=0,N(F221)&lt;=1000000)),N($A221)&lt;SUMPRODUCT(--(Vans!$A$2:$A$101=$B221),Vans!$G$2:$G$101)),"Check inputs",IF(OR($D221&lt;SUMPRODUCT(MAX(('Service Log'!$B$2:$B$501=$B221)*('Service Log'!$H$2:$H$501&lt;$A221)*'Service Log'!$I$2:$I$501)),$D221&lt;SUMPRODUCT(MAX((Inspections!$B$2:$B$501=$B221)*(Inspections!$P$2:$P$501&lt;$A221)*Inspections!$Q$2:$Q$501)),$D221&lt;SUMPRODUCT(--(Vans!$A$2:$A$101=$B221),Vans!$D$2:$D$101)),"Check odometer","OK"))))</f>
        <v/>
      </c>
      <c r="H221" s="21">
        <f>IF(AND(ISNUMBER($A221),N($A221)&gt;=18264,N($A221)&lt;=73050),$A221,0)</f>
        <v>0</v>
      </c>
      <c r="I221" s="22">
        <f>IF(AND(AND(ISNUMBER($A221),N($A221)&gt;=18264,N($A221)&lt;=73050),AND(ISNUMBER($D221),N($D221)&gt;=0,N($D221)&lt;=2000000)),$D221,0)</f>
        <v>0</v>
      </c>
    </row>
    <row r="222" spans="1:9" x14ac:dyDescent="0.25">
      <c r="A222" s="15"/>
      <c r="B222" s="12"/>
      <c r="C222" s="12"/>
      <c r="D222" s="14"/>
      <c r="E222" s="13"/>
      <c r="F222" s="20"/>
      <c r="G222" s="18" t="str">
        <f>IF(COUNTA($A222:$F222)=0,"",IF(OR($B222="",NOT(SUMPRODUCT(--(Vans!$A$2:$A$101=$B222))=1)),"Check ID",IF(OR(NOT(AND(ISNUMBER(A222),N(A222)&gt;=18264,N(A222)&lt;=73050)),NOT(OR($C222="Service",$C222="Repair",$C222="Tires",$C222="Other")),NOT(AND(ISNUMBER(D222),N(D222)&gt;=0,N(D222)&lt;=2000000)),NOT(AND(ISNUMBER(F222),N(F222)&gt;=0,N(F222)&lt;=1000000)),N($A222)&lt;SUMPRODUCT(--(Vans!$A$2:$A$101=$B222),Vans!$G$2:$G$101)),"Check inputs",IF(OR($D222&lt;SUMPRODUCT(MAX(('Service Log'!$B$2:$B$501=$B222)*('Service Log'!$H$2:$H$501&lt;$A222)*'Service Log'!$I$2:$I$501)),$D222&lt;SUMPRODUCT(MAX((Inspections!$B$2:$B$501=$B222)*(Inspections!$P$2:$P$501&lt;$A222)*Inspections!$Q$2:$Q$501)),$D222&lt;SUMPRODUCT(--(Vans!$A$2:$A$101=$B222),Vans!$D$2:$D$101)),"Check odometer","OK"))))</f>
        <v/>
      </c>
      <c r="H222" s="21">
        <f>IF(AND(ISNUMBER($A222),N($A222)&gt;=18264,N($A222)&lt;=73050),$A222,0)</f>
        <v>0</v>
      </c>
      <c r="I222" s="22">
        <f>IF(AND(AND(ISNUMBER($A222),N($A222)&gt;=18264,N($A222)&lt;=73050),AND(ISNUMBER($D222),N($D222)&gt;=0,N($D222)&lt;=2000000)),$D222,0)</f>
        <v>0</v>
      </c>
    </row>
    <row r="223" spans="1:9" x14ac:dyDescent="0.25">
      <c r="A223" s="15"/>
      <c r="B223" s="12"/>
      <c r="C223" s="12"/>
      <c r="D223" s="14"/>
      <c r="E223" s="13"/>
      <c r="F223" s="20"/>
      <c r="G223" s="18" t="str">
        <f>IF(COUNTA($A223:$F223)=0,"",IF(OR($B223="",NOT(SUMPRODUCT(--(Vans!$A$2:$A$101=$B223))=1)),"Check ID",IF(OR(NOT(AND(ISNUMBER(A223),N(A223)&gt;=18264,N(A223)&lt;=73050)),NOT(OR($C223="Service",$C223="Repair",$C223="Tires",$C223="Other")),NOT(AND(ISNUMBER(D223),N(D223)&gt;=0,N(D223)&lt;=2000000)),NOT(AND(ISNUMBER(F223),N(F223)&gt;=0,N(F223)&lt;=1000000)),N($A223)&lt;SUMPRODUCT(--(Vans!$A$2:$A$101=$B223),Vans!$G$2:$G$101)),"Check inputs",IF(OR($D223&lt;SUMPRODUCT(MAX(('Service Log'!$B$2:$B$501=$B223)*('Service Log'!$H$2:$H$501&lt;$A223)*'Service Log'!$I$2:$I$501)),$D223&lt;SUMPRODUCT(MAX((Inspections!$B$2:$B$501=$B223)*(Inspections!$P$2:$P$501&lt;$A223)*Inspections!$Q$2:$Q$501)),$D223&lt;SUMPRODUCT(--(Vans!$A$2:$A$101=$B223),Vans!$D$2:$D$101)),"Check odometer","OK"))))</f>
        <v/>
      </c>
      <c r="H223" s="21">
        <f>IF(AND(ISNUMBER($A223),N($A223)&gt;=18264,N($A223)&lt;=73050),$A223,0)</f>
        <v>0</v>
      </c>
      <c r="I223" s="22">
        <f>IF(AND(AND(ISNUMBER($A223),N($A223)&gt;=18264,N($A223)&lt;=73050),AND(ISNUMBER($D223),N($D223)&gt;=0,N($D223)&lt;=2000000)),$D223,0)</f>
        <v>0</v>
      </c>
    </row>
    <row r="224" spans="1:9" x14ac:dyDescent="0.25">
      <c r="A224" s="15"/>
      <c r="B224" s="12"/>
      <c r="C224" s="12"/>
      <c r="D224" s="14"/>
      <c r="E224" s="13"/>
      <c r="F224" s="20"/>
      <c r="G224" s="18" t="str">
        <f>IF(COUNTA($A224:$F224)=0,"",IF(OR($B224="",NOT(SUMPRODUCT(--(Vans!$A$2:$A$101=$B224))=1)),"Check ID",IF(OR(NOT(AND(ISNUMBER(A224),N(A224)&gt;=18264,N(A224)&lt;=73050)),NOT(OR($C224="Service",$C224="Repair",$C224="Tires",$C224="Other")),NOT(AND(ISNUMBER(D224),N(D224)&gt;=0,N(D224)&lt;=2000000)),NOT(AND(ISNUMBER(F224),N(F224)&gt;=0,N(F224)&lt;=1000000)),N($A224)&lt;SUMPRODUCT(--(Vans!$A$2:$A$101=$B224),Vans!$G$2:$G$101)),"Check inputs",IF(OR($D224&lt;SUMPRODUCT(MAX(('Service Log'!$B$2:$B$501=$B224)*('Service Log'!$H$2:$H$501&lt;$A224)*'Service Log'!$I$2:$I$501)),$D224&lt;SUMPRODUCT(MAX((Inspections!$B$2:$B$501=$B224)*(Inspections!$P$2:$P$501&lt;$A224)*Inspections!$Q$2:$Q$501)),$D224&lt;SUMPRODUCT(--(Vans!$A$2:$A$101=$B224),Vans!$D$2:$D$101)),"Check odometer","OK"))))</f>
        <v/>
      </c>
      <c r="H224" s="21">
        <f>IF(AND(ISNUMBER($A224),N($A224)&gt;=18264,N($A224)&lt;=73050),$A224,0)</f>
        <v>0</v>
      </c>
      <c r="I224" s="22">
        <f>IF(AND(AND(ISNUMBER($A224),N($A224)&gt;=18264,N($A224)&lt;=73050),AND(ISNUMBER($D224),N($D224)&gt;=0,N($D224)&lt;=2000000)),$D224,0)</f>
        <v>0</v>
      </c>
    </row>
    <row r="225" spans="1:9" x14ac:dyDescent="0.25">
      <c r="A225" s="15"/>
      <c r="B225" s="12"/>
      <c r="C225" s="12"/>
      <c r="D225" s="14"/>
      <c r="E225" s="13"/>
      <c r="F225" s="20"/>
      <c r="G225" s="18" t="str">
        <f>IF(COUNTA($A225:$F225)=0,"",IF(OR($B225="",NOT(SUMPRODUCT(--(Vans!$A$2:$A$101=$B225))=1)),"Check ID",IF(OR(NOT(AND(ISNUMBER(A225),N(A225)&gt;=18264,N(A225)&lt;=73050)),NOT(OR($C225="Service",$C225="Repair",$C225="Tires",$C225="Other")),NOT(AND(ISNUMBER(D225),N(D225)&gt;=0,N(D225)&lt;=2000000)),NOT(AND(ISNUMBER(F225),N(F225)&gt;=0,N(F225)&lt;=1000000)),N($A225)&lt;SUMPRODUCT(--(Vans!$A$2:$A$101=$B225),Vans!$G$2:$G$101)),"Check inputs",IF(OR($D225&lt;SUMPRODUCT(MAX(('Service Log'!$B$2:$B$501=$B225)*('Service Log'!$H$2:$H$501&lt;$A225)*'Service Log'!$I$2:$I$501)),$D225&lt;SUMPRODUCT(MAX((Inspections!$B$2:$B$501=$B225)*(Inspections!$P$2:$P$501&lt;$A225)*Inspections!$Q$2:$Q$501)),$D225&lt;SUMPRODUCT(--(Vans!$A$2:$A$101=$B225),Vans!$D$2:$D$101)),"Check odometer","OK"))))</f>
        <v/>
      </c>
      <c r="H225" s="21">
        <f>IF(AND(ISNUMBER($A225),N($A225)&gt;=18264,N($A225)&lt;=73050),$A225,0)</f>
        <v>0</v>
      </c>
      <c r="I225" s="22">
        <f>IF(AND(AND(ISNUMBER($A225),N($A225)&gt;=18264,N($A225)&lt;=73050),AND(ISNUMBER($D225),N($D225)&gt;=0,N($D225)&lt;=2000000)),$D225,0)</f>
        <v>0</v>
      </c>
    </row>
    <row r="226" spans="1:9" x14ac:dyDescent="0.25">
      <c r="A226" s="15"/>
      <c r="B226" s="12"/>
      <c r="C226" s="12"/>
      <c r="D226" s="14"/>
      <c r="E226" s="13"/>
      <c r="F226" s="20"/>
      <c r="G226" s="18" t="str">
        <f>IF(COUNTA($A226:$F226)=0,"",IF(OR($B226="",NOT(SUMPRODUCT(--(Vans!$A$2:$A$101=$B226))=1)),"Check ID",IF(OR(NOT(AND(ISNUMBER(A226),N(A226)&gt;=18264,N(A226)&lt;=73050)),NOT(OR($C226="Service",$C226="Repair",$C226="Tires",$C226="Other")),NOT(AND(ISNUMBER(D226),N(D226)&gt;=0,N(D226)&lt;=2000000)),NOT(AND(ISNUMBER(F226),N(F226)&gt;=0,N(F226)&lt;=1000000)),N($A226)&lt;SUMPRODUCT(--(Vans!$A$2:$A$101=$B226),Vans!$G$2:$G$101)),"Check inputs",IF(OR($D226&lt;SUMPRODUCT(MAX(('Service Log'!$B$2:$B$501=$B226)*('Service Log'!$H$2:$H$501&lt;$A226)*'Service Log'!$I$2:$I$501)),$D226&lt;SUMPRODUCT(MAX((Inspections!$B$2:$B$501=$B226)*(Inspections!$P$2:$P$501&lt;$A226)*Inspections!$Q$2:$Q$501)),$D226&lt;SUMPRODUCT(--(Vans!$A$2:$A$101=$B226),Vans!$D$2:$D$101)),"Check odometer","OK"))))</f>
        <v/>
      </c>
      <c r="H226" s="21">
        <f>IF(AND(ISNUMBER($A226),N($A226)&gt;=18264,N($A226)&lt;=73050),$A226,0)</f>
        <v>0</v>
      </c>
      <c r="I226" s="22">
        <f>IF(AND(AND(ISNUMBER($A226),N($A226)&gt;=18264,N($A226)&lt;=73050),AND(ISNUMBER($D226),N($D226)&gt;=0,N($D226)&lt;=2000000)),$D226,0)</f>
        <v>0</v>
      </c>
    </row>
    <row r="227" spans="1:9" x14ac:dyDescent="0.25">
      <c r="A227" s="15"/>
      <c r="B227" s="12"/>
      <c r="C227" s="12"/>
      <c r="D227" s="14"/>
      <c r="E227" s="13"/>
      <c r="F227" s="20"/>
      <c r="G227" s="18" t="str">
        <f>IF(COUNTA($A227:$F227)=0,"",IF(OR($B227="",NOT(SUMPRODUCT(--(Vans!$A$2:$A$101=$B227))=1)),"Check ID",IF(OR(NOT(AND(ISNUMBER(A227),N(A227)&gt;=18264,N(A227)&lt;=73050)),NOT(OR($C227="Service",$C227="Repair",$C227="Tires",$C227="Other")),NOT(AND(ISNUMBER(D227),N(D227)&gt;=0,N(D227)&lt;=2000000)),NOT(AND(ISNUMBER(F227),N(F227)&gt;=0,N(F227)&lt;=1000000)),N($A227)&lt;SUMPRODUCT(--(Vans!$A$2:$A$101=$B227),Vans!$G$2:$G$101)),"Check inputs",IF(OR($D227&lt;SUMPRODUCT(MAX(('Service Log'!$B$2:$B$501=$B227)*('Service Log'!$H$2:$H$501&lt;$A227)*'Service Log'!$I$2:$I$501)),$D227&lt;SUMPRODUCT(MAX((Inspections!$B$2:$B$501=$B227)*(Inspections!$P$2:$P$501&lt;$A227)*Inspections!$Q$2:$Q$501)),$D227&lt;SUMPRODUCT(--(Vans!$A$2:$A$101=$B227),Vans!$D$2:$D$101)),"Check odometer","OK"))))</f>
        <v/>
      </c>
      <c r="H227" s="21">
        <f>IF(AND(ISNUMBER($A227),N($A227)&gt;=18264,N($A227)&lt;=73050),$A227,0)</f>
        <v>0</v>
      </c>
      <c r="I227" s="22">
        <f>IF(AND(AND(ISNUMBER($A227),N($A227)&gt;=18264,N($A227)&lt;=73050),AND(ISNUMBER($D227),N($D227)&gt;=0,N($D227)&lt;=2000000)),$D227,0)</f>
        <v>0</v>
      </c>
    </row>
    <row r="228" spans="1:9" x14ac:dyDescent="0.25">
      <c r="A228" s="15"/>
      <c r="B228" s="12"/>
      <c r="C228" s="12"/>
      <c r="D228" s="14"/>
      <c r="E228" s="13"/>
      <c r="F228" s="20"/>
      <c r="G228" s="18" t="str">
        <f>IF(COUNTA($A228:$F228)=0,"",IF(OR($B228="",NOT(SUMPRODUCT(--(Vans!$A$2:$A$101=$B228))=1)),"Check ID",IF(OR(NOT(AND(ISNUMBER(A228),N(A228)&gt;=18264,N(A228)&lt;=73050)),NOT(OR($C228="Service",$C228="Repair",$C228="Tires",$C228="Other")),NOT(AND(ISNUMBER(D228),N(D228)&gt;=0,N(D228)&lt;=2000000)),NOT(AND(ISNUMBER(F228),N(F228)&gt;=0,N(F228)&lt;=1000000)),N($A228)&lt;SUMPRODUCT(--(Vans!$A$2:$A$101=$B228),Vans!$G$2:$G$101)),"Check inputs",IF(OR($D228&lt;SUMPRODUCT(MAX(('Service Log'!$B$2:$B$501=$B228)*('Service Log'!$H$2:$H$501&lt;$A228)*'Service Log'!$I$2:$I$501)),$D228&lt;SUMPRODUCT(MAX((Inspections!$B$2:$B$501=$B228)*(Inspections!$P$2:$P$501&lt;$A228)*Inspections!$Q$2:$Q$501)),$D228&lt;SUMPRODUCT(--(Vans!$A$2:$A$101=$B228),Vans!$D$2:$D$101)),"Check odometer","OK"))))</f>
        <v/>
      </c>
      <c r="H228" s="21">
        <f>IF(AND(ISNUMBER($A228),N($A228)&gt;=18264,N($A228)&lt;=73050),$A228,0)</f>
        <v>0</v>
      </c>
      <c r="I228" s="22">
        <f>IF(AND(AND(ISNUMBER($A228),N($A228)&gt;=18264,N($A228)&lt;=73050),AND(ISNUMBER($D228),N($D228)&gt;=0,N($D228)&lt;=2000000)),$D228,0)</f>
        <v>0</v>
      </c>
    </row>
    <row r="229" spans="1:9" x14ac:dyDescent="0.25">
      <c r="A229" s="15"/>
      <c r="B229" s="12"/>
      <c r="C229" s="12"/>
      <c r="D229" s="14"/>
      <c r="E229" s="13"/>
      <c r="F229" s="20"/>
      <c r="G229" s="18" t="str">
        <f>IF(COUNTA($A229:$F229)=0,"",IF(OR($B229="",NOT(SUMPRODUCT(--(Vans!$A$2:$A$101=$B229))=1)),"Check ID",IF(OR(NOT(AND(ISNUMBER(A229),N(A229)&gt;=18264,N(A229)&lt;=73050)),NOT(OR($C229="Service",$C229="Repair",$C229="Tires",$C229="Other")),NOT(AND(ISNUMBER(D229),N(D229)&gt;=0,N(D229)&lt;=2000000)),NOT(AND(ISNUMBER(F229),N(F229)&gt;=0,N(F229)&lt;=1000000)),N($A229)&lt;SUMPRODUCT(--(Vans!$A$2:$A$101=$B229),Vans!$G$2:$G$101)),"Check inputs",IF(OR($D229&lt;SUMPRODUCT(MAX(('Service Log'!$B$2:$B$501=$B229)*('Service Log'!$H$2:$H$501&lt;$A229)*'Service Log'!$I$2:$I$501)),$D229&lt;SUMPRODUCT(MAX((Inspections!$B$2:$B$501=$B229)*(Inspections!$P$2:$P$501&lt;$A229)*Inspections!$Q$2:$Q$501)),$D229&lt;SUMPRODUCT(--(Vans!$A$2:$A$101=$B229),Vans!$D$2:$D$101)),"Check odometer","OK"))))</f>
        <v/>
      </c>
      <c r="H229" s="21">
        <f>IF(AND(ISNUMBER($A229),N($A229)&gt;=18264,N($A229)&lt;=73050),$A229,0)</f>
        <v>0</v>
      </c>
      <c r="I229" s="22">
        <f>IF(AND(AND(ISNUMBER($A229),N($A229)&gt;=18264,N($A229)&lt;=73050),AND(ISNUMBER($D229),N($D229)&gt;=0,N($D229)&lt;=2000000)),$D229,0)</f>
        <v>0</v>
      </c>
    </row>
    <row r="230" spans="1:9" x14ac:dyDescent="0.25">
      <c r="A230" s="15"/>
      <c r="B230" s="12"/>
      <c r="C230" s="12"/>
      <c r="D230" s="14"/>
      <c r="E230" s="13"/>
      <c r="F230" s="20"/>
      <c r="G230" s="18" t="str">
        <f>IF(COUNTA($A230:$F230)=0,"",IF(OR($B230="",NOT(SUMPRODUCT(--(Vans!$A$2:$A$101=$B230))=1)),"Check ID",IF(OR(NOT(AND(ISNUMBER(A230),N(A230)&gt;=18264,N(A230)&lt;=73050)),NOT(OR($C230="Service",$C230="Repair",$C230="Tires",$C230="Other")),NOT(AND(ISNUMBER(D230),N(D230)&gt;=0,N(D230)&lt;=2000000)),NOT(AND(ISNUMBER(F230),N(F230)&gt;=0,N(F230)&lt;=1000000)),N($A230)&lt;SUMPRODUCT(--(Vans!$A$2:$A$101=$B230),Vans!$G$2:$G$101)),"Check inputs",IF(OR($D230&lt;SUMPRODUCT(MAX(('Service Log'!$B$2:$B$501=$B230)*('Service Log'!$H$2:$H$501&lt;$A230)*'Service Log'!$I$2:$I$501)),$D230&lt;SUMPRODUCT(MAX((Inspections!$B$2:$B$501=$B230)*(Inspections!$P$2:$P$501&lt;$A230)*Inspections!$Q$2:$Q$501)),$D230&lt;SUMPRODUCT(--(Vans!$A$2:$A$101=$B230),Vans!$D$2:$D$101)),"Check odometer","OK"))))</f>
        <v/>
      </c>
      <c r="H230" s="21">
        <f>IF(AND(ISNUMBER($A230),N($A230)&gt;=18264,N($A230)&lt;=73050),$A230,0)</f>
        <v>0</v>
      </c>
      <c r="I230" s="22">
        <f>IF(AND(AND(ISNUMBER($A230),N($A230)&gt;=18264,N($A230)&lt;=73050),AND(ISNUMBER($D230),N($D230)&gt;=0,N($D230)&lt;=2000000)),$D230,0)</f>
        <v>0</v>
      </c>
    </row>
    <row r="231" spans="1:9" x14ac:dyDescent="0.25">
      <c r="A231" s="15"/>
      <c r="B231" s="12"/>
      <c r="C231" s="12"/>
      <c r="D231" s="14"/>
      <c r="E231" s="13"/>
      <c r="F231" s="20"/>
      <c r="G231" s="18" t="str">
        <f>IF(COUNTA($A231:$F231)=0,"",IF(OR($B231="",NOT(SUMPRODUCT(--(Vans!$A$2:$A$101=$B231))=1)),"Check ID",IF(OR(NOT(AND(ISNUMBER(A231),N(A231)&gt;=18264,N(A231)&lt;=73050)),NOT(OR($C231="Service",$C231="Repair",$C231="Tires",$C231="Other")),NOT(AND(ISNUMBER(D231),N(D231)&gt;=0,N(D231)&lt;=2000000)),NOT(AND(ISNUMBER(F231),N(F231)&gt;=0,N(F231)&lt;=1000000)),N($A231)&lt;SUMPRODUCT(--(Vans!$A$2:$A$101=$B231),Vans!$G$2:$G$101)),"Check inputs",IF(OR($D231&lt;SUMPRODUCT(MAX(('Service Log'!$B$2:$B$501=$B231)*('Service Log'!$H$2:$H$501&lt;$A231)*'Service Log'!$I$2:$I$501)),$D231&lt;SUMPRODUCT(MAX((Inspections!$B$2:$B$501=$B231)*(Inspections!$P$2:$P$501&lt;$A231)*Inspections!$Q$2:$Q$501)),$D231&lt;SUMPRODUCT(--(Vans!$A$2:$A$101=$B231),Vans!$D$2:$D$101)),"Check odometer","OK"))))</f>
        <v/>
      </c>
      <c r="H231" s="21">
        <f>IF(AND(ISNUMBER($A231),N($A231)&gt;=18264,N($A231)&lt;=73050),$A231,0)</f>
        <v>0</v>
      </c>
      <c r="I231" s="22">
        <f>IF(AND(AND(ISNUMBER($A231),N($A231)&gt;=18264,N($A231)&lt;=73050),AND(ISNUMBER($D231),N($D231)&gt;=0,N($D231)&lt;=2000000)),$D231,0)</f>
        <v>0</v>
      </c>
    </row>
    <row r="232" spans="1:9" x14ac:dyDescent="0.25">
      <c r="A232" s="15"/>
      <c r="B232" s="12"/>
      <c r="C232" s="12"/>
      <c r="D232" s="14"/>
      <c r="E232" s="13"/>
      <c r="F232" s="20"/>
      <c r="G232" s="18" t="str">
        <f>IF(COUNTA($A232:$F232)=0,"",IF(OR($B232="",NOT(SUMPRODUCT(--(Vans!$A$2:$A$101=$B232))=1)),"Check ID",IF(OR(NOT(AND(ISNUMBER(A232),N(A232)&gt;=18264,N(A232)&lt;=73050)),NOT(OR($C232="Service",$C232="Repair",$C232="Tires",$C232="Other")),NOT(AND(ISNUMBER(D232),N(D232)&gt;=0,N(D232)&lt;=2000000)),NOT(AND(ISNUMBER(F232),N(F232)&gt;=0,N(F232)&lt;=1000000)),N($A232)&lt;SUMPRODUCT(--(Vans!$A$2:$A$101=$B232),Vans!$G$2:$G$101)),"Check inputs",IF(OR($D232&lt;SUMPRODUCT(MAX(('Service Log'!$B$2:$B$501=$B232)*('Service Log'!$H$2:$H$501&lt;$A232)*'Service Log'!$I$2:$I$501)),$D232&lt;SUMPRODUCT(MAX((Inspections!$B$2:$B$501=$B232)*(Inspections!$P$2:$P$501&lt;$A232)*Inspections!$Q$2:$Q$501)),$D232&lt;SUMPRODUCT(--(Vans!$A$2:$A$101=$B232),Vans!$D$2:$D$101)),"Check odometer","OK"))))</f>
        <v/>
      </c>
      <c r="H232" s="21">
        <f>IF(AND(ISNUMBER($A232),N($A232)&gt;=18264,N($A232)&lt;=73050),$A232,0)</f>
        <v>0</v>
      </c>
      <c r="I232" s="22">
        <f>IF(AND(AND(ISNUMBER($A232),N($A232)&gt;=18264,N($A232)&lt;=73050),AND(ISNUMBER($D232),N($D232)&gt;=0,N($D232)&lt;=2000000)),$D232,0)</f>
        <v>0</v>
      </c>
    </row>
    <row r="233" spans="1:9" x14ac:dyDescent="0.25">
      <c r="A233" s="15"/>
      <c r="B233" s="12"/>
      <c r="C233" s="12"/>
      <c r="D233" s="14"/>
      <c r="E233" s="13"/>
      <c r="F233" s="20"/>
      <c r="G233" s="18" t="str">
        <f>IF(COUNTA($A233:$F233)=0,"",IF(OR($B233="",NOT(SUMPRODUCT(--(Vans!$A$2:$A$101=$B233))=1)),"Check ID",IF(OR(NOT(AND(ISNUMBER(A233),N(A233)&gt;=18264,N(A233)&lt;=73050)),NOT(OR($C233="Service",$C233="Repair",$C233="Tires",$C233="Other")),NOT(AND(ISNUMBER(D233),N(D233)&gt;=0,N(D233)&lt;=2000000)),NOT(AND(ISNUMBER(F233),N(F233)&gt;=0,N(F233)&lt;=1000000)),N($A233)&lt;SUMPRODUCT(--(Vans!$A$2:$A$101=$B233),Vans!$G$2:$G$101)),"Check inputs",IF(OR($D233&lt;SUMPRODUCT(MAX(('Service Log'!$B$2:$B$501=$B233)*('Service Log'!$H$2:$H$501&lt;$A233)*'Service Log'!$I$2:$I$501)),$D233&lt;SUMPRODUCT(MAX((Inspections!$B$2:$B$501=$B233)*(Inspections!$P$2:$P$501&lt;$A233)*Inspections!$Q$2:$Q$501)),$D233&lt;SUMPRODUCT(--(Vans!$A$2:$A$101=$B233),Vans!$D$2:$D$101)),"Check odometer","OK"))))</f>
        <v/>
      </c>
      <c r="H233" s="21">
        <f>IF(AND(ISNUMBER($A233),N($A233)&gt;=18264,N($A233)&lt;=73050),$A233,0)</f>
        <v>0</v>
      </c>
      <c r="I233" s="22">
        <f>IF(AND(AND(ISNUMBER($A233),N($A233)&gt;=18264,N($A233)&lt;=73050),AND(ISNUMBER($D233),N($D233)&gt;=0,N($D233)&lt;=2000000)),$D233,0)</f>
        <v>0</v>
      </c>
    </row>
    <row r="234" spans="1:9" x14ac:dyDescent="0.25">
      <c r="A234" s="15"/>
      <c r="B234" s="12"/>
      <c r="C234" s="12"/>
      <c r="D234" s="14"/>
      <c r="E234" s="13"/>
      <c r="F234" s="20"/>
      <c r="G234" s="18" t="str">
        <f>IF(COUNTA($A234:$F234)=0,"",IF(OR($B234="",NOT(SUMPRODUCT(--(Vans!$A$2:$A$101=$B234))=1)),"Check ID",IF(OR(NOT(AND(ISNUMBER(A234),N(A234)&gt;=18264,N(A234)&lt;=73050)),NOT(OR($C234="Service",$C234="Repair",$C234="Tires",$C234="Other")),NOT(AND(ISNUMBER(D234),N(D234)&gt;=0,N(D234)&lt;=2000000)),NOT(AND(ISNUMBER(F234),N(F234)&gt;=0,N(F234)&lt;=1000000)),N($A234)&lt;SUMPRODUCT(--(Vans!$A$2:$A$101=$B234),Vans!$G$2:$G$101)),"Check inputs",IF(OR($D234&lt;SUMPRODUCT(MAX(('Service Log'!$B$2:$B$501=$B234)*('Service Log'!$H$2:$H$501&lt;$A234)*'Service Log'!$I$2:$I$501)),$D234&lt;SUMPRODUCT(MAX((Inspections!$B$2:$B$501=$B234)*(Inspections!$P$2:$P$501&lt;$A234)*Inspections!$Q$2:$Q$501)),$D234&lt;SUMPRODUCT(--(Vans!$A$2:$A$101=$B234),Vans!$D$2:$D$101)),"Check odometer","OK"))))</f>
        <v/>
      </c>
      <c r="H234" s="21">
        <f>IF(AND(ISNUMBER($A234),N($A234)&gt;=18264,N($A234)&lt;=73050),$A234,0)</f>
        <v>0</v>
      </c>
      <c r="I234" s="22">
        <f>IF(AND(AND(ISNUMBER($A234),N($A234)&gt;=18264,N($A234)&lt;=73050),AND(ISNUMBER($D234),N($D234)&gt;=0,N($D234)&lt;=2000000)),$D234,0)</f>
        <v>0</v>
      </c>
    </row>
    <row r="235" spans="1:9" x14ac:dyDescent="0.25">
      <c r="A235" s="15"/>
      <c r="B235" s="12"/>
      <c r="C235" s="12"/>
      <c r="D235" s="14"/>
      <c r="E235" s="13"/>
      <c r="F235" s="20"/>
      <c r="G235" s="18" t="str">
        <f>IF(COUNTA($A235:$F235)=0,"",IF(OR($B235="",NOT(SUMPRODUCT(--(Vans!$A$2:$A$101=$B235))=1)),"Check ID",IF(OR(NOT(AND(ISNUMBER(A235),N(A235)&gt;=18264,N(A235)&lt;=73050)),NOT(OR($C235="Service",$C235="Repair",$C235="Tires",$C235="Other")),NOT(AND(ISNUMBER(D235),N(D235)&gt;=0,N(D235)&lt;=2000000)),NOT(AND(ISNUMBER(F235),N(F235)&gt;=0,N(F235)&lt;=1000000)),N($A235)&lt;SUMPRODUCT(--(Vans!$A$2:$A$101=$B235),Vans!$G$2:$G$101)),"Check inputs",IF(OR($D235&lt;SUMPRODUCT(MAX(('Service Log'!$B$2:$B$501=$B235)*('Service Log'!$H$2:$H$501&lt;$A235)*'Service Log'!$I$2:$I$501)),$D235&lt;SUMPRODUCT(MAX((Inspections!$B$2:$B$501=$B235)*(Inspections!$P$2:$P$501&lt;$A235)*Inspections!$Q$2:$Q$501)),$D235&lt;SUMPRODUCT(--(Vans!$A$2:$A$101=$B235),Vans!$D$2:$D$101)),"Check odometer","OK"))))</f>
        <v/>
      </c>
      <c r="H235" s="21">
        <f>IF(AND(ISNUMBER($A235),N($A235)&gt;=18264,N($A235)&lt;=73050),$A235,0)</f>
        <v>0</v>
      </c>
      <c r="I235" s="22">
        <f>IF(AND(AND(ISNUMBER($A235),N($A235)&gt;=18264,N($A235)&lt;=73050),AND(ISNUMBER($D235),N($D235)&gt;=0,N($D235)&lt;=2000000)),$D235,0)</f>
        <v>0</v>
      </c>
    </row>
    <row r="236" spans="1:9" x14ac:dyDescent="0.25">
      <c r="A236" s="15"/>
      <c r="B236" s="12"/>
      <c r="C236" s="12"/>
      <c r="D236" s="14"/>
      <c r="E236" s="13"/>
      <c r="F236" s="20"/>
      <c r="G236" s="18" t="str">
        <f>IF(COUNTA($A236:$F236)=0,"",IF(OR($B236="",NOT(SUMPRODUCT(--(Vans!$A$2:$A$101=$B236))=1)),"Check ID",IF(OR(NOT(AND(ISNUMBER(A236),N(A236)&gt;=18264,N(A236)&lt;=73050)),NOT(OR($C236="Service",$C236="Repair",$C236="Tires",$C236="Other")),NOT(AND(ISNUMBER(D236),N(D236)&gt;=0,N(D236)&lt;=2000000)),NOT(AND(ISNUMBER(F236),N(F236)&gt;=0,N(F236)&lt;=1000000)),N($A236)&lt;SUMPRODUCT(--(Vans!$A$2:$A$101=$B236),Vans!$G$2:$G$101)),"Check inputs",IF(OR($D236&lt;SUMPRODUCT(MAX(('Service Log'!$B$2:$B$501=$B236)*('Service Log'!$H$2:$H$501&lt;$A236)*'Service Log'!$I$2:$I$501)),$D236&lt;SUMPRODUCT(MAX((Inspections!$B$2:$B$501=$B236)*(Inspections!$P$2:$P$501&lt;$A236)*Inspections!$Q$2:$Q$501)),$D236&lt;SUMPRODUCT(--(Vans!$A$2:$A$101=$B236),Vans!$D$2:$D$101)),"Check odometer","OK"))))</f>
        <v/>
      </c>
      <c r="H236" s="21">
        <f>IF(AND(ISNUMBER($A236),N($A236)&gt;=18264,N($A236)&lt;=73050),$A236,0)</f>
        <v>0</v>
      </c>
      <c r="I236" s="22">
        <f>IF(AND(AND(ISNUMBER($A236),N($A236)&gt;=18264,N($A236)&lt;=73050),AND(ISNUMBER($D236),N($D236)&gt;=0,N($D236)&lt;=2000000)),$D236,0)</f>
        <v>0</v>
      </c>
    </row>
    <row r="237" spans="1:9" x14ac:dyDescent="0.25">
      <c r="A237" s="15"/>
      <c r="B237" s="12"/>
      <c r="C237" s="12"/>
      <c r="D237" s="14"/>
      <c r="E237" s="13"/>
      <c r="F237" s="20"/>
      <c r="G237" s="18" t="str">
        <f>IF(COUNTA($A237:$F237)=0,"",IF(OR($B237="",NOT(SUMPRODUCT(--(Vans!$A$2:$A$101=$B237))=1)),"Check ID",IF(OR(NOT(AND(ISNUMBER(A237),N(A237)&gt;=18264,N(A237)&lt;=73050)),NOT(OR($C237="Service",$C237="Repair",$C237="Tires",$C237="Other")),NOT(AND(ISNUMBER(D237),N(D237)&gt;=0,N(D237)&lt;=2000000)),NOT(AND(ISNUMBER(F237),N(F237)&gt;=0,N(F237)&lt;=1000000)),N($A237)&lt;SUMPRODUCT(--(Vans!$A$2:$A$101=$B237),Vans!$G$2:$G$101)),"Check inputs",IF(OR($D237&lt;SUMPRODUCT(MAX(('Service Log'!$B$2:$B$501=$B237)*('Service Log'!$H$2:$H$501&lt;$A237)*'Service Log'!$I$2:$I$501)),$D237&lt;SUMPRODUCT(MAX((Inspections!$B$2:$B$501=$B237)*(Inspections!$P$2:$P$501&lt;$A237)*Inspections!$Q$2:$Q$501)),$D237&lt;SUMPRODUCT(--(Vans!$A$2:$A$101=$B237),Vans!$D$2:$D$101)),"Check odometer","OK"))))</f>
        <v/>
      </c>
      <c r="H237" s="21">
        <f>IF(AND(ISNUMBER($A237),N($A237)&gt;=18264,N($A237)&lt;=73050),$A237,0)</f>
        <v>0</v>
      </c>
      <c r="I237" s="22">
        <f>IF(AND(AND(ISNUMBER($A237),N($A237)&gt;=18264,N($A237)&lt;=73050),AND(ISNUMBER($D237),N($D237)&gt;=0,N($D237)&lt;=2000000)),$D237,0)</f>
        <v>0</v>
      </c>
    </row>
    <row r="238" spans="1:9" x14ac:dyDescent="0.25">
      <c r="A238" s="15"/>
      <c r="B238" s="12"/>
      <c r="C238" s="12"/>
      <c r="D238" s="14"/>
      <c r="E238" s="13"/>
      <c r="F238" s="20"/>
      <c r="G238" s="18" t="str">
        <f>IF(COUNTA($A238:$F238)=0,"",IF(OR($B238="",NOT(SUMPRODUCT(--(Vans!$A$2:$A$101=$B238))=1)),"Check ID",IF(OR(NOT(AND(ISNUMBER(A238),N(A238)&gt;=18264,N(A238)&lt;=73050)),NOT(OR($C238="Service",$C238="Repair",$C238="Tires",$C238="Other")),NOT(AND(ISNUMBER(D238),N(D238)&gt;=0,N(D238)&lt;=2000000)),NOT(AND(ISNUMBER(F238),N(F238)&gt;=0,N(F238)&lt;=1000000)),N($A238)&lt;SUMPRODUCT(--(Vans!$A$2:$A$101=$B238),Vans!$G$2:$G$101)),"Check inputs",IF(OR($D238&lt;SUMPRODUCT(MAX(('Service Log'!$B$2:$B$501=$B238)*('Service Log'!$H$2:$H$501&lt;$A238)*'Service Log'!$I$2:$I$501)),$D238&lt;SUMPRODUCT(MAX((Inspections!$B$2:$B$501=$B238)*(Inspections!$P$2:$P$501&lt;$A238)*Inspections!$Q$2:$Q$501)),$D238&lt;SUMPRODUCT(--(Vans!$A$2:$A$101=$B238),Vans!$D$2:$D$101)),"Check odometer","OK"))))</f>
        <v/>
      </c>
      <c r="H238" s="21">
        <f>IF(AND(ISNUMBER($A238),N($A238)&gt;=18264,N($A238)&lt;=73050),$A238,0)</f>
        <v>0</v>
      </c>
      <c r="I238" s="22">
        <f>IF(AND(AND(ISNUMBER($A238),N($A238)&gt;=18264,N($A238)&lt;=73050),AND(ISNUMBER($D238),N($D238)&gt;=0,N($D238)&lt;=2000000)),$D238,0)</f>
        <v>0</v>
      </c>
    </row>
    <row r="239" spans="1:9" x14ac:dyDescent="0.25">
      <c r="A239" s="15"/>
      <c r="B239" s="12"/>
      <c r="C239" s="12"/>
      <c r="D239" s="14"/>
      <c r="E239" s="13"/>
      <c r="F239" s="20"/>
      <c r="G239" s="18" t="str">
        <f>IF(COUNTA($A239:$F239)=0,"",IF(OR($B239="",NOT(SUMPRODUCT(--(Vans!$A$2:$A$101=$B239))=1)),"Check ID",IF(OR(NOT(AND(ISNUMBER(A239),N(A239)&gt;=18264,N(A239)&lt;=73050)),NOT(OR($C239="Service",$C239="Repair",$C239="Tires",$C239="Other")),NOT(AND(ISNUMBER(D239),N(D239)&gt;=0,N(D239)&lt;=2000000)),NOT(AND(ISNUMBER(F239),N(F239)&gt;=0,N(F239)&lt;=1000000)),N($A239)&lt;SUMPRODUCT(--(Vans!$A$2:$A$101=$B239),Vans!$G$2:$G$101)),"Check inputs",IF(OR($D239&lt;SUMPRODUCT(MAX(('Service Log'!$B$2:$B$501=$B239)*('Service Log'!$H$2:$H$501&lt;$A239)*'Service Log'!$I$2:$I$501)),$D239&lt;SUMPRODUCT(MAX((Inspections!$B$2:$B$501=$B239)*(Inspections!$P$2:$P$501&lt;$A239)*Inspections!$Q$2:$Q$501)),$D239&lt;SUMPRODUCT(--(Vans!$A$2:$A$101=$B239),Vans!$D$2:$D$101)),"Check odometer","OK"))))</f>
        <v/>
      </c>
      <c r="H239" s="21">
        <f>IF(AND(ISNUMBER($A239),N($A239)&gt;=18264,N($A239)&lt;=73050),$A239,0)</f>
        <v>0</v>
      </c>
      <c r="I239" s="22">
        <f>IF(AND(AND(ISNUMBER($A239),N($A239)&gt;=18264,N($A239)&lt;=73050),AND(ISNUMBER($D239),N($D239)&gt;=0,N($D239)&lt;=2000000)),$D239,0)</f>
        <v>0</v>
      </c>
    </row>
    <row r="240" spans="1:9" x14ac:dyDescent="0.25">
      <c r="A240" s="15"/>
      <c r="B240" s="12"/>
      <c r="C240" s="12"/>
      <c r="D240" s="14"/>
      <c r="E240" s="13"/>
      <c r="F240" s="20"/>
      <c r="G240" s="18" t="str">
        <f>IF(COUNTA($A240:$F240)=0,"",IF(OR($B240="",NOT(SUMPRODUCT(--(Vans!$A$2:$A$101=$B240))=1)),"Check ID",IF(OR(NOT(AND(ISNUMBER(A240),N(A240)&gt;=18264,N(A240)&lt;=73050)),NOT(OR($C240="Service",$C240="Repair",$C240="Tires",$C240="Other")),NOT(AND(ISNUMBER(D240),N(D240)&gt;=0,N(D240)&lt;=2000000)),NOT(AND(ISNUMBER(F240),N(F240)&gt;=0,N(F240)&lt;=1000000)),N($A240)&lt;SUMPRODUCT(--(Vans!$A$2:$A$101=$B240),Vans!$G$2:$G$101)),"Check inputs",IF(OR($D240&lt;SUMPRODUCT(MAX(('Service Log'!$B$2:$B$501=$B240)*('Service Log'!$H$2:$H$501&lt;$A240)*'Service Log'!$I$2:$I$501)),$D240&lt;SUMPRODUCT(MAX((Inspections!$B$2:$B$501=$B240)*(Inspections!$P$2:$P$501&lt;$A240)*Inspections!$Q$2:$Q$501)),$D240&lt;SUMPRODUCT(--(Vans!$A$2:$A$101=$B240),Vans!$D$2:$D$101)),"Check odometer","OK"))))</f>
        <v/>
      </c>
      <c r="H240" s="21">
        <f>IF(AND(ISNUMBER($A240),N($A240)&gt;=18264,N($A240)&lt;=73050),$A240,0)</f>
        <v>0</v>
      </c>
      <c r="I240" s="22">
        <f>IF(AND(AND(ISNUMBER($A240),N($A240)&gt;=18264,N($A240)&lt;=73050),AND(ISNUMBER($D240),N($D240)&gt;=0,N($D240)&lt;=2000000)),$D240,0)</f>
        <v>0</v>
      </c>
    </row>
    <row r="241" spans="1:9" x14ac:dyDescent="0.25">
      <c r="A241" s="15"/>
      <c r="B241" s="12"/>
      <c r="C241" s="12"/>
      <c r="D241" s="14"/>
      <c r="E241" s="13"/>
      <c r="F241" s="20"/>
      <c r="G241" s="18" t="str">
        <f>IF(COUNTA($A241:$F241)=0,"",IF(OR($B241="",NOT(SUMPRODUCT(--(Vans!$A$2:$A$101=$B241))=1)),"Check ID",IF(OR(NOT(AND(ISNUMBER(A241),N(A241)&gt;=18264,N(A241)&lt;=73050)),NOT(OR($C241="Service",$C241="Repair",$C241="Tires",$C241="Other")),NOT(AND(ISNUMBER(D241),N(D241)&gt;=0,N(D241)&lt;=2000000)),NOT(AND(ISNUMBER(F241),N(F241)&gt;=0,N(F241)&lt;=1000000)),N($A241)&lt;SUMPRODUCT(--(Vans!$A$2:$A$101=$B241),Vans!$G$2:$G$101)),"Check inputs",IF(OR($D241&lt;SUMPRODUCT(MAX(('Service Log'!$B$2:$B$501=$B241)*('Service Log'!$H$2:$H$501&lt;$A241)*'Service Log'!$I$2:$I$501)),$D241&lt;SUMPRODUCT(MAX((Inspections!$B$2:$B$501=$B241)*(Inspections!$P$2:$P$501&lt;$A241)*Inspections!$Q$2:$Q$501)),$D241&lt;SUMPRODUCT(--(Vans!$A$2:$A$101=$B241),Vans!$D$2:$D$101)),"Check odometer","OK"))))</f>
        <v/>
      </c>
      <c r="H241" s="21">
        <f>IF(AND(ISNUMBER($A241),N($A241)&gt;=18264,N($A241)&lt;=73050),$A241,0)</f>
        <v>0</v>
      </c>
      <c r="I241" s="22">
        <f>IF(AND(AND(ISNUMBER($A241),N($A241)&gt;=18264,N($A241)&lt;=73050),AND(ISNUMBER($D241),N($D241)&gt;=0,N($D241)&lt;=2000000)),$D241,0)</f>
        <v>0</v>
      </c>
    </row>
    <row r="242" spans="1:9" x14ac:dyDescent="0.25">
      <c r="A242" s="15"/>
      <c r="B242" s="12"/>
      <c r="C242" s="12"/>
      <c r="D242" s="14"/>
      <c r="E242" s="13"/>
      <c r="F242" s="20"/>
      <c r="G242" s="18" t="str">
        <f>IF(COUNTA($A242:$F242)=0,"",IF(OR($B242="",NOT(SUMPRODUCT(--(Vans!$A$2:$A$101=$B242))=1)),"Check ID",IF(OR(NOT(AND(ISNUMBER(A242),N(A242)&gt;=18264,N(A242)&lt;=73050)),NOT(OR($C242="Service",$C242="Repair",$C242="Tires",$C242="Other")),NOT(AND(ISNUMBER(D242),N(D242)&gt;=0,N(D242)&lt;=2000000)),NOT(AND(ISNUMBER(F242),N(F242)&gt;=0,N(F242)&lt;=1000000)),N($A242)&lt;SUMPRODUCT(--(Vans!$A$2:$A$101=$B242),Vans!$G$2:$G$101)),"Check inputs",IF(OR($D242&lt;SUMPRODUCT(MAX(('Service Log'!$B$2:$B$501=$B242)*('Service Log'!$H$2:$H$501&lt;$A242)*'Service Log'!$I$2:$I$501)),$D242&lt;SUMPRODUCT(MAX((Inspections!$B$2:$B$501=$B242)*(Inspections!$P$2:$P$501&lt;$A242)*Inspections!$Q$2:$Q$501)),$D242&lt;SUMPRODUCT(--(Vans!$A$2:$A$101=$B242),Vans!$D$2:$D$101)),"Check odometer","OK"))))</f>
        <v/>
      </c>
      <c r="H242" s="21">
        <f>IF(AND(ISNUMBER($A242),N($A242)&gt;=18264,N($A242)&lt;=73050),$A242,0)</f>
        <v>0</v>
      </c>
      <c r="I242" s="22">
        <f>IF(AND(AND(ISNUMBER($A242),N($A242)&gt;=18264,N($A242)&lt;=73050),AND(ISNUMBER($D242),N($D242)&gt;=0,N($D242)&lt;=2000000)),$D242,0)</f>
        <v>0</v>
      </c>
    </row>
    <row r="243" spans="1:9" x14ac:dyDescent="0.25">
      <c r="A243" s="15"/>
      <c r="B243" s="12"/>
      <c r="C243" s="12"/>
      <c r="D243" s="14"/>
      <c r="E243" s="13"/>
      <c r="F243" s="20"/>
      <c r="G243" s="18" t="str">
        <f>IF(COUNTA($A243:$F243)=0,"",IF(OR($B243="",NOT(SUMPRODUCT(--(Vans!$A$2:$A$101=$B243))=1)),"Check ID",IF(OR(NOT(AND(ISNUMBER(A243),N(A243)&gt;=18264,N(A243)&lt;=73050)),NOT(OR($C243="Service",$C243="Repair",$C243="Tires",$C243="Other")),NOT(AND(ISNUMBER(D243),N(D243)&gt;=0,N(D243)&lt;=2000000)),NOT(AND(ISNUMBER(F243),N(F243)&gt;=0,N(F243)&lt;=1000000)),N($A243)&lt;SUMPRODUCT(--(Vans!$A$2:$A$101=$B243),Vans!$G$2:$G$101)),"Check inputs",IF(OR($D243&lt;SUMPRODUCT(MAX(('Service Log'!$B$2:$B$501=$B243)*('Service Log'!$H$2:$H$501&lt;$A243)*'Service Log'!$I$2:$I$501)),$D243&lt;SUMPRODUCT(MAX((Inspections!$B$2:$B$501=$B243)*(Inspections!$P$2:$P$501&lt;$A243)*Inspections!$Q$2:$Q$501)),$D243&lt;SUMPRODUCT(--(Vans!$A$2:$A$101=$B243),Vans!$D$2:$D$101)),"Check odometer","OK"))))</f>
        <v/>
      </c>
      <c r="H243" s="21">
        <f>IF(AND(ISNUMBER($A243),N($A243)&gt;=18264,N($A243)&lt;=73050),$A243,0)</f>
        <v>0</v>
      </c>
      <c r="I243" s="22">
        <f>IF(AND(AND(ISNUMBER($A243),N($A243)&gt;=18264,N($A243)&lt;=73050),AND(ISNUMBER($D243),N($D243)&gt;=0,N($D243)&lt;=2000000)),$D243,0)</f>
        <v>0</v>
      </c>
    </row>
    <row r="244" spans="1:9" x14ac:dyDescent="0.25">
      <c r="A244" s="15"/>
      <c r="B244" s="12"/>
      <c r="C244" s="12"/>
      <c r="D244" s="14"/>
      <c r="E244" s="13"/>
      <c r="F244" s="20"/>
      <c r="G244" s="18" t="str">
        <f>IF(COUNTA($A244:$F244)=0,"",IF(OR($B244="",NOT(SUMPRODUCT(--(Vans!$A$2:$A$101=$B244))=1)),"Check ID",IF(OR(NOT(AND(ISNUMBER(A244),N(A244)&gt;=18264,N(A244)&lt;=73050)),NOT(OR($C244="Service",$C244="Repair",$C244="Tires",$C244="Other")),NOT(AND(ISNUMBER(D244),N(D244)&gt;=0,N(D244)&lt;=2000000)),NOT(AND(ISNUMBER(F244),N(F244)&gt;=0,N(F244)&lt;=1000000)),N($A244)&lt;SUMPRODUCT(--(Vans!$A$2:$A$101=$B244),Vans!$G$2:$G$101)),"Check inputs",IF(OR($D244&lt;SUMPRODUCT(MAX(('Service Log'!$B$2:$B$501=$B244)*('Service Log'!$H$2:$H$501&lt;$A244)*'Service Log'!$I$2:$I$501)),$D244&lt;SUMPRODUCT(MAX((Inspections!$B$2:$B$501=$B244)*(Inspections!$P$2:$P$501&lt;$A244)*Inspections!$Q$2:$Q$501)),$D244&lt;SUMPRODUCT(--(Vans!$A$2:$A$101=$B244),Vans!$D$2:$D$101)),"Check odometer","OK"))))</f>
        <v/>
      </c>
      <c r="H244" s="21">
        <f>IF(AND(ISNUMBER($A244),N($A244)&gt;=18264,N($A244)&lt;=73050),$A244,0)</f>
        <v>0</v>
      </c>
      <c r="I244" s="22">
        <f>IF(AND(AND(ISNUMBER($A244),N($A244)&gt;=18264,N($A244)&lt;=73050),AND(ISNUMBER($D244),N($D244)&gt;=0,N($D244)&lt;=2000000)),$D244,0)</f>
        <v>0</v>
      </c>
    </row>
    <row r="245" spans="1:9" x14ac:dyDescent="0.25">
      <c r="A245" s="15"/>
      <c r="B245" s="12"/>
      <c r="C245" s="12"/>
      <c r="D245" s="14"/>
      <c r="E245" s="13"/>
      <c r="F245" s="20"/>
      <c r="G245" s="18" t="str">
        <f>IF(COUNTA($A245:$F245)=0,"",IF(OR($B245="",NOT(SUMPRODUCT(--(Vans!$A$2:$A$101=$B245))=1)),"Check ID",IF(OR(NOT(AND(ISNUMBER(A245),N(A245)&gt;=18264,N(A245)&lt;=73050)),NOT(OR($C245="Service",$C245="Repair",$C245="Tires",$C245="Other")),NOT(AND(ISNUMBER(D245),N(D245)&gt;=0,N(D245)&lt;=2000000)),NOT(AND(ISNUMBER(F245),N(F245)&gt;=0,N(F245)&lt;=1000000)),N($A245)&lt;SUMPRODUCT(--(Vans!$A$2:$A$101=$B245),Vans!$G$2:$G$101)),"Check inputs",IF(OR($D245&lt;SUMPRODUCT(MAX(('Service Log'!$B$2:$B$501=$B245)*('Service Log'!$H$2:$H$501&lt;$A245)*'Service Log'!$I$2:$I$501)),$D245&lt;SUMPRODUCT(MAX((Inspections!$B$2:$B$501=$B245)*(Inspections!$P$2:$P$501&lt;$A245)*Inspections!$Q$2:$Q$501)),$D245&lt;SUMPRODUCT(--(Vans!$A$2:$A$101=$B245),Vans!$D$2:$D$101)),"Check odometer","OK"))))</f>
        <v/>
      </c>
      <c r="H245" s="21">
        <f>IF(AND(ISNUMBER($A245),N($A245)&gt;=18264,N($A245)&lt;=73050),$A245,0)</f>
        <v>0</v>
      </c>
      <c r="I245" s="22">
        <f>IF(AND(AND(ISNUMBER($A245),N($A245)&gt;=18264,N($A245)&lt;=73050),AND(ISNUMBER($D245),N($D245)&gt;=0,N($D245)&lt;=2000000)),$D245,0)</f>
        <v>0</v>
      </c>
    </row>
    <row r="246" spans="1:9" x14ac:dyDescent="0.25">
      <c r="A246" s="15"/>
      <c r="B246" s="12"/>
      <c r="C246" s="12"/>
      <c r="D246" s="14"/>
      <c r="E246" s="13"/>
      <c r="F246" s="20"/>
      <c r="G246" s="18" t="str">
        <f>IF(COUNTA($A246:$F246)=0,"",IF(OR($B246="",NOT(SUMPRODUCT(--(Vans!$A$2:$A$101=$B246))=1)),"Check ID",IF(OR(NOT(AND(ISNUMBER(A246),N(A246)&gt;=18264,N(A246)&lt;=73050)),NOT(OR($C246="Service",$C246="Repair",$C246="Tires",$C246="Other")),NOT(AND(ISNUMBER(D246),N(D246)&gt;=0,N(D246)&lt;=2000000)),NOT(AND(ISNUMBER(F246),N(F246)&gt;=0,N(F246)&lt;=1000000)),N($A246)&lt;SUMPRODUCT(--(Vans!$A$2:$A$101=$B246),Vans!$G$2:$G$101)),"Check inputs",IF(OR($D246&lt;SUMPRODUCT(MAX(('Service Log'!$B$2:$B$501=$B246)*('Service Log'!$H$2:$H$501&lt;$A246)*'Service Log'!$I$2:$I$501)),$D246&lt;SUMPRODUCT(MAX((Inspections!$B$2:$B$501=$B246)*(Inspections!$P$2:$P$501&lt;$A246)*Inspections!$Q$2:$Q$501)),$D246&lt;SUMPRODUCT(--(Vans!$A$2:$A$101=$B246),Vans!$D$2:$D$101)),"Check odometer","OK"))))</f>
        <v/>
      </c>
      <c r="H246" s="21">
        <f>IF(AND(ISNUMBER($A246),N($A246)&gt;=18264,N($A246)&lt;=73050),$A246,0)</f>
        <v>0</v>
      </c>
      <c r="I246" s="22">
        <f>IF(AND(AND(ISNUMBER($A246),N($A246)&gt;=18264,N($A246)&lt;=73050),AND(ISNUMBER($D246),N($D246)&gt;=0,N($D246)&lt;=2000000)),$D246,0)</f>
        <v>0</v>
      </c>
    </row>
    <row r="247" spans="1:9" x14ac:dyDescent="0.25">
      <c r="A247" s="15"/>
      <c r="B247" s="12"/>
      <c r="C247" s="12"/>
      <c r="D247" s="14"/>
      <c r="E247" s="13"/>
      <c r="F247" s="20"/>
      <c r="G247" s="18" t="str">
        <f>IF(COUNTA($A247:$F247)=0,"",IF(OR($B247="",NOT(SUMPRODUCT(--(Vans!$A$2:$A$101=$B247))=1)),"Check ID",IF(OR(NOT(AND(ISNUMBER(A247),N(A247)&gt;=18264,N(A247)&lt;=73050)),NOT(OR($C247="Service",$C247="Repair",$C247="Tires",$C247="Other")),NOT(AND(ISNUMBER(D247),N(D247)&gt;=0,N(D247)&lt;=2000000)),NOT(AND(ISNUMBER(F247),N(F247)&gt;=0,N(F247)&lt;=1000000)),N($A247)&lt;SUMPRODUCT(--(Vans!$A$2:$A$101=$B247),Vans!$G$2:$G$101)),"Check inputs",IF(OR($D247&lt;SUMPRODUCT(MAX(('Service Log'!$B$2:$B$501=$B247)*('Service Log'!$H$2:$H$501&lt;$A247)*'Service Log'!$I$2:$I$501)),$D247&lt;SUMPRODUCT(MAX((Inspections!$B$2:$B$501=$B247)*(Inspections!$P$2:$P$501&lt;$A247)*Inspections!$Q$2:$Q$501)),$D247&lt;SUMPRODUCT(--(Vans!$A$2:$A$101=$B247),Vans!$D$2:$D$101)),"Check odometer","OK"))))</f>
        <v/>
      </c>
      <c r="H247" s="21">
        <f>IF(AND(ISNUMBER($A247),N($A247)&gt;=18264,N($A247)&lt;=73050),$A247,0)</f>
        <v>0</v>
      </c>
      <c r="I247" s="22">
        <f>IF(AND(AND(ISNUMBER($A247),N($A247)&gt;=18264,N($A247)&lt;=73050),AND(ISNUMBER($D247),N($D247)&gt;=0,N($D247)&lt;=2000000)),$D247,0)</f>
        <v>0</v>
      </c>
    </row>
    <row r="248" spans="1:9" x14ac:dyDescent="0.25">
      <c r="A248" s="15"/>
      <c r="B248" s="12"/>
      <c r="C248" s="12"/>
      <c r="D248" s="14"/>
      <c r="E248" s="13"/>
      <c r="F248" s="20"/>
      <c r="G248" s="18" t="str">
        <f>IF(COUNTA($A248:$F248)=0,"",IF(OR($B248="",NOT(SUMPRODUCT(--(Vans!$A$2:$A$101=$B248))=1)),"Check ID",IF(OR(NOT(AND(ISNUMBER(A248),N(A248)&gt;=18264,N(A248)&lt;=73050)),NOT(OR($C248="Service",$C248="Repair",$C248="Tires",$C248="Other")),NOT(AND(ISNUMBER(D248),N(D248)&gt;=0,N(D248)&lt;=2000000)),NOT(AND(ISNUMBER(F248),N(F248)&gt;=0,N(F248)&lt;=1000000)),N($A248)&lt;SUMPRODUCT(--(Vans!$A$2:$A$101=$B248),Vans!$G$2:$G$101)),"Check inputs",IF(OR($D248&lt;SUMPRODUCT(MAX(('Service Log'!$B$2:$B$501=$B248)*('Service Log'!$H$2:$H$501&lt;$A248)*'Service Log'!$I$2:$I$501)),$D248&lt;SUMPRODUCT(MAX((Inspections!$B$2:$B$501=$B248)*(Inspections!$P$2:$P$501&lt;$A248)*Inspections!$Q$2:$Q$501)),$D248&lt;SUMPRODUCT(--(Vans!$A$2:$A$101=$B248),Vans!$D$2:$D$101)),"Check odometer","OK"))))</f>
        <v/>
      </c>
      <c r="H248" s="21">
        <f>IF(AND(ISNUMBER($A248),N($A248)&gt;=18264,N($A248)&lt;=73050),$A248,0)</f>
        <v>0</v>
      </c>
      <c r="I248" s="22">
        <f>IF(AND(AND(ISNUMBER($A248),N($A248)&gt;=18264,N($A248)&lt;=73050),AND(ISNUMBER($D248),N($D248)&gt;=0,N($D248)&lt;=2000000)),$D248,0)</f>
        <v>0</v>
      </c>
    </row>
    <row r="249" spans="1:9" x14ac:dyDescent="0.25">
      <c r="A249" s="15"/>
      <c r="B249" s="12"/>
      <c r="C249" s="12"/>
      <c r="D249" s="14"/>
      <c r="E249" s="13"/>
      <c r="F249" s="20"/>
      <c r="G249" s="18" t="str">
        <f>IF(COUNTA($A249:$F249)=0,"",IF(OR($B249="",NOT(SUMPRODUCT(--(Vans!$A$2:$A$101=$B249))=1)),"Check ID",IF(OR(NOT(AND(ISNUMBER(A249),N(A249)&gt;=18264,N(A249)&lt;=73050)),NOT(OR($C249="Service",$C249="Repair",$C249="Tires",$C249="Other")),NOT(AND(ISNUMBER(D249),N(D249)&gt;=0,N(D249)&lt;=2000000)),NOT(AND(ISNUMBER(F249),N(F249)&gt;=0,N(F249)&lt;=1000000)),N($A249)&lt;SUMPRODUCT(--(Vans!$A$2:$A$101=$B249),Vans!$G$2:$G$101)),"Check inputs",IF(OR($D249&lt;SUMPRODUCT(MAX(('Service Log'!$B$2:$B$501=$B249)*('Service Log'!$H$2:$H$501&lt;$A249)*'Service Log'!$I$2:$I$501)),$D249&lt;SUMPRODUCT(MAX((Inspections!$B$2:$B$501=$B249)*(Inspections!$P$2:$P$501&lt;$A249)*Inspections!$Q$2:$Q$501)),$D249&lt;SUMPRODUCT(--(Vans!$A$2:$A$101=$B249),Vans!$D$2:$D$101)),"Check odometer","OK"))))</f>
        <v/>
      </c>
      <c r="H249" s="21">
        <f>IF(AND(ISNUMBER($A249),N($A249)&gt;=18264,N($A249)&lt;=73050),$A249,0)</f>
        <v>0</v>
      </c>
      <c r="I249" s="22">
        <f>IF(AND(AND(ISNUMBER($A249),N($A249)&gt;=18264,N($A249)&lt;=73050),AND(ISNUMBER($D249),N($D249)&gt;=0,N($D249)&lt;=2000000)),$D249,0)</f>
        <v>0</v>
      </c>
    </row>
    <row r="250" spans="1:9" x14ac:dyDescent="0.25">
      <c r="A250" s="15"/>
      <c r="B250" s="12"/>
      <c r="C250" s="12"/>
      <c r="D250" s="14"/>
      <c r="E250" s="13"/>
      <c r="F250" s="20"/>
      <c r="G250" s="18" t="str">
        <f>IF(COUNTA($A250:$F250)=0,"",IF(OR($B250="",NOT(SUMPRODUCT(--(Vans!$A$2:$A$101=$B250))=1)),"Check ID",IF(OR(NOT(AND(ISNUMBER(A250),N(A250)&gt;=18264,N(A250)&lt;=73050)),NOT(OR($C250="Service",$C250="Repair",$C250="Tires",$C250="Other")),NOT(AND(ISNUMBER(D250),N(D250)&gt;=0,N(D250)&lt;=2000000)),NOT(AND(ISNUMBER(F250),N(F250)&gt;=0,N(F250)&lt;=1000000)),N($A250)&lt;SUMPRODUCT(--(Vans!$A$2:$A$101=$B250),Vans!$G$2:$G$101)),"Check inputs",IF(OR($D250&lt;SUMPRODUCT(MAX(('Service Log'!$B$2:$B$501=$B250)*('Service Log'!$H$2:$H$501&lt;$A250)*'Service Log'!$I$2:$I$501)),$D250&lt;SUMPRODUCT(MAX((Inspections!$B$2:$B$501=$B250)*(Inspections!$P$2:$P$501&lt;$A250)*Inspections!$Q$2:$Q$501)),$D250&lt;SUMPRODUCT(--(Vans!$A$2:$A$101=$B250),Vans!$D$2:$D$101)),"Check odometer","OK"))))</f>
        <v/>
      </c>
      <c r="H250" s="21">
        <f>IF(AND(ISNUMBER($A250),N($A250)&gt;=18264,N($A250)&lt;=73050),$A250,0)</f>
        <v>0</v>
      </c>
      <c r="I250" s="22">
        <f>IF(AND(AND(ISNUMBER($A250),N($A250)&gt;=18264,N($A250)&lt;=73050),AND(ISNUMBER($D250),N($D250)&gt;=0,N($D250)&lt;=2000000)),$D250,0)</f>
        <v>0</v>
      </c>
    </row>
    <row r="251" spans="1:9" x14ac:dyDescent="0.25">
      <c r="A251" s="15"/>
      <c r="B251" s="12"/>
      <c r="C251" s="12"/>
      <c r="D251" s="14"/>
      <c r="E251" s="13"/>
      <c r="F251" s="20"/>
      <c r="G251" s="18" t="str">
        <f>IF(COUNTA($A251:$F251)=0,"",IF(OR($B251="",NOT(SUMPRODUCT(--(Vans!$A$2:$A$101=$B251))=1)),"Check ID",IF(OR(NOT(AND(ISNUMBER(A251),N(A251)&gt;=18264,N(A251)&lt;=73050)),NOT(OR($C251="Service",$C251="Repair",$C251="Tires",$C251="Other")),NOT(AND(ISNUMBER(D251),N(D251)&gt;=0,N(D251)&lt;=2000000)),NOT(AND(ISNUMBER(F251),N(F251)&gt;=0,N(F251)&lt;=1000000)),N($A251)&lt;SUMPRODUCT(--(Vans!$A$2:$A$101=$B251),Vans!$G$2:$G$101)),"Check inputs",IF(OR($D251&lt;SUMPRODUCT(MAX(('Service Log'!$B$2:$B$501=$B251)*('Service Log'!$H$2:$H$501&lt;$A251)*'Service Log'!$I$2:$I$501)),$D251&lt;SUMPRODUCT(MAX((Inspections!$B$2:$B$501=$B251)*(Inspections!$P$2:$P$501&lt;$A251)*Inspections!$Q$2:$Q$501)),$D251&lt;SUMPRODUCT(--(Vans!$A$2:$A$101=$B251),Vans!$D$2:$D$101)),"Check odometer","OK"))))</f>
        <v/>
      </c>
      <c r="H251" s="21">
        <f>IF(AND(ISNUMBER($A251),N($A251)&gt;=18264,N($A251)&lt;=73050),$A251,0)</f>
        <v>0</v>
      </c>
      <c r="I251" s="22">
        <f>IF(AND(AND(ISNUMBER($A251),N($A251)&gt;=18264,N($A251)&lt;=73050),AND(ISNUMBER($D251),N($D251)&gt;=0,N($D251)&lt;=2000000)),$D251,0)</f>
        <v>0</v>
      </c>
    </row>
    <row r="252" spans="1:9" x14ac:dyDescent="0.25">
      <c r="A252" s="15"/>
      <c r="B252" s="12"/>
      <c r="C252" s="12"/>
      <c r="D252" s="14"/>
      <c r="E252" s="13"/>
      <c r="F252" s="20"/>
      <c r="G252" s="18" t="str">
        <f>IF(COUNTA($A252:$F252)=0,"",IF(OR($B252="",NOT(SUMPRODUCT(--(Vans!$A$2:$A$101=$B252))=1)),"Check ID",IF(OR(NOT(AND(ISNUMBER(A252),N(A252)&gt;=18264,N(A252)&lt;=73050)),NOT(OR($C252="Service",$C252="Repair",$C252="Tires",$C252="Other")),NOT(AND(ISNUMBER(D252),N(D252)&gt;=0,N(D252)&lt;=2000000)),NOT(AND(ISNUMBER(F252),N(F252)&gt;=0,N(F252)&lt;=1000000)),N($A252)&lt;SUMPRODUCT(--(Vans!$A$2:$A$101=$B252),Vans!$G$2:$G$101)),"Check inputs",IF(OR($D252&lt;SUMPRODUCT(MAX(('Service Log'!$B$2:$B$501=$B252)*('Service Log'!$H$2:$H$501&lt;$A252)*'Service Log'!$I$2:$I$501)),$D252&lt;SUMPRODUCT(MAX((Inspections!$B$2:$B$501=$B252)*(Inspections!$P$2:$P$501&lt;$A252)*Inspections!$Q$2:$Q$501)),$D252&lt;SUMPRODUCT(--(Vans!$A$2:$A$101=$B252),Vans!$D$2:$D$101)),"Check odometer","OK"))))</f>
        <v/>
      </c>
      <c r="H252" s="21">
        <f>IF(AND(ISNUMBER($A252),N($A252)&gt;=18264,N($A252)&lt;=73050),$A252,0)</f>
        <v>0</v>
      </c>
      <c r="I252" s="22">
        <f>IF(AND(AND(ISNUMBER($A252),N($A252)&gt;=18264,N($A252)&lt;=73050),AND(ISNUMBER($D252),N($D252)&gt;=0,N($D252)&lt;=2000000)),$D252,0)</f>
        <v>0</v>
      </c>
    </row>
    <row r="253" spans="1:9" x14ac:dyDescent="0.25">
      <c r="A253" s="15"/>
      <c r="B253" s="12"/>
      <c r="C253" s="12"/>
      <c r="D253" s="14"/>
      <c r="E253" s="13"/>
      <c r="F253" s="20"/>
      <c r="G253" s="18" t="str">
        <f>IF(COUNTA($A253:$F253)=0,"",IF(OR($B253="",NOT(SUMPRODUCT(--(Vans!$A$2:$A$101=$B253))=1)),"Check ID",IF(OR(NOT(AND(ISNUMBER(A253),N(A253)&gt;=18264,N(A253)&lt;=73050)),NOT(OR($C253="Service",$C253="Repair",$C253="Tires",$C253="Other")),NOT(AND(ISNUMBER(D253),N(D253)&gt;=0,N(D253)&lt;=2000000)),NOT(AND(ISNUMBER(F253),N(F253)&gt;=0,N(F253)&lt;=1000000)),N($A253)&lt;SUMPRODUCT(--(Vans!$A$2:$A$101=$B253),Vans!$G$2:$G$101)),"Check inputs",IF(OR($D253&lt;SUMPRODUCT(MAX(('Service Log'!$B$2:$B$501=$B253)*('Service Log'!$H$2:$H$501&lt;$A253)*'Service Log'!$I$2:$I$501)),$D253&lt;SUMPRODUCT(MAX((Inspections!$B$2:$B$501=$B253)*(Inspections!$P$2:$P$501&lt;$A253)*Inspections!$Q$2:$Q$501)),$D253&lt;SUMPRODUCT(--(Vans!$A$2:$A$101=$B253),Vans!$D$2:$D$101)),"Check odometer","OK"))))</f>
        <v/>
      </c>
      <c r="H253" s="21">
        <f>IF(AND(ISNUMBER($A253),N($A253)&gt;=18264,N($A253)&lt;=73050),$A253,0)</f>
        <v>0</v>
      </c>
      <c r="I253" s="22">
        <f>IF(AND(AND(ISNUMBER($A253),N($A253)&gt;=18264,N($A253)&lt;=73050),AND(ISNUMBER($D253),N($D253)&gt;=0,N($D253)&lt;=2000000)),$D253,0)</f>
        <v>0</v>
      </c>
    </row>
    <row r="254" spans="1:9" x14ac:dyDescent="0.25">
      <c r="A254" s="15"/>
      <c r="B254" s="12"/>
      <c r="C254" s="12"/>
      <c r="D254" s="14"/>
      <c r="E254" s="13"/>
      <c r="F254" s="20"/>
      <c r="G254" s="18" t="str">
        <f>IF(COUNTA($A254:$F254)=0,"",IF(OR($B254="",NOT(SUMPRODUCT(--(Vans!$A$2:$A$101=$B254))=1)),"Check ID",IF(OR(NOT(AND(ISNUMBER(A254),N(A254)&gt;=18264,N(A254)&lt;=73050)),NOT(OR($C254="Service",$C254="Repair",$C254="Tires",$C254="Other")),NOT(AND(ISNUMBER(D254),N(D254)&gt;=0,N(D254)&lt;=2000000)),NOT(AND(ISNUMBER(F254),N(F254)&gt;=0,N(F254)&lt;=1000000)),N($A254)&lt;SUMPRODUCT(--(Vans!$A$2:$A$101=$B254),Vans!$G$2:$G$101)),"Check inputs",IF(OR($D254&lt;SUMPRODUCT(MAX(('Service Log'!$B$2:$B$501=$B254)*('Service Log'!$H$2:$H$501&lt;$A254)*'Service Log'!$I$2:$I$501)),$D254&lt;SUMPRODUCT(MAX((Inspections!$B$2:$B$501=$B254)*(Inspections!$P$2:$P$501&lt;$A254)*Inspections!$Q$2:$Q$501)),$D254&lt;SUMPRODUCT(--(Vans!$A$2:$A$101=$B254),Vans!$D$2:$D$101)),"Check odometer","OK"))))</f>
        <v/>
      </c>
      <c r="H254" s="21">
        <f>IF(AND(ISNUMBER($A254),N($A254)&gt;=18264,N($A254)&lt;=73050),$A254,0)</f>
        <v>0</v>
      </c>
      <c r="I254" s="22">
        <f>IF(AND(AND(ISNUMBER($A254),N($A254)&gt;=18264,N($A254)&lt;=73050),AND(ISNUMBER($D254),N($D254)&gt;=0,N($D254)&lt;=2000000)),$D254,0)</f>
        <v>0</v>
      </c>
    </row>
    <row r="255" spans="1:9" x14ac:dyDescent="0.25">
      <c r="A255" s="15"/>
      <c r="B255" s="12"/>
      <c r="C255" s="12"/>
      <c r="D255" s="14"/>
      <c r="E255" s="13"/>
      <c r="F255" s="20"/>
      <c r="G255" s="18" t="str">
        <f>IF(COUNTA($A255:$F255)=0,"",IF(OR($B255="",NOT(SUMPRODUCT(--(Vans!$A$2:$A$101=$B255))=1)),"Check ID",IF(OR(NOT(AND(ISNUMBER(A255),N(A255)&gt;=18264,N(A255)&lt;=73050)),NOT(OR($C255="Service",$C255="Repair",$C255="Tires",$C255="Other")),NOT(AND(ISNUMBER(D255),N(D255)&gt;=0,N(D255)&lt;=2000000)),NOT(AND(ISNUMBER(F255),N(F255)&gt;=0,N(F255)&lt;=1000000)),N($A255)&lt;SUMPRODUCT(--(Vans!$A$2:$A$101=$B255),Vans!$G$2:$G$101)),"Check inputs",IF(OR($D255&lt;SUMPRODUCT(MAX(('Service Log'!$B$2:$B$501=$B255)*('Service Log'!$H$2:$H$501&lt;$A255)*'Service Log'!$I$2:$I$501)),$D255&lt;SUMPRODUCT(MAX((Inspections!$B$2:$B$501=$B255)*(Inspections!$P$2:$P$501&lt;$A255)*Inspections!$Q$2:$Q$501)),$D255&lt;SUMPRODUCT(--(Vans!$A$2:$A$101=$B255),Vans!$D$2:$D$101)),"Check odometer","OK"))))</f>
        <v/>
      </c>
      <c r="H255" s="21">
        <f>IF(AND(ISNUMBER($A255),N($A255)&gt;=18264,N($A255)&lt;=73050),$A255,0)</f>
        <v>0</v>
      </c>
      <c r="I255" s="22">
        <f>IF(AND(AND(ISNUMBER($A255),N($A255)&gt;=18264,N($A255)&lt;=73050),AND(ISNUMBER($D255),N($D255)&gt;=0,N($D255)&lt;=2000000)),$D255,0)</f>
        <v>0</v>
      </c>
    </row>
    <row r="256" spans="1:9" x14ac:dyDescent="0.25">
      <c r="A256" s="15"/>
      <c r="B256" s="12"/>
      <c r="C256" s="12"/>
      <c r="D256" s="14"/>
      <c r="E256" s="13"/>
      <c r="F256" s="20"/>
      <c r="G256" s="18" t="str">
        <f>IF(COUNTA($A256:$F256)=0,"",IF(OR($B256="",NOT(SUMPRODUCT(--(Vans!$A$2:$A$101=$B256))=1)),"Check ID",IF(OR(NOT(AND(ISNUMBER(A256),N(A256)&gt;=18264,N(A256)&lt;=73050)),NOT(OR($C256="Service",$C256="Repair",$C256="Tires",$C256="Other")),NOT(AND(ISNUMBER(D256),N(D256)&gt;=0,N(D256)&lt;=2000000)),NOT(AND(ISNUMBER(F256),N(F256)&gt;=0,N(F256)&lt;=1000000)),N($A256)&lt;SUMPRODUCT(--(Vans!$A$2:$A$101=$B256),Vans!$G$2:$G$101)),"Check inputs",IF(OR($D256&lt;SUMPRODUCT(MAX(('Service Log'!$B$2:$B$501=$B256)*('Service Log'!$H$2:$H$501&lt;$A256)*'Service Log'!$I$2:$I$501)),$D256&lt;SUMPRODUCT(MAX((Inspections!$B$2:$B$501=$B256)*(Inspections!$P$2:$P$501&lt;$A256)*Inspections!$Q$2:$Q$501)),$D256&lt;SUMPRODUCT(--(Vans!$A$2:$A$101=$B256),Vans!$D$2:$D$101)),"Check odometer","OK"))))</f>
        <v/>
      </c>
      <c r="H256" s="21">
        <f>IF(AND(ISNUMBER($A256),N($A256)&gt;=18264,N($A256)&lt;=73050),$A256,0)</f>
        <v>0</v>
      </c>
      <c r="I256" s="22">
        <f>IF(AND(AND(ISNUMBER($A256),N($A256)&gt;=18264,N($A256)&lt;=73050),AND(ISNUMBER($D256),N($D256)&gt;=0,N($D256)&lt;=2000000)),$D256,0)</f>
        <v>0</v>
      </c>
    </row>
    <row r="257" spans="1:9" x14ac:dyDescent="0.25">
      <c r="A257" s="15"/>
      <c r="B257" s="12"/>
      <c r="C257" s="12"/>
      <c r="D257" s="14"/>
      <c r="E257" s="13"/>
      <c r="F257" s="20"/>
      <c r="G257" s="18" t="str">
        <f>IF(COUNTA($A257:$F257)=0,"",IF(OR($B257="",NOT(SUMPRODUCT(--(Vans!$A$2:$A$101=$B257))=1)),"Check ID",IF(OR(NOT(AND(ISNUMBER(A257),N(A257)&gt;=18264,N(A257)&lt;=73050)),NOT(OR($C257="Service",$C257="Repair",$C257="Tires",$C257="Other")),NOT(AND(ISNUMBER(D257),N(D257)&gt;=0,N(D257)&lt;=2000000)),NOT(AND(ISNUMBER(F257),N(F257)&gt;=0,N(F257)&lt;=1000000)),N($A257)&lt;SUMPRODUCT(--(Vans!$A$2:$A$101=$B257),Vans!$G$2:$G$101)),"Check inputs",IF(OR($D257&lt;SUMPRODUCT(MAX(('Service Log'!$B$2:$B$501=$B257)*('Service Log'!$H$2:$H$501&lt;$A257)*'Service Log'!$I$2:$I$501)),$D257&lt;SUMPRODUCT(MAX((Inspections!$B$2:$B$501=$B257)*(Inspections!$P$2:$P$501&lt;$A257)*Inspections!$Q$2:$Q$501)),$D257&lt;SUMPRODUCT(--(Vans!$A$2:$A$101=$B257),Vans!$D$2:$D$101)),"Check odometer","OK"))))</f>
        <v/>
      </c>
      <c r="H257" s="21">
        <f>IF(AND(ISNUMBER($A257),N($A257)&gt;=18264,N($A257)&lt;=73050),$A257,0)</f>
        <v>0</v>
      </c>
      <c r="I257" s="22">
        <f>IF(AND(AND(ISNUMBER($A257),N($A257)&gt;=18264,N($A257)&lt;=73050),AND(ISNUMBER($D257),N($D257)&gt;=0,N($D257)&lt;=2000000)),$D257,0)</f>
        <v>0</v>
      </c>
    </row>
    <row r="258" spans="1:9" x14ac:dyDescent="0.25">
      <c r="A258" s="15"/>
      <c r="B258" s="12"/>
      <c r="C258" s="12"/>
      <c r="D258" s="14"/>
      <c r="E258" s="13"/>
      <c r="F258" s="20"/>
      <c r="G258" s="18" t="str">
        <f>IF(COUNTA($A258:$F258)=0,"",IF(OR($B258="",NOT(SUMPRODUCT(--(Vans!$A$2:$A$101=$B258))=1)),"Check ID",IF(OR(NOT(AND(ISNUMBER(A258),N(A258)&gt;=18264,N(A258)&lt;=73050)),NOT(OR($C258="Service",$C258="Repair",$C258="Tires",$C258="Other")),NOT(AND(ISNUMBER(D258),N(D258)&gt;=0,N(D258)&lt;=2000000)),NOT(AND(ISNUMBER(F258),N(F258)&gt;=0,N(F258)&lt;=1000000)),N($A258)&lt;SUMPRODUCT(--(Vans!$A$2:$A$101=$B258),Vans!$G$2:$G$101)),"Check inputs",IF(OR($D258&lt;SUMPRODUCT(MAX(('Service Log'!$B$2:$B$501=$B258)*('Service Log'!$H$2:$H$501&lt;$A258)*'Service Log'!$I$2:$I$501)),$D258&lt;SUMPRODUCT(MAX((Inspections!$B$2:$B$501=$B258)*(Inspections!$P$2:$P$501&lt;$A258)*Inspections!$Q$2:$Q$501)),$D258&lt;SUMPRODUCT(--(Vans!$A$2:$A$101=$B258),Vans!$D$2:$D$101)),"Check odometer","OK"))))</f>
        <v/>
      </c>
      <c r="H258" s="21">
        <f>IF(AND(ISNUMBER($A258),N($A258)&gt;=18264,N($A258)&lt;=73050),$A258,0)</f>
        <v>0</v>
      </c>
      <c r="I258" s="22">
        <f>IF(AND(AND(ISNUMBER($A258),N($A258)&gt;=18264,N($A258)&lt;=73050),AND(ISNUMBER($D258),N($D258)&gt;=0,N($D258)&lt;=2000000)),$D258,0)</f>
        <v>0</v>
      </c>
    </row>
    <row r="259" spans="1:9" x14ac:dyDescent="0.25">
      <c r="A259" s="15"/>
      <c r="B259" s="12"/>
      <c r="C259" s="12"/>
      <c r="D259" s="14"/>
      <c r="E259" s="13"/>
      <c r="F259" s="20"/>
      <c r="G259" s="18" t="str">
        <f>IF(COUNTA($A259:$F259)=0,"",IF(OR($B259="",NOT(SUMPRODUCT(--(Vans!$A$2:$A$101=$B259))=1)),"Check ID",IF(OR(NOT(AND(ISNUMBER(A259),N(A259)&gt;=18264,N(A259)&lt;=73050)),NOT(OR($C259="Service",$C259="Repair",$C259="Tires",$C259="Other")),NOT(AND(ISNUMBER(D259),N(D259)&gt;=0,N(D259)&lt;=2000000)),NOT(AND(ISNUMBER(F259),N(F259)&gt;=0,N(F259)&lt;=1000000)),N($A259)&lt;SUMPRODUCT(--(Vans!$A$2:$A$101=$B259),Vans!$G$2:$G$101)),"Check inputs",IF(OR($D259&lt;SUMPRODUCT(MAX(('Service Log'!$B$2:$B$501=$B259)*('Service Log'!$H$2:$H$501&lt;$A259)*'Service Log'!$I$2:$I$501)),$D259&lt;SUMPRODUCT(MAX((Inspections!$B$2:$B$501=$B259)*(Inspections!$P$2:$P$501&lt;$A259)*Inspections!$Q$2:$Q$501)),$D259&lt;SUMPRODUCT(--(Vans!$A$2:$A$101=$B259),Vans!$D$2:$D$101)),"Check odometer","OK"))))</f>
        <v/>
      </c>
      <c r="H259" s="21">
        <f>IF(AND(ISNUMBER($A259),N($A259)&gt;=18264,N($A259)&lt;=73050),$A259,0)</f>
        <v>0</v>
      </c>
      <c r="I259" s="22">
        <f>IF(AND(AND(ISNUMBER($A259),N($A259)&gt;=18264,N($A259)&lt;=73050),AND(ISNUMBER($D259),N($D259)&gt;=0,N($D259)&lt;=2000000)),$D259,0)</f>
        <v>0</v>
      </c>
    </row>
    <row r="260" spans="1:9" x14ac:dyDescent="0.25">
      <c r="A260" s="15"/>
      <c r="B260" s="12"/>
      <c r="C260" s="12"/>
      <c r="D260" s="14"/>
      <c r="E260" s="13"/>
      <c r="F260" s="20"/>
      <c r="G260" s="18" t="str">
        <f>IF(COUNTA($A260:$F260)=0,"",IF(OR($B260="",NOT(SUMPRODUCT(--(Vans!$A$2:$A$101=$B260))=1)),"Check ID",IF(OR(NOT(AND(ISNUMBER(A260),N(A260)&gt;=18264,N(A260)&lt;=73050)),NOT(OR($C260="Service",$C260="Repair",$C260="Tires",$C260="Other")),NOT(AND(ISNUMBER(D260),N(D260)&gt;=0,N(D260)&lt;=2000000)),NOT(AND(ISNUMBER(F260),N(F260)&gt;=0,N(F260)&lt;=1000000)),N($A260)&lt;SUMPRODUCT(--(Vans!$A$2:$A$101=$B260),Vans!$G$2:$G$101)),"Check inputs",IF(OR($D260&lt;SUMPRODUCT(MAX(('Service Log'!$B$2:$B$501=$B260)*('Service Log'!$H$2:$H$501&lt;$A260)*'Service Log'!$I$2:$I$501)),$D260&lt;SUMPRODUCT(MAX((Inspections!$B$2:$B$501=$B260)*(Inspections!$P$2:$P$501&lt;$A260)*Inspections!$Q$2:$Q$501)),$D260&lt;SUMPRODUCT(--(Vans!$A$2:$A$101=$B260),Vans!$D$2:$D$101)),"Check odometer","OK"))))</f>
        <v/>
      </c>
      <c r="H260" s="21">
        <f>IF(AND(ISNUMBER($A260),N($A260)&gt;=18264,N($A260)&lt;=73050),$A260,0)</f>
        <v>0</v>
      </c>
      <c r="I260" s="22">
        <f>IF(AND(AND(ISNUMBER($A260),N($A260)&gt;=18264,N($A260)&lt;=73050),AND(ISNUMBER($D260),N($D260)&gt;=0,N($D260)&lt;=2000000)),$D260,0)</f>
        <v>0</v>
      </c>
    </row>
    <row r="261" spans="1:9" x14ac:dyDescent="0.25">
      <c r="A261" s="15"/>
      <c r="B261" s="12"/>
      <c r="C261" s="12"/>
      <c r="D261" s="14"/>
      <c r="E261" s="13"/>
      <c r="F261" s="20"/>
      <c r="G261" s="18" t="str">
        <f>IF(COUNTA($A261:$F261)=0,"",IF(OR($B261="",NOT(SUMPRODUCT(--(Vans!$A$2:$A$101=$B261))=1)),"Check ID",IF(OR(NOT(AND(ISNUMBER(A261),N(A261)&gt;=18264,N(A261)&lt;=73050)),NOT(OR($C261="Service",$C261="Repair",$C261="Tires",$C261="Other")),NOT(AND(ISNUMBER(D261),N(D261)&gt;=0,N(D261)&lt;=2000000)),NOT(AND(ISNUMBER(F261),N(F261)&gt;=0,N(F261)&lt;=1000000)),N($A261)&lt;SUMPRODUCT(--(Vans!$A$2:$A$101=$B261),Vans!$G$2:$G$101)),"Check inputs",IF(OR($D261&lt;SUMPRODUCT(MAX(('Service Log'!$B$2:$B$501=$B261)*('Service Log'!$H$2:$H$501&lt;$A261)*'Service Log'!$I$2:$I$501)),$D261&lt;SUMPRODUCT(MAX((Inspections!$B$2:$B$501=$B261)*(Inspections!$P$2:$P$501&lt;$A261)*Inspections!$Q$2:$Q$501)),$D261&lt;SUMPRODUCT(--(Vans!$A$2:$A$101=$B261),Vans!$D$2:$D$101)),"Check odometer","OK"))))</f>
        <v/>
      </c>
      <c r="H261" s="21">
        <f>IF(AND(ISNUMBER($A261),N($A261)&gt;=18264,N($A261)&lt;=73050),$A261,0)</f>
        <v>0</v>
      </c>
      <c r="I261" s="22">
        <f>IF(AND(AND(ISNUMBER($A261),N($A261)&gt;=18264,N($A261)&lt;=73050),AND(ISNUMBER($D261),N($D261)&gt;=0,N($D261)&lt;=2000000)),$D261,0)</f>
        <v>0</v>
      </c>
    </row>
    <row r="262" spans="1:9" x14ac:dyDescent="0.25">
      <c r="A262" s="15"/>
      <c r="B262" s="12"/>
      <c r="C262" s="12"/>
      <c r="D262" s="14"/>
      <c r="E262" s="13"/>
      <c r="F262" s="20"/>
      <c r="G262" s="18" t="str">
        <f>IF(COUNTA($A262:$F262)=0,"",IF(OR($B262="",NOT(SUMPRODUCT(--(Vans!$A$2:$A$101=$B262))=1)),"Check ID",IF(OR(NOT(AND(ISNUMBER(A262),N(A262)&gt;=18264,N(A262)&lt;=73050)),NOT(OR($C262="Service",$C262="Repair",$C262="Tires",$C262="Other")),NOT(AND(ISNUMBER(D262),N(D262)&gt;=0,N(D262)&lt;=2000000)),NOT(AND(ISNUMBER(F262),N(F262)&gt;=0,N(F262)&lt;=1000000)),N($A262)&lt;SUMPRODUCT(--(Vans!$A$2:$A$101=$B262),Vans!$G$2:$G$101)),"Check inputs",IF(OR($D262&lt;SUMPRODUCT(MAX(('Service Log'!$B$2:$B$501=$B262)*('Service Log'!$H$2:$H$501&lt;$A262)*'Service Log'!$I$2:$I$501)),$D262&lt;SUMPRODUCT(MAX((Inspections!$B$2:$B$501=$B262)*(Inspections!$P$2:$P$501&lt;$A262)*Inspections!$Q$2:$Q$501)),$D262&lt;SUMPRODUCT(--(Vans!$A$2:$A$101=$B262),Vans!$D$2:$D$101)),"Check odometer","OK"))))</f>
        <v/>
      </c>
      <c r="H262" s="21">
        <f>IF(AND(ISNUMBER($A262),N($A262)&gt;=18264,N($A262)&lt;=73050),$A262,0)</f>
        <v>0</v>
      </c>
      <c r="I262" s="22">
        <f>IF(AND(AND(ISNUMBER($A262),N($A262)&gt;=18264,N($A262)&lt;=73050),AND(ISNUMBER($D262),N($D262)&gt;=0,N($D262)&lt;=2000000)),$D262,0)</f>
        <v>0</v>
      </c>
    </row>
    <row r="263" spans="1:9" x14ac:dyDescent="0.25">
      <c r="A263" s="15"/>
      <c r="B263" s="12"/>
      <c r="C263" s="12"/>
      <c r="D263" s="14"/>
      <c r="E263" s="13"/>
      <c r="F263" s="20"/>
      <c r="G263" s="18" t="str">
        <f>IF(COUNTA($A263:$F263)=0,"",IF(OR($B263="",NOT(SUMPRODUCT(--(Vans!$A$2:$A$101=$B263))=1)),"Check ID",IF(OR(NOT(AND(ISNUMBER(A263),N(A263)&gt;=18264,N(A263)&lt;=73050)),NOT(OR($C263="Service",$C263="Repair",$C263="Tires",$C263="Other")),NOT(AND(ISNUMBER(D263),N(D263)&gt;=0,N(D263)&lt;=2000000)),NOT(AND(ISNUMBER(F263),N(F263)&gt;=0,N(F263)&lt;=1000000)),N($A263)&lt;SUMPRODUCT(--(Vans!$A$2:$A$101=$B263),Vans!$G$2:$G$101)),"Check inputs",IF(OR($D263&lt;SUMPRODUCT(MAX(('Service Log'!$B$2:$B$501=$B263)*('Service Log'!$H$2:$H$501&lt;$A263)*'Service Log'!$I$2:$I$501)),$D263&lt;SUMPRODUCT(MAX((Inspections!$B$2:$B$501=$B263)*(Inspections!$P$2:$P$501&lt;$A263)*Inspections!$Q$2:$Q$501)),$D263&lt;SUMPRODUCT(--(Vans!$A$2:$A$101=$B263),Vans!$D$2:$D$101)),"Check odometer","OK"))))</f>
        <v/>
      </c>
      <c r="H263" s="21">
        <f>IF(AND(ISNUMBER($A263),N($A263)&gt;=18264,N($A263)&lt;=73050),$A263,0)</f>
        <v>0</v>
      </c>
      <c r="I263" s="22">
        <f>IF(AND(AND(ISNUMBER($A263),N($A263)&gt;=18264,N($A263)&lt;=73050),AND(ISNUMBER($D263),N($D263)&gt;=0,N($D263)&lt;=2000000)),$D263,0)</f>
        <v>0</v>
      </c>
    </row>
    <row r="264" spans="1:9" x14ac:dyDescent="0.25">
      <c r="A264" s="15"/>
      <c r="B264" s="12"/>
      <c r="C264" s="12"/>
      <c r="D264" s="14"/>
      <c r="E264" s="13"/>
      <c r="F264" s="20"/>
      <c r="G264" s="18" t="str">
        <f>IF(COUNTA($A264:$F264)=0,"",IF(OR($B264="",NOT(SUMPRODUCT(--(Vans!$A$2:$A$101=$B264))=1)),"Check ID",IF(OR(NOT(AND(ISNUMBER(A264),N(A264)&gt;=18264,N(A264)&lt;=73050)),NOT(OR($C264="Service",$C264="Repair",$C264="Tires",$C264="Other")),NOT(AND(ISNUMBER(D264),N(D264)&gt;=0,N(D264)&lt;=2000000)),NOT(AND(ISNUMBER(F264),N(F264)&gt;=0,N(F264)&lt;=1000000)),N($A264)&lt;SUMPRODUCT(--(Vans!$A$2:$A$101=$B264),Vans!$G$2:$G$101)),"Check inputs",IF(OR($D264&lt;SUMPRODUCT(MAX(('Service Log'!$B$2:$B$501=$B264)*('Service Log'!$H$2:$H$501&lt;$A264)*'Service Log'!$I$2:$I$501)),$D264&lt;SUMPRODUCT(MAX((Inspections!$B$2:$B$501=$B264)*(Inspections!$P$2:$P$501&lt;$A264)*Inspections!$Q$2:$Q$501)),$D264&lt;SUMPRODUCT(--(Vans!$A$2:$A$101=$B264),Vans!$D$2:$D$101)),"Check odometer","OK"))))</f>
        <v/>
      </c>
      <c r="H264" s="21">
        <f>IF(AND(ISNUMBER($A264),N($A264)&gt;=18264,N($A264)&lt;=73050),$A264,0)</f>
        <v>0</v>
      </c>
      <c r="I264" s="22">
        <f>IF(AND(AND(ISNUMBER($A264),N($A264)&gt;=18264,N($A264)&lt;=73050),AND(ISNUMBER($D264),N($D264)&gt;=0,N($D264)&lt;=2000000)),$D264,0)</f>
        <v>0</v>
      </c>
    </row>
    <row r="265" spans="1:9" x14ac:dyDescent="0.25">
      <c r="A265" s="15"/>
      <c r="B265" s="12"/>
      <c r="C265" s="12"/>
      <c r="D265" s="14"/>
      <c r="E265" s="13"/>
      <c r="F265" s="20"/>
      <c r="G265" s="18" t="str">
        <f>IF(COUNTA($A265:$F265)=0,"",IF(OR($B265="",NOT(SUMPRODUCT(--(Vans!$A$2:$A$101=$B265))=1)),"Check ID",IF(OR(NOT(AND(ISNUMBER(A265),N(A265)&gt;=18264,N(A265)&lt;=73050)),NOT(OR($C265="Service",$C265="Repair",$C265="Tires",$C265="Other")),NOT(AND(ISNUMBER(D265),N(D265)&gt;=0,N(D265)&lt;=2000000)),NOT(AND(ISNUMBER(F265),N(F265)&gt;=0,N(F265)&lt;=1000000)),N($A265)&lt;SUMPRODUCT(--(Vans!$A$2:$A$101=$B265),Vans!$G$2:$G$101)),"Check inputs",IF(OR($D265&lt;SUMPRODUCT(MAX(('Service Log'!$B$2:$B$501=$B265)*('Service Log'!$H$2:$H$501&lt;$A265)*'Service Log'!$I$2:$I$501)),$D265&lt;SUMPRODUCT(MAX((Inspections!$B$2:$B$501=$B265)*(Inspections!$P$2:$P$501&lt;$A265)*Inspections!$Q$2:$Q$501)),$D265&lt;SUMPRODUCT(--(Vans!$A$2:$A$101=$B265),Vans!$D$2:$D$101)),"Check odometer","OK"))))</f>
        <v/>
      </c>
      <c r="H265" s="21">
        <f>IF(AND(ISNUMBER($A265),N($A265)&gt;=18264,N($A265)&lt;=73050),$A265,0)</f>
        <v>0</v>
      </c>
      <c r="I265" s="22">
        <f>IF(AND(AND(ISNUMBER($A265),N($A265)&gt;=18264,N($A265)&lt;=73050),AND(ISNUMBER($D265),N($D265)&gt;=0,N($D265)&lt;=2000000)),$D265,0)</f>
        <v>0</v>
      </c>
    </row>
    <row r="266" spans="1:9" x14ac:dyDescent="0.25">
      <c r="A266" s="15"/>
      <c r="B266" s="12"/>
      <c r="C266" s="12"/>
      <c r="D266" s="14"/>
      <c r="E266" s="13"/>
      <c r="F266" s="20"/>
      <c r="G266" s="18" t="str">
        <f>IF(COUNTA($A266:$F266)=0,"",IF(OR($B266="",NOT(SUMPRODUCT(--(Vans!$A$2:$A$101=$B266))=1)),"Check ID",IF(OR(NOT(AND(ISNUMBER(A266),N(A266)&gt;=18264,N(A266)&lt;=73050)),NOT(OR($C266="Service",$C266="Repair",$C266="Tires",$C266="Other")),NOT(AND(ISNUMBER(D266),N(D266)&gt;=0,N(D266)&lt;=2000000)),NOT(AND(ISNUMBER(F266),N(F266)&gt;=0,N(F266)&lt;=1000000)),N($A266)&lt;SUMPRODUCT(--(Vans!$A$2:$A$101=$B266),Vans!$G$2:$G$101)),"Check inputs",IF(OR($D266&lt;SUMPRODUCT(MAX(('Service Log'!$B$2:$B$501=$B266)*('Service Log'!$H$2:$H$501&lt;$A266)*'Service Log'!$I$2:$I$501)),$D266&lt;SUMPRODUCT(MAX((Inspections!$B$2:$B$501=$B266)*(Inspections!$P$2:$P$501&lt;$A266)*Inspections!$Q$2:$Q$501)),$D266&lt;SUMPRODUCT(--(Vans!$A$2:$A$101=$B266),Vans!$D$2:$D$101)),"Check odometer","OK"))))</f>
        <v/>
      </c>
      <c r="H266" s="21">
        <f>IF(AND(ISNUMBER($A266),N($A266)&gt;=18264,N($A266)&lt;=73050),$A266,0)</f>
        <v>0</v>
      </c>
      <c r="I266" s="22">
        <f>IF(AND(AND(ISNUMBER($A266),N($A266)&gt;=18264,N($A266)&lt;=73050),AND(ISNUMBER($D266),N($D266)&gt;=0,N($D266)&lt;=2000000)),$D266,0)</f>
        <v>0</v>
      </c>
    </row>
    <row r="267" spans="1:9" x14ac:dyDescent="0.25">
      <c r="A267" s="15"/>
      <c r="B267" s="12"/>
      <c r="C267" s="12"/>
      <c r="D267" s="14"/>
      <c r="E267" s="13"/>
      <c r="F267" s="20"/>
      <c r="G267" s="18" t="str">
        <f>IF(COUNTA($A267:$F267)=0,"",IF(OR($B267="",NOT(SUMPRODUCT(--(Vans!$A$2:$A$101=$B267))=1)),"Check ID",IF(OR(NOT(AND(ISNUMBER(A267),N(A267)&gt;=18264,N(A267)&lt;=73050)),NOT(OR($C267="Service",$C267="Repair",$C267="Tires",$C267="Other")),NOT(AND(ISNUMBER(D267),N(D267)&gt;=0,N(D267)&lt;=2000000)),NOT(AND(ISNUMBER(F267),N(F267)&gt;=0,N(F267)&lt;=1000000)),N($A267)&lt;SUMPRODUCT(--(Vans!$A$2:$A$101=$B267),Vans!$G$2:$G$101)),"Check inputs",IF(OR($D267&lt;SUMPRODUCT(MAX(('Service Log'!$B$2:$B$501=$B267)*('Service Log'!$H$2:$H$501&lt;$A267)*'Service Log'!$I$2:$I$501)),$D267&lt;SUMPRODUCT(MAX((Inspections!$B$2:$B$501=$B267)*(Inspections!$P$2:$P$501&lt;$A267)*Inspections!$Q$2:$Q$501)),$D267&lt;SUMPRODUCT(--(Vans!$A$2:$A$101=$B267),Vans!$D$2:$D$101)),"Check odometer","OK"))))</f>
        <v/>
      </c>
      <c r="H267" s="21">
        <f>IF(AND(ISNUMBER($A267),N($A267)&gt;=18264,N($A267)&lt;=73050),$A267,0)</f>
        <v>0</v>
      </c>
      <c r="I267" s="22">
        <f>IF(AND(AND(ISNUMBER($A267),N($A267)&gt;=18264,N($A267)&lt;=73050),AND(ISNUMBER($D267),N($D267)&gt;=0,N($D267)&lt;=2000000)),$D267,0)</f>
        <v>0</v>
      </c>
    </row>
    <row r="268" spans="1:9" x14ac:dyDescent="0.25">
      <c r="A268" s="15"/>
      <c r="B268" s="12"/>
      <c r="C268" s="12"/>
      <c r="D268" s="14"/>
      <c r="E268" s="13"/>
      <c r="F268" s="20"/>
      <c r="G268" s="18" t="str">
        <f>IF(COUNTA($A268:$F268)=0,"",IF(OR($B268="",NOT(SUMPRODUCT(--(Vans!$A$2:$A$101=$B268))=1)),"Check ID",IF(OR(NOT(AND(ISNUMBER(A268),N(A268)&gt;=18264,N(A268)&lt;=73050)),NOT(OR($C268="Service",$C268="Repair",$C268="Tires",$C268="Other")),NOT(AND(ISNUMBER(D268),N(D268)&gt;=0,N(D268)&lt;=2000000)),NOT(AND(ISNUMBER(F268),N(F268)&gt;=0,N(F268)&lt;=1000000)),N($A268)&lt;SUMPRODUCT(--(Vans!$A$2:$A$101=$B268),Vans!$G$2:$G$101)),"Check inputs",IF(OR($D268&lt;SUMPRODUCT(MAX(('Service Log'!$B$2:$B$501=$B268)*('Service Log'!$H$2:$H$501&lt;$A268)*'Service Log'!$I$2:$I$501)),$D268&lt;SUMPRODUCT(MAX((Inspections!$B$2:$B$501=$B268)*(Inspections!$P$2:$P$501&lt;$A268)*Inspections!$Q$2:$Q$501)),$D268&lt;SUMPRODUCT(--(Vans!$A$2:$A$101=$B268),Vans!$D$2:$D$101)),"Check odometer","OK"))))</f>
        <v/>
      </c>
      <c r="H268" s="21">
        <f>IF(AND(ISNUMBER($A268),N($A268)&gt;=18264,N($A268)&lt;=73050),$A268,0)</f>
        <v>0</v>
      </c>
      <c r="I268" s="22">
        <f>IF(AND(AND(ISNUMBER($A268),N($A268)&gt;=18264,N($A268)&lt;=73050),AND(ISNUMBER($D268),N($D268)&gt;=0,N($D268)&lt;=2000000)),$D268,0)</f>
        <v>0</v>
      </c>
    </row>
    <row r="269" spans="1:9" x14ac:dyDescent="0.25">
      <c r="A269" s="15"/>
      <c r="B269" s="12"/>
      <c r="C269" s="12"/>
      <c r="D269" s="14"/>
      <c r="E269" s="13"/>
      <c r="F269" s="20"/>
      <c r="G269" s="18" t="str">
        <f>IF(COUNTA($A269:$F269)=0,"",IF(OR($B269="",NOT(SUMPRODUCT(--(Vans!$A$2:$A$101=$B269))=1)),"Check ID",IF(OR(NOT(AND(ISNUMBER(A269),N(A269)&gt;=18264,N(A269)&lt;=73050)),NOT(OR($C269="Service",$C269="Repair",$C269="Tires",$C269="Other")),NOT(AND(ISNUMBER(D269),N(D269)&gt;=0,N(D269)&lt;=2000000)),NOT(AND(ISNUMBER(F269),N(F269)&gt;=0,N(F269)&lt;=1000000)),N($A269)&lt;SUMPRODUCT(--(Vans!$A$2:$A$101=$B269),Vans!$G$2:$G$101)),"Check inputs",IF(OR($D269&lt;SUMPRODUCT(MAX(('Service Log'!$B$2:$B$501=$B269)*('Service Log'!$H$2:$H$501&lt;$A269)*'Service Log'!$I$2:$I$501)),$D269&lt;SUMPRODUCT(MAX((Inspections!$B$2:$B$501=$B269)*(Inspections!$P$2:$P$501&lt;$A269)*Inspections!$Q$2:$Q$501)),$D269&lt;SUMPRODUCT(--(Vans!$A$2:$A$101=$B269),Vans!$D$2:$D$101)),"Check odometer","OK"))))</f>
        <v/>
      </c>
      <c r="H269" s="21">
        <f>IF(AND(ISNUMBER($A269),N($A269)&gt;=18264,N($A269)&lt;=73050),$A269,0)</f>
        <v>0</v>
      </c>
      <c r="I269" s="22">
        <f>IF(AND(AND(ISNUMBER($A269),N($A269)&gt;=18264,N($A269)&lt;=73050),AND(ISNUMBER($D269),N($D269)&gt;=0,N($D269)&lt;=2000000)),$D269,0)</f>
        <v>0</v>
      </c>
    </row>
    <row r="270" spans="1:9" x14ac:dyDescent="0.25">
      <c r="A270" s="15"/>
      <c r="B270" s="12"/>
      <c r="C270" s="12"/>
      <c r="D270" s="14"/>
      <c r="E270" s="13"/>
      <c r="F270" s="20"/>
      <c r="G270" s="18" t="str">
        <f>IF(COUNTA($A270:$F270)=0,"",IF(OR($B270="",NOT(SUMPRODUCT(--(Vans!$A$2:$A$101=$B270))=1)),"Check ID",IF(OR(NOT(AND(ISNUMBER(A270),N(A270)&gt;=18264,N(A270)&lt;=73050)),NOT(OR($C270="Service",$C270="Repair",$C270="Tires",$C270="Other")),NOT(AND(ISNUMBER(D270),N(D270)&gt;=0,N(D270)&lt;=2000000)),NOT(AND(ISNUMBER(F270),N(F270)&gt;=0,N(F270)&lt;=1000000)),N($A270)&lt;SUMPRODUCT(--(Vans!$A$2:$A$101=$B270),Vans!$G$2:$G$101)),"Check inputs",IF(OR($D270&lt;SUMPRODUCT(MAX(('Service Log'!$B$2:$B$501=$B270)*('Service Log'!$H$2:$H$501&lt;$A270)*'Service Log'!$I$2:$I$501)),$D270&lt;SUMPRODUCT(MAX((Inspections!$B$2:$B$501=$B270)*(Inspections!$P$2:$P$501&lt;$A270)*Inspections!$Q$2:$Q$501)),$D270&lt;SUMPRODUCT(--(Vans!$A$2:$A$101=$B270),Vans!$D$2:$D$101)),"Check odometer","OK"))))</f>
        <v/>
      </c>
      <c r="H270" s="21">
        <f>IF(AND(ISNUMBER($A270),N($A270)&gt;=18264,N($A270)&lt;=73050),$A270,0)</f>
        <v>0</v>
      </c>
      <c r="I270" s="22">
        <f>IF(AND(AND(ISNUMBER($A270),N($A270)&gt;=18264,N($A270)&lt;=73050),AND(ISNUMBER($D270),N($D270)&gt;=0,N($D270)&lt;=2000000)),$D270,0)</f>
        <v>0</v>
      </c>
    </row>
    <row r="271" spans="1:9" x14ac:dyDescent="0.25">
      <c r="A271" s="15"/>
      <c r="B271" s="12"/>
      <c r="C271" s="12"/>
      <c r="D271" s="14"/>
      <c r="E271" s="13"/>
      <c r="F271" s="20"/>
      <c r="G271" s="18" t="str">
        <f>IF(COUNTA($A271:$F271)=0,"",IF(OR($B271="",NOT(SUMPRODUCT(--(Vans!$A$2:$A$101=$B271))=1)),"Check ID",IF(OR(NOT(AND(ISNUMBER(A271),N(A271)&gt;=18264,N(A271)&lt;=73050)),NOT(OR($C271="Service",$C271="Repair",$C271="Tires",$C271="Other")),NOT(AND(ISNUMBER(D271),N(D271)&gt;=0,N(D271)&lt;=2000000)),NOT(AND(ISNUMBER(F271),N(F271)&gt;=0,N(F271)&lt;=1000000)),N($A271)&lt;SUMPRODUCT(--(Vans!$A$2:$A$101=$B271),Vans!$G$2:$G$101)),"Check inputs",IF(OR($D271&lt;SUMPRODUCT(MAX(('Service Log'!$B$2:$B$501=$B271)*('Service Log'!$H$2:$H$501&lt;$A271)*'Service Log'!$I$2:$I$501)),$D271&lt;SUMPRODUCT(MAX((Inspections!$B$2:$B$501=$B271)*(Inspections!$P$2:$P$501&lt;$A271)*Inspections!$Q$2:$Q$501)),$D271&lt;SUMPRODUCT(--(Vans!$A$2:$A$101=$B271),Vans!$D$2:$D$101)),"Check odometer","OK"))))</f>
        <v/>
      </c>
      <c r="H271" s="21">
        <f>IF(AND(ISNUMBER($A271),N($A271)&gt;=18264,N($A271)&lt;=73050),$A271,0)</f>
        <v>0</v>
      </c>
      <c r="I271" s="22">
        <f>IF(AND(AND(ISNUMBER($A271),N($A271)&gt;=18264,N($A271)&lt;=73050),AND(ISNUMBER($D271),N($D271)&gt;=0,N($D271)&lt;=2000000)),$D271,0)</f>
        <v>0</v>
      </c>
    </row>
    <row r="272" spans="1:9" x14ac:dyDescent="0.25">
      <c r="A272" s="15"/>
      <c r="B272" s="12"/>
      <c r="C272" s="12"/>
      <c r="D272" s="14"/>
      <c r="E272" s="13"/>
      <c r="F272" s="20"/>
      <c r="G272" s="18" t="str">
        <f>IF(COUNTA($A272:$F272)=0,"",IF(OR($B272="",NOT(SUMPRODUCT(--(Vans!$A$2:$A$101=$B272))=1)),"Check ID",IF(OR(NOT(AND(ISNUMBER(A272),N(A272)&gt;=18264,N(A272)&lt;=73050)),NOT(OR($C272="Service",$C272="Repair",$C272="Tires",$C272="Other")),NOT(AND(ISNUMBER(D272),N(D272)&gt;=0,N(D272)&lt;=2000000)),NOT(AND(ISNUMBER(F272),N(F272)&gt;=0,N(F272)&lt;=1000000)),N($A272)&lt;SUMPRODUCT(--(Vans!$A$2:$A$101=$B272),Vans!$G$2:$G$101)),"Check inputs",IF(OR($D272&lt;SUMPRODUCT(MAX(('Service Log'!$B$2:$B$501=$B272)*('Service Log'!$H$2:$H$501&lt;$A272)*'Service Log'!$I$2:$I$501)),$D272&lt;SUMPRODUCT(MAX((Inspections!$B$2:$B$501=$B272)*(Inspections!$P$2:$P$501&lt;$A272)*Inspections!$Q$2:$Q$501)),$D272&lt;SUMPRODUCT(--(Vans!$A$2:$A$101=$B272),Vans!$D$2:$D$101)),"Check odometer","OK"))))</f>
        <v/>
      </c>
      <c r="H272" s="21">
        <f>IF(AND(ISNUMBER($A272),N($A272)&gt;=18264,N($A272)&lt;=73050),$A272,0)</f>
        <v>0</v>
      </c>
      <c r="I272" s="22">
        <f>IF(AND(AND(ISNUMBER($A272),N($A272)&gt;=18264,N($A272)&lt;=73050),AND(ISNUMBER($D272),N($D272)&gt;=0,N($D272)&lt;=2000000)),$D272,0)</f>
        <v>0</v>
      </c>
    </row>
    <row r="273" spans="1:9" x14ac:dyDescent="0.25">
      <c r="A273" s="15"/>
      <c r="B273" s="12"/>
      <c r="C273" s="12"/>
      <c r="D273" s="14"/>
      <c r="E273" s="13"/>
      <c r="F273" s="20"/>
      <c r="G273" s="18" t="str">
        <f>IF(COUNTA($A273:$F273)=0,"",IF(OR($B273="",NOT(SUMPRODUCT(--(Vans!$A$2:$A$101=$B273))=1)),"Check ID",IF(OR(NOT(AND(ISNUMBER(A273),N(A273)&gt;=18264,N(A273)&lt;=73050)),NOT(OR($C273="Service",$C273="Repair",$C273="Tires",$C273="Other")),NOT(AND(ISNUMBER(D273),N(D273)&gt;=0,N(D273)&lt;=2000000)),NOT(AND(ISNUMBER(F273),N(F273)&gt;=0,N(F273)&lt;=1000000)),N($A273)&lt;SUMPRODUCT(--(Vans!$A$2:$A$101=$B273),Vans!$G$2:$G$101)),"Check inputs",IF(OR($D273&lt;SUMPRODUCT(MAX(('Service Log'!$B$2:$B$501=$B273)*('Service Log'!$H$2:$H$501&lt;$A273)*'Service Log'!$I$2:$I$501)),$D273&lt;SUMPRODUCT(MAX((Inspections!$B$2:$B$501=$B273)*(Inspections!$P$2:$P$501&lt;$A273)*Inspections!$Q$2:$Q$501)),$D273&lt;SUMPRODUCT(--(Vans!$A$2:$A$101=$B273),Vans!$D$2:$D$101)),"Check odometer","OK"))))</f>
        <v/>
      </c>
      <c r="H273" s="21">
        <f>IF(AND(ISNUMBER($A273),N($A273)&gt;=18264,N($A273)&lt;=73050),$A273,0)</f>
        <v>0</v>
      </c>
      <c r="I273" s="22">
        <f>IF(AND(AND(ISNUMBER($A273),N($A273)&gt;=18264,N($A273)&lt;=73050),AND(ISNUMBER($D273),N($D273)&gt;=0,N($D273)&lt;=2000000)),$D273,0)</f>
        <v>0</v>
      </c>
    </row>
    <row r="274" spans="1:9" x14ac:dyDescent="0.25">
      <c r="A274" s="15"/>
      <c r="B274" s="12"/>
      <c r="C274" s="12"/>
      <c r="D274" s="14"/>
      <c r="E274" s="13"/>
      <c r="F274" s="20"/>
      <c r="G274" s="18" t="str">
        <f>IF(COUNTA($A274:$F274)=0,"",IF(OR($B274="",NOT(SUMPRODUCT(--(Vans!$A$2:$A$101=$B274))=1)),"Check ID",IF(OR(NOT(AND(ISNUMBER(A274),N(A274)&gt;=18264,N(A274)&lt;=73050)),NOT(OR($C274="Service",$C274="Repair",$C274="Tires",$C274="Other")),NOT(AND(ISNUMBER(D274),N(D274)&gt;=0,N(D274)&lt;=2000000)),NOT(AND(ISNUMBER(F274),N(F274)&gt;=0,N(F274)&lt;=1000000)),N($A274)&lt;SUMPRODUCT(--(Vans!$A$2:$A$101=$B274),Vans!$G$2:$G$101)),"Check inputs",IF(OR($D274&lt;SUMPRODUCT(MAX(('Service Log'!$B$2:$B$501=$B274)*('Service Log'!$H$2:$H$501&lt;$A274)*'Service Log'!$I$2:$I$501)),$D274&lt;SUMPRODUCT(MAX((Inspections!$B$2:$B$501=$B274)*(Inspections!$P$2:$P$501&lt;$A274)*Inspections!$Q$2:$Q$501)),$D274&lt;SUMPRODUCT(--(Vans!$A$2:$A$101=$B274),Vans!$D$2:$D$101)),"Check odometer","OK"))))</f>
        <v/>
      </c>
      <c r="H274" s="21">
        <f>IF(AND(ISNUMBER($A274),N($A274)&gt;=18264,N($A274)&lt;=73050),$A274,0)</f>
        <v>0</v>
      </c>
      <c r="I274" s="22">
        <f>IF(AND(AND(ISNUMBER($A274),N($A274)&gt;=18264,N($A274)&lt;=73050),AND(ISNUMBER($D274),N($D274)&gt;=0,N($D274)&lt;=2000000)),$D274,0)</f>
        <v>0</v>
      </c>
    </row>
    <row r="275" spans="1:9" x14ac:dyDescent="0.25">
      <c r="A275" s="15"/>
      <c r="B275" s="12"/>
      <c r="C275" s="12"/>
      <c r="D275" s="14"/>
      <c r="E275" s="13"/>
      <c r="F275" s="20"/>
      <c r="G275" s="18" t="str">
        <f>IF(COUNTA($A275:$F275)=0,"",IF(OR($B275="",NOT(SUMPRODUCT(--(Vans!$A$2:$A$101=$B275))=1)),"Check ID",IF(OR(NOT(AND(ISNUMBER(A275),N(A275)&gt;=18264,N(A275)&lt;=73050)),NOT(OR($C275="Service",$C275="Repair",$C275="Tires",$C275="Other")),NOT(AND(ISNUMBER(D275),N(D275)&gt;=0,N(D275)&lt;=2000000)),NOT(AND(ISNUMBER(F275),N(F275)&gt;=0,N(F275)&lt;=1000000)),N($A275)&lt;SUMPRODUCT(--(Vans!$A$2:$A$101=$B275),Vans!$G$2:$G$101)),"Check inputs",IF(OR($D275&lt;SUMPRODUCT(MAX(('Service Log'!$B$2:$B$501=$B275)*('Service Log'!$H$2:$H$501&lt;$A275)*'Service Log'!$I$2:$I$501)),$D275&lt;SUMPRODUCT(MAX((Inspections!$B$2:$B$501=$B275)*(Inspections!$P$2:$P$501&lt;$A275)*Inspections!$Q$2:$Q$501)),$D275&lt;SUMPRODUCT(--(Vans!$A$2:$A$101=$B275),Vans!$D$2:$D$101)),"Check odometer","OK"))))</f>
        <v/>
      </c>
      <c r="H275" s="21">
        <f>IF(AND(ISNUMBER($A275),N($A275)&gt;=18264,N($A275)&lt;=73050),$A275,0)</f>
        <v>0</v>
      </c>
      <c r="I275" s="22">
        <f>IF(AND(AND(ISNUMBER($A275),N($A275)&gt;=18264,N($A275)&lt;=73050),AND(ISNUMBER($D275),N($D275)&gt;=0,N($D275)&lt;=2000000)),$D275,0)</f>
        <v>0</v>
      </c>
    </row>
    <row r="276" spans="1:9" x14ac:dyDescent="0.25">
      <c r="A276" s="15"/>
      <c r="B276" s="12"/>
      <c r="C276" s="12"/>
      <c r="D276" s="14"/>
      <c r="E276" s="13"/>
      <c r="F276" s="20"/>
      <c r="G276" s="18" t="str">
        <f>IF(COUNTA($A276:$F276)=0,"",IF(OR($B276="",NOT(SUMPRODUCT(--(Vans!$A$2:$A$101=$B276))=1)),"Check ID",IF(OR(NOT(AND(ISNUMBER(A276),N(A276)&gt;=18264,N(A276)&lt;=73050)),NOT(OR($C276="Service",$C276="Repair",$C276="Tires",$C276="Other")),NOT(AND(ISNUMBER(D276),N(D276)&gt;=0,N(D276)&lt;=2000000)),NOT(AND(ISNUMBER(F276),N(F276)&gt;=0,N(F276)&lt;=1000000)),N($A276)&lt;SUMPRODUCT(--(Vans!$A$2:$A$101=$B276),Vans!$G$2:$G$101)),"Check inputs",IF(OR($D276&lt;SUMPRODUCT(MAX(('Service Log'!$B$2:$B$501=$B276)*('Service Log'!$H$2:$H$501&lt;$A276)*'Service Log'!$I$2:$I$501)),$D276&lt;SUMPRODUCT(MAX((Inspections!$B$2:$B$501=$B276)*(Inspections!$P$2:$P$501&lt;$A276)*Inspections!$Q$2:$Q$501)),$D276&lt;SUMPRODUCT(--(Vans!$A$2:$A$101=$B276),Vans!$D$2:$D$101)),"Check odometer","OK"))))</f>
        <v/>
      </c>
      <c r="H276" s="21">
        <f>IF(AND(ISNUMBER($A276),N($A276)&gt;=18264,N($A276)&lt;=73050),$A276,0)</f>
        <v>0</v>
      </c>
      <c r="I276" s="22">
        <f>IF(AND(AND(ISNUMBER($A276),N($A276)&gt;=18264,N($A276)&lt;=73050),AND(ISNUMBER($D276),N($D276)&gt;=0,N($D276)&lt;=2000000)),$D276,0)</f>
        <v>0</v>
      </c>
    </row>
    <row r="277" spans="1:9" x14ac:dyDescent="0.25">
      <c r="A277" s="15"/>
      <c r="B277" s="12"/>
      <c r="C277" s="12"/>
      <c r="D277" s="14"/>
      <c r="E277" s="13"/>
      <c r="F277" s="20"/>
      <c r="G277" s="18" t="str">
        <f>IF(COUNTA($A277:$F277)=0,"",IF(OR($B277="",NOT(SUMPRODUCT(--(Vans!$A$2:$A$101=$B277))=1)),"Check ID",IF(OR(NOT(AND(ISNUMBER(A277),N(A277)&gt;=18264,N(A277)&lt;=73050)),NOT(OR($C277="Service",$C277="Repair",$C277="Tires",$C277="Other")),NOT(AND(ISNUMBER(D277),N(D277)&gt;=0,N(D277)&lt;=2000000)),NOT(AND(ISNUMBER(F277),N(F277)&gt;=0,N(F277)&lt;=1000000)),N($A277)&lt;SUMPRODUCT(--(Vans!$A$2:$A$101=$B277),Vans!$G$2:$G$101)),"Check inputs",IF(OR($D277&lt;SUMPRODUCT(MAX(('Service Log'!$B$2:$B$501=$B277)*('Service Log'!$H$2:$H$501&lt;$A277)*'Service Log'!$I$2:$I$501)),$D277&lt;SUMPRODUCT(MAX((Inspections!$B$2:$B$501=$B277)*(Inspections!$P$2:$P$501&lt;$A277)*Inspections!$Q$2:$Q$501)),$D277&lt;SUMPRODUCT(--(Vans!$A$2:$A$101=$B277),Vans!$D$2:$D$101)),"Check odometer","OK"))))</f>
        <v/>
      </c>
      <c r="H277" s="21">
        <f>IF(AND(ISNUMBER($A277),N($A277)&gt;=18264,N($A277)&lt;=73050),$A277,0)</f>
        <v>0</v>
      </c>
      <c r="I277" s="22">
        <f>IF(AND(AND(ISNUMBER($A277),N($A277)&gt;=18264,N($A277)&lt;=73050),AND(ISNUMBER($D277),N($D277)&gt;=0,N($D277)&lt;=2000000)),$D277,0)</f>
        <v>0</v>
      </c>
    </row>
    <row r="278" spans="1:9" x14ac:dyDescent="0.25">
      <c r="A278" s="15"/>
      <c r="B278" s="12"/>
      <c r="C278" s="12"/>
      <c r="D278" s="14"/>
      <c r="E278" s="13"/>
      <c r="F278" s="20"/>
      <c r="G278" s="18" t="str">
        <f>IF(COUNTA($A278:$F278)=0,"",IF(OR($B278="",NOT(SUMPRODUCT(--(Vans!$A$2:$A$101=$B278))=1)),"Check ID",IF(OR(NOT(AND(ISNUMBER(A278),N(A278)&gt;=18264,N(A278)&lt;=73050)),NOT(OR($C278="Service",$C278="Repair",$C278="Tires",$C278="Other")),NOT(AND(ISNUMBER(D278),N(D278)&gt;=0,N(D278)&lt;=2000000)),NOT(AND(ISNUMBER(F278),N(F278)&gt;=0,N(F278)&lt;=1000000)),N($A278)&lt;SUMPRODUCT(--(Vans!$A$2:$A$101=$B278),Vans!$G$2:$G$101)),"Check inputs",IF(OR($D278&lt;SUMPRODUCT(MAX(('Service Log'!$B$2:$B$501=$B278)*('Service Log'!$H$2:$H$501&lt;$A278)*'Service Log'!$I$2:$I$501)),$D278&lt;SUMPRODUCT(MAX((Inspections!$B$2:$B$501=$B278)*(Inspections!$P$2:$P$501&lt;$A278)*Inspections!$Q$2:$Q$501)),$D278&lt;SUMPRODUCT(--(Vans!$A$2:$A$101=$B278),Vans!$D$2:$D$101)),"Check odometer","OK"))))</f>
        <v/>
      </c>
      <c r="H278" s="21">
        <f>IF(AND(ISNUMBER($A278),N($A278)&gt;=18264,N($A278)&lt;=73050),$A278,0)</f>
        <v>0</v>
      </c>
      <c r="I278" s="22">
        <f>IF(AND(AND(ISNUMBER($A278),N($A278)&gt;=18264,N($A278)&lt;=73050),AND(ISNUMBER($D278),N($D278)&gt;=0,N($D278)&lt;=2000000)),$D278,0)</f>
        <v>0</v>
      </c>
    </row>
    <row r="279" spans="1:9" x14ac:dyDescent="0.25">
      <c r="A279" s="15"/>
      <c r="B279" s="12"/>
      <c r="C279" s="12"/>
      <c r="D279" s="14"/>
      <c r="E279" s="13"/>
      <c r="F279" s="20"/>
      <c r="G279" s="18" t="str">
        <f>IF(COUNTA($A279:$F279)=0,"",IF(OR($B279="",NOT(SUMPRODUCT(--(Vans!$A$2:$A$101=$B279))=1)),"Check ID",IF(OR(NOT(AND(ISNUMBER(A279),N(A279)&gt;=18264,N(A279)&lt;=73050)),NOT(OR($C279="Service",$C279="Repair",$C279="Tires",$C279="Other")),NOT(AND(ISNUMBER(D279),N(D279)&gt;=0,N(D279)&lt;=2000000)),NOT(AND(ISNUMBER(F279),N(F279)&gt;=0,N(F279)&lt;=1000000)),N($A279)&lt;SUMPRODUCT(--(Vans!$A$2:$A$101=$B279),Vans!$G$2:$G$101)),"Check inputs",IF(OR($D279&lt;SUMPRODUCT(MAX(('Service Log'!$B$2:$B$501=$B279)*('Service Log'!$H$2:$H$501&lt;$A279)*'Service Log'!$I$2:$I$501)),$D279&lt;SUMPRODUCT(MAX((Inspections!$B$2:$B$501=$B279)*(Inspections!$P$2:$P$501&lt;$A279)*Inspections!$Q$2:$Q$501)),$D279&lt;SUMPRODUCT(--(Vans!$A$2:$A$101=$B279),Vans!$D$2:$D$101)),"Check odometer","OK"))))</f>
        <v/>
      </c>
      <c r="H279" s="21">
        <f>IF(AND(ISNUMBER($A279),N($A279)&gt;=18264,N($A279)&lt;=73050),$A279,0)</f>
        <v>0</v>
      </c>
      <c r="I279" s="22">
        <f>IF(AND(AND(ISNUMBER($A279),N($A279)&gt;=18264,N($A279)&lt;=73050),AND(ISNUMBER($D279),N($D279)&gt;=0,N($D279)&lt;=2000000)),$D279,0)</f>
        <v>0</v>
      </c>
    </row>
    <row r="280" spans="1:9" x14ac:dyDescent="0.25">
      <c r="A280" s="15"/>
      <c r="B280" s="12"/>
      <c r="C280" s="12"/>
      <c r="D280" s="14"/>
      <c r="E280" s="13"/>
      <c r="F280" s="20"/>
      <c r="G280" s="18" t="str">
        <f>IF(COUNTA($A280:$F280)=0,"",IF(OR($B280="",NOT(SUMPRODUCT(--(Vans!$A$2:$A$101=$B280))=1)),"Check ID",IF(OR(NOT(AND(ISNUMBER(A280),N(A280)&gt;=18264,N(A280)&lt;=73050)),NOT(OR($C280="Service",$C280="Repair",$C280="Tires",$C280="Other")),NOT(AND(ISNUMBER(D280),N(D280)&gt;=0,N(D280)&lt;=2000000)),NOT(AND(ISNUMBER(F280),N(F280)&gt;=0,N(F280)&lt;=1000000)),N($A280)&lt;SUMPRODUCT(--(Vans!$A$2:$A$101=$B280),Vans!$G$2:$G$101)),"Check inputs",IF(OR($D280&lt;SUMPRODUCT(MAX(('Service Log'!$B$2:$B$501=$B280)*('Service Log'!$H$2:$H$501&lt;$A280)*'Service Log'!$I$2:$I$501)),$D280&lt;SUMPRODUCT(MAX((Inspections!$B$2:$B$501=$B280)*(Inspections!$P$2:$P$501&lt;$A280)*Inspections!$Q$2:$Q$501)),$D280&lt;SUMPRODUCT(--(Vans!$A$2:$A$101=$B280),Vans!$D$2:$D$101)),"Check odometer","OK"))))</f>
        <v/>
      </c>
      <c r="H280" s="21">
        <f>IF(AND(ISNUMBER($A280),N($A280)&gt;=18264,N($A280)&lt;=73050),$A280,0)</f>
        <v>0</v>
      </c>
      <c r="I280" s="22">
        <f>IF(AND(AND(ISNUMBER($A280),N($A280)&gt;=18264,N($A280)&lt;=73050),AND(ISNUMBER($D280),N($D280)&gt;=0,N($D280)&lt;=2000000)),$D280,0)</f>
        <v>0</v>
      </c>
    </row>
    <row r="281" spans="1:9" x14ac:dyDescent="0.25">
      <c r="A281" s="15"/>
      <c r="B281" s="12"/>
      <c r="C281" s="12"/>
      <c r="D281" s="14"/>
      <c r="E281" s="13"/>
      <c r="F281" s="20"/>
      <c r="G281" s="18" t="str">
        <f>IF(COUNTA($A281:$F281)=0,"",IF(OR($B281="",NOT(SUMPRODUCT(--(Vans!$A$2:$A$101=$B281))=1)),"Check ID",IF(OR(NOT(AND(ISNUMBER(A281),N(A281)&gt;=18264,N(A281)&lt;=73050)),NOT(OR($C281="Service",$C281="Repair",$C281="Tires",$C281="Other")),NOT(AND(ISNUMBER(D281),N(D281)&gt;=0,N(D281)&lt;=2000000)),NOT(AND(ISNUMBER(F281),N(F281)&gt;=0,N(F281)&lt;=1000000)),N($A281)&lt;SUMPRODUCT(--(Vans!$A$2:$A$101=$B281),Vans!$G$2:$G$101)),"Check inputs",IF(OR($D281&lt;SUMPRODUCT(MAX(('Service Log'!$B$2:$B$501=$B281)*('Service Log'!$H$2:$H$501&lt;$A281)*'Service Log'!$I$2:$I$501)),$D281&lt;SUMPRODUCT(MAX((Inspections!$B$2:$B$501=$B281)*(Inspections!$P$2:$P$501&lt;$A281)*Inspections!$Q$2:$Q$501)),$D281&lt;SUMPRODUCT(--(Vans!$A$2:$A$101=$B281),Vans!$D$2:$D$101)),"Check odometer","OK"))))</f>
        <v/>
      </c>
      <c r="H281" s="21">
        <f>IF(AND(ISNUMBER($A281),N($A281)&gt;=18264,N($A281)&lt;=73050),$A281,0)</f>
        <v>0</v>
      </c>
      <c r="I281" s="22">
        <f>IF(AND(AND(ISNUMBER($A281),N($A281)&gt;=18264,N($A281)&lt;=73050),AND(ISNUMBER($D281),N($D281)&gt;=0,N($D281)&lt;=2000000)),$D281,0)</f>
        <v>0</v>
      </c>
    </row>
    <row r="282" spans="1:9" x14ac:dyDescent="0.25">
      <c r="A282" s="15"/>
      <c r="B282" s="12"/>
      <c r="C282" s="12"/>
      <c r="D282" s="14"/>
      <c r="E282" s="13"/>
      <c r="F282" s="20"/>
      <c r="G282" s="18" t="str">
        <f>IF(COUNTA($A282:$F282)=0,"",IF(OR($B282="",NOT(SUMPRODUCT(--(Vans!$A$2:$A$101=$B282))=1)),"Check ID",IF(OR(NOT(AND(ISNUMBER(A282),N(A282)&gt;=18264,N(A282)&lt;=73050)),NOT(OR($C282="Service",$C282="Repair",$C282="Tires",$C282="Other")),NOT(AND(ISNUMBER(D282),N(D282)&gt;=0,N(D282)&lt;=2000000)),NOT(AND(ISNUMBER(F282),N(F282)&gt;=0,N(F282)&lt;=1000000)),N($A282)&lt;SUMPRODUCT(--(Vans!$A$2:$A$101=$B282),Vans!$G$2:$G$101)),"Check inputs",IF(OR($D282&lt;SUMPRODUCT(MAX(('Service Log'!$B$2:$B$501=$B282)*('Service Log'!$H$2:$H$501&lt;$A282)*'Service Log'!$I$2:$I$501)),$D282&lt;SUMPRODUCT(MAX((Inspections!$B$2:$B$501=$B282)*(Inspections!$P$2:$P$501&lt;$A282)*Inspections!$Q$2:$Q$501)),$D282&lt;SUMPRODUCT(--(Vans!$A$2:$A$101=$B282),Vans!$D$2:$D$101)),"Check odometer","OK"))))</f>
        <v/>
      </c>
      <c r="H282" s="21">
        <f>IF(AND(ISNUMBER($A282),N($A282)&gt;=18264,N($A282)&lt;=73050),$A282,0)</f>
        <v>0</v>
      </c>
      <c r="I282" s="22">
        <f>IF(AND(AND(ISNUMBER($A282),N($A282)&gt;=18264,N($A282)&lt;=73050),AND(ISNUMBER($D282),N($D282)&gt;=0,N($D282)&lt;=2000000)),$D282,0)</f>
        <v>0</v>
      </c>
    </row>
    <row r="283" spans="1:9" x14ac:dyDescent="0.25">
      <c r="A283" s="15"/>
      <c r="B283" s="12"/>
      <c r="C283" s="12"/>
      <c r="D283" s="14"/>
      <c r="E283" s="13"/>
      <c r="F283" s="20"/>
      <c r="G283" s="18" t="str">
        <f>IF(COUNTA($A283:$F283)=0,"",IF(OR($B283="",NOT(SUMPRODUCT(--(Vans!$A$2:$A$101=$B283))=1)),"Check ID",IF(OR(NOT(AND(ISNUMBER(A283),N(A283)&gt;=18264,N(A283)&lt;=73050)),NOT(OR($C283="Service",$C283="Repair",$C283="Tires",$C283="Other")),NOT(AND(ISNUMBER(D283),N(D283)&gt;=0,N(D283)&lt;=2000000)),NOT(AND(ISNUMBER(F283),N(F283)&gt;=0,N(F283)&lt;=1000000)),N($A283)&lt;SUMPRODUCT(--(Vans!$A$2:$A$101=$B283),Vans!$G$2:$G$101)),"Check inputs",IF(OR($D283&lt;SUMPRODUCT(MAX(('Service Log'!$B$2:$B$501=$B283)*('Service Log'!$H$2:$H$501&lt;$A283)*'Service Log'!$I$2:$I$501)),$D283&lt;SUMPRODUCT(MAX((Inspections!$B$2:$B$501=$B283)*(Inspections!$P$2:$P$501&lt;$A283)*Inspections!$Q$2:$Q$501)),$D283&lt;SUMPRODUCT(--(Vans!$A$2:$A$101=$B283),Vans!$D$2:$D$101)),"Check odometer","OK"))))</f>
        <v/>
      </c>
      <c r="H283" s="21">
        <f>IF(AND(ISNUMBER($A283),N($A283)&gt;=18264,N($A283)&lt;=73050),$A283,0)</f>
        <v>0</v>
      </c>
      <c r="I283" s="22">
        <f>IF(AND(AND(ISNUMBER($A283),N($A283)&gt;=18264,N($A283)&lt;=73050),AND(ISNUMBER($D283),N($D283)&gt;=0,N($D283)&lt;=2000000)),$D283,0)</f>
        <v>0</v>
      </c>
    </row>
    <row r="284" spans="1:9" x14ac:dyDescent="0.25">
      <c r="A284" s="15"/>
      <c r="B284" s="12"/>
      <c r="C284" s="12"/>
      <c r="D284" s="14"/>
      <c r="E284" s="13"/>
      <c r="F284" s="20"/>
      <c r="G284" s="18" t="str">
        <f>IF(COUNTA($A284:$F284)=0,"",IF(OR($B284="",NOT(SUMPRODUCT(--(Vans!$A$2:$A$101=$B284))=1)),"Check ID",IF(OR(NOT(AND(ISNUMBER(A284),N(A284)&gt;=18264,N(A284)&lt;=73050)),NOT(OR($C284="Service",$C284="Repair",$C284="Tires",$C284="Other")),NOT(AND(ISNUMBER(D284),N(D284)&gt;=0,N(D284)&lt;=2000000)),NOT(AND(ISNUMBER(F284),N(F284)&gt;=0,N(F284)&lt;=1000000)),N($A284)&lt;SUMPRODUCT(--(Vans!$A$2:$A$101=$B284),Vans!$G$2:$G$101)),"Check inputs",IF(OR($D284&lt;SUMPRODUCT(MAX(('Service Log'!$B$2:$B$501=$B284)*('Service Log'!$H$2:$H$501&lt;$A284)*'Service Log'!$I$2:$I$501)),$D284&lt;SUMPRODUCT(MAX((Inspections!$B$2:$B$501=$B284)*(Inspections!$P$2:$P$501&lt;$A284)*Inspections!$Q$2:$Q$501)),$D284&lt;SUMPRODUCT(--(Vans!$A$2:$A$101=$B284),Vans!$D$2:$D$101)),"Check odometer","OK"))))</f>
        <v/>
      </c>
      <c r="H284" s="21">
        <f>IF(AND(ISNUMBER($A284),N($A284)&gt;=18264,N($A284)&lt;=73050),$A284,0)</f>
        <v>0</v>
      </c>
      <c r="I284" s="22">
        <f>IF(AND(AND(ISNUMBER($A284),N($A284)&gt;=18264,N($A284)&lt;=73050),AND(ISNUMBER($D284),N($D284)&gt;=0,N($D284)&lt;=2000000)),$D284,0)</f>
        <v>0</v>
      </c>
    </row>
    <row r="285" spans="1:9" x14ac:dyDescent="0.25">
      <c r="A285" s="15"/>
      <c r="B285" s="12"/>
      <c r="C285" s="12"/>
      <c r="D285" s="14"/>
      <c r="E285" s="13"/>
      <c r="F285" s="20"/>
      <c r="G285" s="18" t="str">
        <f>IF(COUNTA($A285:$F285)=0,"",IF(OR($B285="",NOT(SUMPRODUCT(--(Vans!$A$2:$A$101=$B285))=1)),"Check ID",IF(OR(NOT(AND(ISNUMBER(A285),N(A285)&gt;=18264,N(A285)&lt;=73050)),NOT(OR($C285="Service",$C285="Repair",$C285="Tires",$C285="Other")),NOT(AND(ISNUMBER(D285),N(D285)&gt;=0,N(D285)&lt;=2000000)),NOT(AND(ISNUMBER(F285),N(F285)&gt;=0,N(F285)&lt;=1000000)),N($A285)&lt;SUMPRODUCT(--(Vans!$A$2:$A$101=$B285),Vans!$G$2:$G$101)),"Check inputs",IF(OR($D285&lt;SUMPRODUCT(MAX(('Service Log'!$B$2:$B$501=$B285)*('Service Log'!$H$2:$H$501&lt;$A285)*'Service Log'!$I$2:$I$501)),$D285&lt;SUMPRODUCT(MAX((Inspections!$B$2:$B$501=$B285)*(Inspections!$P$2:$P$501&lt;$A285)*Inspections!$Q$2:$Q$501)),$D285&lt;SUMPRODUCT(--(Vans!$A$2:$A$101=$B285),Vans!$D$2:$D$101)),"Check odometer","OK"))))</f>
        <v/>
      </c>
      <c r="H285" s="21">
        <f>IF(AND(ISNUMBER($A285),N($A285)&gt;=18264,N($A285)&lt;=73050),$A285,0)</f>
        <v>0</v>
      </c>
      <c r="I285" s="22">
        <f>IF(AND(AND(ISNUMBER($A285),N($A285)&gt;=18264,N($A285)&lt;=73050),AND(ISNUMBER($D285),N($D285)&gt;=0,N($D285)&lt;=2000000)),$D285,0)</f>
        <v>0</v>
      </c>
    </row>
    <row r="286" spans="1:9" x14ac:dyDescent="0.25">
      <c r="A286" s="15"/>
      <c r="B286" s="12"/>
      <c r="C286" s="12"/>
      <c r="D286" s="14"/>
      <c r="E286" s="13"/>
      <c r="F286" s="20"/>
      <c r="G286" s="18" t="str">
        <f>IF(COUNTA($A286:$F286)=0,"",IF(OR($B286="",NOT(SUMPRODUCT(--(Vans!$A$2:$A$101=$B286))=1)),"Check ID",IF(OR(NOT(AND(ISNUMBER(A286),N(A286)&gt;=18264,N(A286)&lt;=73050)),NOT(OR($C286="Service",$C286="Repair",$C286="Tires",$C286="Other")),NOT(AND(ISNUMBER(D286),N(D286)&gt;=0,N(D286)&lt;=2000000)),NOT(AND(ISNUMBER(F286),N(F286)&gt;=0,N(F286)&lt;=1000000)),N($A286)&lt;SUMPRODUCT(--(Vans!$A$2:$A$101=$B286),Vans!$G$2:$G$101)),"Check inputs",IF(OR($D286&lt;SUMPRODUCT(MAX(('Service Log'!$B$2:$B$501=$B286)*('Service Log'!$H$2:$H$501&lt;$A286)*'Service Log'!$I$2:$I$501)),$D286&lt;SUMPRODUCT(MAX((Inspections!$B$2:$B$501=$B286)*(Inspections!$P$2:$P$501&lt;$A286)*Inspections!$Q$2:$Q$501)),$D286&lt;SUMPRODUCT(--(Vans!$A$2:$A$101=$B286),Vans!$D$2:$D$101)),"Check odometer","OK"))))</f>
        <v/>
      </c>
      <c r="H286" s="21">
        <f>IF(AND(ISNUMBER($A286),N($A286)&gt;=18264,N($A286)&lt;=73050),$A286,0)</f>
        <v>0</v>
      </c>
      <c r="I286" s="22">
        <f>IF(AND(AND(ISNUMBER($A286),N($A286)&gt;=18264,N($A286)&lt;=73050),AND(ISNUMBER($D286),N($D286)&gt;=0,N($D286)&lt;=2000000)),$D286,0)</f>
        <v>0</v>
      </c>
    </row>
    <row r="287" spans="1:9" x14ac:dyDescent="0.25">
      <c r="A287" s="15"/>
      <c r="B287" s="12"/>
      <c r="C287" s="12"/>
      <c r="D287" s="14"/>
      <c r="E287" s="13"/>
      <c r="F287" s="20"/>
      <c r="G287" s="18" t="str">
        <f>IF(COUNTA($A287:$F287)=0,"",IF(OR($B287="",NOT(SUMPRODUCT(--(Vans!$A$2:$A$101=$B287))=1)),"Check ID",IF(OR(NOT(AND(ISNUMBER(A287),N(A287)&gt;=18264,N(A287)&lt;=73050)),NOT(OR($C287="Service",$C287="Repair",$C287="Tires",$C287="Other")),NOT(AND(ISNUMBER(D287),N(D287)&gt;=0,N(D287)&lt;=2000000)),NOT(AND(ISNUMBER(F287),N(F287)&gt;=0,N(F287)&lt;=1000000)),N($A287)&lt;SUMPRODUCT(--(Vans!$A$2:$A$101=$B287),Vans!$G$2:$G$101)),"Check inputs",IF(OR($D287&lt;SUMPRODUCT(MAX(('Service Log'!$B$2:$B$501=$B287)*('Service Log'!$H$2:$H$501&lt;$A287)*'Service Log'!$I$2:$I$501)),$D287&lt;SUMPRODUCT(MAX((Inspections!$B$2:$B$501=$B287)*(Inspections!$P$2:$P$501&lt;$A287)*Inspections!$Q$2:$Q$501)),$D287&lt;SUMPRODUCT(--(Vans!$A$2:$A$101=$B287),Vans!$D$2:$D$101)),"Check odometer","OK"))))</f>
        <v/>
      </c>
      <c r="H287" s="21">
        <f>IF(AND(ISNUMBER($A287),N($A287)&gt;=18264,N($A287)&lt;=73050),$A287,0)</f>
        <v>0</v>
      </c>
      <c r="I287" s="22">
        <f>IF(AND(AND(ISNUMBER($A287),N($A287)&gt;=18264,N($A287)&lt;=73050),AND(ISNUMBER($D287),N($D287)&gt;=0,N($D287)&lt;=2000000)),$D287,0)</f>
        <v>0</v>
      </c>
    </row>
    <row r="288" spans="1:9" x14ac:dyDescent="0.25">
      <c r="A288" s="15"/>
      <c r="B288" s="12"/>
      <c r="C288" s="12"/>
      <c r="D288" s="14"/>
      <c r="E288" s="13"/>
      <c r="F288" s="20"/>
      <c r="G288" s="18" t="str">
        <f>IF(COUNTA($A288:$F288)=0,"",IF(OR($B288="",NOT(SUMPRODUCT(--(Vans!$A$2:$A$101=$B288))=1)),"Check ID",IF(OR(NOT(AND(ISNUMBER(A288),N(A288)&gt;=18264,N(A288)&lt;=73050)),NOT(OR($C288="Service",$C288="Repair",$C288="Tires",$C288="Other")),NOT(AND(ISNUMBER(D288),N(D288)&gt;=0,N(D288)&lt;=2000000)),NOT(AND(ISNUMBER(F288),N(F288)&gt;=0,N(F288)&lt;=1000000)),N($A288)&lt;SUMPRODUCT(--(Vans!$A$2:$A$101=$B288),Vans!$G$2:$G$101)),"Check inputs",IF(OR($D288&lt;SUMPRODUCT(MAX(('Service Log'!$B$2:$B$501=$B288)*('Service Log'!$H$2:$H$501&lt;$A288)*'Service Log'!$I$2:$I$501)),$D288&lt;SUMPRODUCT(MAX((Inspections!$B$2:$B$501=$B288)*(Inspections!$P$2:$P$501&lt;$A288)*Inspections!$Q$2:$Q$501)),$D288&lt;SUMPRODUCT(--(Vans!$A$2:$A$101=$B288),Vans!$D$2:$D$101)),"Check odometer","OK"))))</f>
        <v/>
      </c>
      <c r="H288" s="21">
        <f>IF(AND(ISNUMBER($A288),N($A288)&gt;=18264,N($A288)&lt;=73050),$A288,0)</f>
        <v>0</v>
      </c>
      <c r="I288" s="22">
        <f>IF(AND(AND(ISNUMBER($A288),N($A288)&gt;=18264,N($A288)&lt;=73050),AND(ISNUMBER($D288),N($D288)&gt;=0,N($D288)&lt;=2000000)),$D288,0)</f>
        <v>0</v>
      </c>
    </row>
    <row r="289" spans="1:9" x14ac:dyDescent="0.25">
      <c r="A289" s="15"/>
      <c r="B289" s="12"/>
      <c r="C289" s="12"/>
      <c r="D289" s="14"/>
      <c r="E289" s="13"/>
      <c r="F289" s="20"/>
      <c r="G289" s="18" t="str">
        <f>IF(COUNTA($A289:$F289)=0,"",IF(OR($B289="",NOT(SUMPRODUCT(--(Vans!$A$2:$A$101=$B289))=1)),"Check ID",IF(OR(NOT(AND(ISNUMBER(A289),N(A289)&gt;=18264,N(A289)&lt;=73050)),NOT(OR($C289="Service",$C289="Repair",$C289="Tires",$C289="Other")),NOT(AND(ISNUMBER(D289),N(D289)&gt;=0,N(D289)&lt;=2000000)),NOT(AND(ISNUMBER(F289),N(F289)&gt;=0,N(F289)&lt;=1000000)),N($A289)&lt;SUMPRODUCT(--(Vans!$A$2:$A$101=$B289),Vans!$G$2:$G$101)),"Check inputs",IF(OR($D289&lt;SUMPRODUCT(MAX(('Service Log'!$B$2:$B$501=$B289)*('Service Log'!$H$2:$H$501&lt;$A289)*'Service Log'!$I$2:$I$501)),$D289&lt;SUMPRODUCT(MAX((Inspections!$B$2:$B$501=$B289)*(Inspections!$P$2:$P$501&lt;$A289)*Inspections!$Q$2:$Q$501)),$D289&lt;SUMPRODUCT(--(Vans!$A$2:$A$101=$B289),Vans!$D$2:$D$101)),"Check odometer","OK"))))</f>
        <v/>
      </c>
      <c r="H289" s="21">
        <f>IF(AND(ISNUMBER($A289),N($A289)&gt;=18264,N($A289)&lt;=73050),$A289,0)</f>
        <v>0</v>
      </c>
      <c r="I289" s="22">
        <f>IF(AND(AND(ISNUMBER($A289),N($A289)&gt;=18264,N($A289)&lt;=73050),AND(ISNUMBER($D289),N($D289)&gt;=0,N($D289)&lt;=2000000)),$D289,0)</f>
        <v>0</v>
      </c>
    </row>
    <row r="290" spans="1:9" x14ac:dyDescent="0.25">
      <c r="A290" s="15"/>
      <c r="B290" s="12"/>
      <c r="C290" s="12"/>
      <c r="D290" s="14"/>
      <c r="E290" s="13"/>
      <c r="F290" s="20"/>
      <c r="G290" s="18" t="str">
        <f>IF(COUNTA($A290:$F290)=0,"",IF(OR($B290="",NOT(SUMPRODUCT(--(Vans!$A$2:$A$101=$B290))=1)),"Check ID",IF(OR(NOT(AND(ISNUMBER(A290),N(A290)&gt;=18264,N(A290)&lt;=73050)),NOT(OR($C290="Service",$C290="Repair",$C290="Tires",$C290="Other")),NOT(AND(ISNUMBER(D290),N(D290)&gt;=0,N(D290)&lt;=2000000)),NOT(AND(ISNUMBER(F290),N(F290)&gt;=0,N(F290)&lt;=1000000)),N($A290)&lt;SUMPRODUCT(--(Vans!$A$2:$A$101=$B290),Vans!$G$2:$G$101)),"Check inputs",IF(OR($D290&lt;SUMPRODUCT(MAX(('Service Log'!$B$2:$B$501=$B290)*('Service Log'!$H$2:$H$501&lt;$A290)*'Service Log'!$I$2:$I$501)),$D290&lt;SUMPRODUCT(MAX((Inspections!$B$2:$B$501=$B290)*(Inspections!$P$2:$P$501&lt;$A290)*Inspections!$Q$2:$Q$501)),$D290&lt;SUMPRODUCT(--(Vans!$A$2:$A$101=$B290),Vans!$D$2:$D$101)),"Check odometer","OK"))))</f>
        <v/>
      </c>
      <c r="H290" s="21">
        <f>IF(AND(ISNUMBER($A290),N($A290)&gt;=18264,N($A290)&lt;=73050),$A290,0)</f>
        <v>0</v>
      </c>
      <c r="I290" s="22">
        <f>IF(AND(AND(ISNUMBER($A290),N($A290)&gt;=18264,N($A290)&lt;=73050),AND(ISNUMBER($D290),N($D290)&gt;=0,N($D290)&lt;=2000000)),$D290,0)</f>
        <v>0</v>
      </c>
    </row>
    <row r="291" spans="1:9" x14ac:dyDescent="0.25">
      <c r="A291" s="15"/>
      <c r="B291" s="12"/>
      <c r="C291" s="12"/>
      <c r="D291" s="14"/>
      <c r="E291" s="13"/>
      <c r="F291" s="20"/>
      <c r="G291" s="18" t="str">
        <f>IF(COUNTA($A291:$F291)=0,"",IF(OR($B291="",NOT(SUMPRODUCT(--(Vans!$A$2:$A$101=$B291))=1)),"Check ID",IF(OR(NOT(AND(ISNUMBER(A291),N(A291)&gt;=18264,N(A291)&lt;=73050)),NOT(OR($C291="Service",$C291="Repair",$C291="Tires",$C291="Other")),NOT(AND(ISNUMBER(D291),N(D291)&gt;=0,N(D291)&lt;=2000000)),NOT(AND(ISNUMBER(F291),N(F291)&gt;=0,N(F291)&lt;=1000000)),N($A291)&lt;SUMPRODUCT(--(Vans!$A$2:$A$101=$B291),Vans!$G$2:$G$101)),"Check inputs",IF(OR($D291&lt;SUMPRODUCT(MAX(('Service Log'!$B$2:$B$501=$B291)*('Service Log'!$H$2:$H$501&lt;$A291)*'Service Log'!$I$2:$I$501)),$D291&lt;SUMPRODUCT(MAX((Inspections!$B$2:$B$501=$B291)*(Inspections!$P$2:$P$501&lt;$A291)*Inspections!$Q$2:$Q$501)),$D291&lt;SUMPRODUCT(--(Vans!$A$2:$A$101=$B291),Vans!$D$2:$D$101)),"Check odometer","OK"))))</f>
        <v/>
      </c>
      <c r="H291" s="21">
        <f>IF(AND(ISNUMBER($A291),N($A291)&gt;=18264,N($A291)&lt;=73050),$A291,0)</f>
        <v>0</v>
      </c>
      <c r="I291" s="22">
        <f>IF(AND(AND(ISNUMBER($A291),N($A291)&gt;=18264,N($A291)&lt;=73050),AND(ISNUMBER($D291),N($D291)&gt;=0,N($D291)&lt;=2000000)),$D291,0)</f>
        <v>0</v>
      </c>
    </row>
    <row r="292" spans="1:9" x14ac:dyDescent="0.25">
      <c r="A292" s="15"/>
      <c r="B292" s="12"/>
      <c r="C292" s="12"/>
      <c r="D292" s="14"/>
      <c r="E292" s="13"/>
      <c r="F292" s="20"/>
      <c r="G292" s="18" t="str">
        <f>IF(COUNTA($A292:$F292)=0,"",IF(OR($B292="",NOT(SUMPRODUCT(--(Vans!$A$2:$A$101=$B292))=1)),"Check ID",IF(OR(NOT(AND(ISNUMBER(A292),N(A292)&gt;=18264,N(A292)&lt;=73050)),NOT(OR($C292="Service",$C292="Repair",$C292="Tires",$C292="Other")),NOT(AND(ISNUMBER(D292),N(D292)&gt;=0,N(D292)&lt;=2000000)),NOT(AND(ISNUMBER(F292),N(F292)&gt;=0,N(F292)&lt;=1000000)),N($A292)&lt;SUMPRODUCT(--(Vans!$A$2:$A$101=$B292),Vans!$G$2:$G$101)),"Check inputs",IF(OR($D292&lt;SUMPRODUCT(MAX(('Service Log'!$B$2:$B$501=$B292)*('Service Log'!$H$2:$H$501&lt;$A292)*'Service Log'!$I$2:$I$501)),$D292&lt;SUMPRODUCT(MAX((Inspections!$B$2:$B$501=$B292)*(Inspections!$P$2:$P$501&lt;$A292)*Inspections!$Q$2:$Q$501)),$D292&lt;SUMPRODUCT(--(Vans!$A$2:$A$101=$B292),Vans!$D$2:$D$101)),"Check odometer","OK"))))</f>
        <v/>
      </c>
      <c r="H292" s="21">
        <f>IF(AND(ISNUMBER($A292),N($A292)&gt;=18264,N($A292)&lt;=73050),$A292,0)</f>
        <v>0</v>
      </c>
      <c r="I292" s="22">
        <f>IF(AND(AND(ISNUMBER($A292),N($A292)&gt;=18264,N($A292)&lt;=73050),AND(ISNUMBER($D292),N($D292)&gt;=0,N($D292)&lt;=2000000)),$D292,0)</f>
        <v>0</v>
      </c>
    </row>
    <row r="293" spans="1:9" x14ac:dyDescent="0.25">
      <c r="A293" s="15"/>
      <c r="B293" s="12"/>
      <c r="C293" s="12"/>
      <c r="D293" s="14"/>
      <c r="E293" s="13"/>
      <c r="F293" s="20"/>
      <c r="G293" s="18" t="str">
        <f>IF(COUNTA($A293:$F293)=0,"",IF(OR($B293="",NOT(SUMPRODUCT(--(Vans!$A$2:$A$101=$B293))=1)),"Check ID",IF(OR(NOT(AND(ISNUMBER(A293),N(A293)&gt;=18264,N(A293)&lt;=73050)),NOT(OR($C293="Service",$C293="Repair",$C293="Tires",$C293="Other")),NOT(AND(ISNUMBER(D293),N(D293)&gt;=0,N(D293)&lt;=2000000)),NOT(AND(ISNUMBER(F293),N(F293)&gt;=0,N(F293)&lt;=1000000)),N($A293)&lt;SUMPRODUCT(--(Vans!$A$2:$A$101=$B293),Vans!$G$2:$G$101)),"Check inputs",IF(OR($D293&lt;SUMPRODUCT(MAX(('Service Log'!$B$2:$B$501=$B293)*('Service Log'!$H$2:$H$501&lt;$A293)*'Service Log'!$I$2:$I$501)),$D293&lt;SUMPRODUCT(MAX((Inspections!$B$2:$B$501=$B293)*(Inspections!$P$2:$P$501&lt;$A293)*Inspections!$Q$2:$Q$501)),$D293&lt;SUMPRODUCT(--(Vans!$A$2:$A$101=$B293),Vans!$D$2:$D$101)),"Check odometer","OK"))))</f>
        <v/>
      </c>
      <c r="H293" s="21">
        <f>IF(AND(ISNUMBER($A293),N($A293)&gt;=18264,N($A293)&lt;=73050),$A293,0)</f>
        <v>0</v>
      </c>
      <c r="I293" s="22">
        <f>IF(AND(AND(ISNUMBER($A293),N($A293)&gt;=18264,N($A293)&lt;=73050),AND(ISNUMBER($D293),N($D293)&gt;=0,N($D293)&lt;=2000000)),$D293,0)</f>
        <v>0</v>
      </c>
    </row>
    <row r="294" spans="1:9" x14ac:dyDescent="0.25">
      <c r="A294" s="15"/>
      <c r="B294" s="12"/>
      <c r="C294" s="12"/>
      <c r="D294" s="14"/>
      <c r="E294" s="13"/>
      <c r="F294" s="20"/>
      <c r="G294" s="18" t="str">
        <f>IF(COUNTA($A294:$F294)=0,"",IF(OR($B294="",NOT(SUMPRODUCT(--(Vans!$A$2:$A$101=$B294))=1)),"Check ID",IF(OR(NOT(AND(ISNUMBER(A294),N(A294)&gt;=18264,N(A294)&lt;=73050)),NOT(OR($C294="Service",$C294="Repair",$C294="Tires",$C294="Other")),NOT(AND(ISNUMBER(D294),N(D294)&gt;=0,N(D294)&lt;=2000000)),NOT(AND(ISNUMBER(F294),N(F294)&gt;=0,N(F294)&lt;=1000000)),N($A294)&lt;SUMPRODUCT(--(Vans!$A$2:$A$101=$B294),Vans!$G$2:$G$101)),"Check inputs",IF(OR($D294&lt;SUMPRODUCT(MAX(('Service Log'!$B$2:$B$501=$B294)*('Service Log'!$H$2:$H$501&lt;$A294)*'Service Log'!$I$2:$I$501)),$D294&lt;SUMPRODUCT(MAX((Inspections!$B$2:$B$501=$B294)*(Inspections!$P$2:$P$501&lt;$A294)*Inspections!$Q$2:$Q$501)),$D294&lt;SUMPRODUCT(--(Vans!$A$2:$A$101=$B294),Vans!$D$2:$D$101)),"Check odometer","OK"))))</f>
        <v/>
      </c>
      <c r="H294" s="21">
        <f>IF(AND(ISNUMBER($A294),N($A294)&gt;=18264,N($A294)&lt;=73050),$A294,0)</f>
        <v>0</v>
      </c>
      <c r="I294" s="22">
        <f>IF(AND(AND(ISNUMBER($A294),N($A294)&gt;=18264,N($A294)&lt;=73050),AND(ISNUMBER($D294),N($D294)&gt;=0,N($D294)&lt;=2000000)),$D294,0)</f>
        <v>0</v>
      </c>
    </row>
    <row r="295" spans="1:9" x14ac:dyDescent="0.25">
      <c r="A295" s="15"/>
      <c r="B295" s="12"/>
      <c r="C295" s="12"/>
      <c r="D295" s="14"/>
      <c r="E295" s="13"/>
      <c r="F295" s="20"/>
      <c r="G295" s="18" t="str">
        <f>IF(COUNTA($A295:$F295)=0,"",IF(OR($B295="",NOT(SUMPRODUCT(--(Vans!$A$2:$A$101=$B295))=1)),"Check ID",IF(OR(NOT(AND(ISNUMBER(A295),N(A295)&gt;=18264,N(A295)&lt;=73050)),NOT(OR($C295="Service",$C295="Repair",$C295="Tires",$C295="Other")),NOT(AND(ISNUMBER(D295),N(D295)&gt;=0,N(D295)&lt;=2000000)),NOT(AND(ISNUMBER(F295),N(F295)&gt;=0,N(F295)&lt;=1000000)),N($A295)&lt;SUMPRODUCT(--(Vans!$A$2:$A$101=$B295),Vans!$G$2:$G$101)),"Check inputs",IF(OR($D295&lt;SUMPRODUCT(MAX(('Service Log'!$B$2:$B$501=$B295)*('Service Log'!$H$2:$H$501&lt;$A295)*'Service Log'!$I$2:$I$501)),$D295&lt;SUMPRODUCT(MAX((Inspections!$B$2:$B$501=$B295)*(Inspections!$P$2:$P$501&lt;$A295)*Inspections!$Q$2:$Q$501)),$D295&lt;SUMPRODUCT(--(Vans!$A$2:$A$101=$B295),Vans!$D$2:$D$101)),"Check odometer","OK"))))</f>
        <v/>
      </c>
      <c r="H295" s="21">
        <f>IF(AND(ISNUMBER($A295),N($A295)&gt;=18264,N($A295)&lt;=73050),$A295,0)</f>
        <v>0</v>
      </c>
      <c r="I295" s="22">
        <f>IF(AND(AND(ISNUMBER($A295),N($A295)&gt;=18264,N($A295)&lt;=73050),AND(ISNUMBER($D295),N($D295)&gt;=0,N($D295)&lt;=2000000)),$D295,0)</f>
        <v>0</v>
      </c>
    </row>
    <row r="296" spans="1:9" x14ac:dyDescent="0.25">
      <c r="A296" s="15"/>
      <c r="B296" s="12"/>
      <c r="C296" s="12"/>
      <c r="D296" s="14"/>
      <c r="E296" s="13"/>
      <c r="F296" s="20"/>
      <c r="G296" s="18" t="str">
        <f>IF(COUNTA($A296:$F296)=0,"",IF(OR($B296="",NOT(SUMPRODUCT(--(Vans!$A$2:$A$101=$B296))=1)),"Check ID",IF(OR(NOT(AND(ISNUMBER(A296),N(A296)&gt;=18264,N(A296)&lt;=73050)),NOT(OR($C296="Service",$C296="Repair",$C296="Tires",$C296="Other")),NOT(AND(ISNUMBER(D296),N(D296)&gt;=0,N(D296)&lt;=2000000)),NOT(AND(ISNUMBER(F296),N(F296)&gt;=0,N(F296)&lt;=1000000)),N($A296)&lt;SUMPRODUCT(--(Vans!$A$2:$A$101=$B296),Vans!$G$2:$G$101)),"Check inputs",IF(OR($D296&lt;SUMPRODUCT(MAX(('Service Log'!$B$2:$B$501=$B296)*('Service Log'!$H$2:$H$501&lt;$A296)*'Service Log'!$I$2:$I$501)),$D296&lt;SUMPRODUCT(MAX((Inspections!$B$2:$B$501=$B296)*(Inspections!$P$2:$P$501&lt;$A296)*Inspections!$Q$2:$Q$501)),$D296&lt;SUMPRODUCT(--(Vans!$A$2:$A$101=$B296),Vans!$D$2:$D$101)),"Check odometer","OK"))))</f>
        <v/>
      </c>
      <c r="H296" s="21">
        <f>IF(AND(ISNUMBER($A296),N($A296)&gt;=18264,N($A296)&lt;=73050),$A296,0)</f>
        <v>0</v>
      </c>
      <c r="I296" s="22">
        <f>IF(AND(AND(ISNUMBER($A296),N($A296)&gt;=18264,N($A296)&lt;=73050),AND(ISNUMBER($D296),N($D296)&gt;=0,N($D296)&lt;=2000000)),$D296,0)</f>
        <v>0</v>
      </c>
    </row>
    <row r="297" spans="1:9" x14ac:dyDescent="0.25">
      <c r="A297" s="15"/>
      <c r="B297" s="12"/>
      <c r="C297" s="12"/>
      <c r="D297" s="14"/>
      <c r="E297" s="13"/>
      <c r="F297" s="20"/>
      <c r="G297" s="18" t="str">
        <f>IF(COUNTA($A297:$F297)=0,"",IF(OR($B297="",NOT(SUMPRODUCT(--(Vans!$A$2:$A$101=$B297))=1)),"Check ID",IF(OR(NOT(AND(ISNUMBER(A297),N(A297)&gt;=18264,N(A297)&lt;=73050)),NOT(OR($C297="Service",$C297="Repair",$C297="Tires",$C297="Other")),NOT(AND(ISNUMBER(D297),N(D297)&gt;=0,N(D297)&lt;=2000000)),NOT(AND(ISNUMBER(F297),N(F297)&gt;=0,N(F297)&lt;=1000000)),N($A297)&lt;SUMPRODUCT(--(Vans!$A$2:$A$101=$B297),Vans!$G$2:$G$101)),"Check inputs",IF(OR($D297&lt;SUMPRODUCT(MAX(('Service Log'!$B$2:$B$501=$B297)*('Service Log'!$H$2:$H$501&lt;$A297)*'Service Log'!$I$2:$I$501)),$D297&lt;SUMPRODUCT(MAX((Inspections!$B$2:$B$501=$B297)*(Inspections!$P$2:$P$501&lt;$A297)*Inspections!$Q$2:$Q$501)),$D297&lt;SUMPRODUCT(--(Vans!$A$2:$A$101=$B297),Vans!$D$2:$D$101)),"Check odometer","OK"))))</f>
        <v/>
      </c>
      <c r="H297" s="21">
        <f>IF(AND(ISNUMBER($A297),N($A297)&gt;=18264,N($A297)&lt;=73050),$A297,0)</f>
        <v>0</v>
      </c>
      <c r="I297" s="22">
        <f>IF(AND(AND(ISNUMBER($A297),N($A297)&gt;=18264,N($A297)&lt;=73050),AND(ISNUMBER($D297),N($D297)&gt;=0,N($D297)&lt;=2000000)),$D297,0)</f>
        <v>0</v>
      </c>
    </row>
    <row r="298" spans="1:9" x14ac:dyDescent="0.25">
      <c r="A298" s="15"/>
      <c r="B298" s="12"/>
      <c r="C298" s="12"/>
      <c r="D298" s="14"/>
      <c r="E298" s="13"/>
      <c r="F298" s="20"/>
      <c r="G298" s="18" t="str">
        <f>IF(COUNTA($A298:$F298)=0,"",IF(OR($B298="",NOT(SUMPRODUCT(--(Vans!$A$2:$A$101=$B298))=1)),"Check ID",IF(OR(NOT(AND(ISNUMBER(A298),N(A298)&gt;=18264,N(A298)&lt;=73050)),NOT(OR($C298="Service",$C298="Repair",$C298="Tires",$C298="Other")),NOT(AND(ISNUMBER(D298),N(D298)&gt;=0,N(D298)&lt;=2000000)),NOT(AND(ISNUMBER(F298),N(F298)&gt;=0,N(F298)&lt;=1000000)),N($A298)&lt;SUMPRODUCT(--(Vans!$A$2:$A$101=$B298),Vans!$G$2:$G$101)),"Check inputs",IF(OR($D298&lt;SUMPRODUCT(MAX(('Service Log'!$B$2:$B$501=$B298)*('Service Log'!$H$2:$H$501&lt;$A298)*'Service Log'!$I$2:$I$501)),$D298&lt;SUMPRODUCT(MAX((Inspections!$B$2:$B$501=$B298)*(Inspections!$P$2:$P$501&lt;$A298)*Inspections!$Q$2:$Q$501)),$D298&lt;SUMPRODUCT(--(Vans!$A$2:$A$101=$B298),Vans!$D$2:$D$101)),"Check odometer","OK"))))</f>
        <v/>
      </c>
      <c r="H298" s="21">
        <f>IF(AND(ISNUMBER($A298),N($A298)&gt;=18264,N($A298)&lt;=73050),$A298,0)</f>
        <v>0</v>
      </c>
      <c r="I298" s="22">
        <f>IF(AND(AND(ISNUMBER($A298),N($A298)&gt;=18264,N($A298)&lt;=73050),AND(ISNUMBER($D298),N($D298)&gt;=0,N($D298)&lt;=2000000)),$D298,0)</f>
        <v>0</v>
      </c>
    </row>
    <row r="299" spans="1:9" x14ac:dyDescent="0.25">
      <c r="A299" s="15"/>
      <c r="B299" s="12"/>
      <c r="C299" s="12"/>
      <c r="D299" s="14"/>
      <c r="E299" s="13"/>
      <c r="F299" s="20"/>
      <c r="G299" s="18" t="str">
        <f>IF(COUNTA($A299:$F299)=0,"",IF(OR($B299="",NOT(SUMPRODUCT(--(Vans!$A$2:$A$101=$B299))=1)),"Check ID",IF(OR(NOT(AND(ISNUMBER(A299),N(A299)&gt;=18264,N(A299)&lt;=73050)),NOT(OR($C299="Service",$C299="Repair",$C299="Tires",$C299="Other")),NOT(AND(ISNUMBER(D299),N(D299)&gt;=0,N(D299)&lt;=2000000)),NOT(AND(ISNUMBER(F299),N(F299)&gt;=0,N(F299)&lt;=1000000)),N($A299)&lt;SUMPRODUCT(--(Vans!$A$2:$A$101=$B299),Vans!$G$2:$G$101)),"Check inputs",IF(OR($D299&lt;SUMPRODUCT(MAX(('Service Log'!$B$2:$B$501=$B299)*('Service Log'!$H$2:$H$501&lt;$A299)*'Service Log'!$I$2:$I$501)),$D299&lt;SUMPRODUCT(MAX((Inspections!$B$2:$B$501=$B299)*(Inspections!$P$2:$P$501&lt;$A299)*Inspections!$Q$2:$Q$501)),$D299&lt;SUMPRODUCT(--(Vans!$A$2:$A$101=$B299),Vans!$D$2:$D$101)),"Check odometer","OK"))))</f>
        <v/>
      </c>
      <c r="H299" s="21">
        <f>IF(AND(ISNUMBER($A299),N($A299)&gt;=18264,N($A299)&lt;=73050),$A299,0)</f>
        <v>0</v>
      </c>
      <c r="I299" s="22">
        <f>IF(AND(AND(ISNUMBER($A299),N($A299)&gt;=18264,N($A299)&lt;=73050),AND(ISNUMBER($D299),N($D299)&gt;=0,N($D299)&lt;=2000000)),$D299,0)</f>
        <v>0</v>
      </c>
    </row>
    <row r="300" spans="1:9" x14ac:dyDescent="0.25">
      <c r="A300" s="15"/>
      <c r="B300" s="12"/>
      <c r="C300" s="12"/>
      <c r="D300" s="14"/>
      <c r="E300" s="13"/>
      <c r="F300" s="20"/>
      <c r="G300" s="18" t="str">
        <f>IF(COUNTA($A300:$F300)=0,"",IF(OR($B300="",NOT(SUMPRODUCT(--(Vans!$A$2:$A$101=$B300))=1)),"Check ID",IF(OR(NOT(AND(ISNUMBER(A300),N(A300)&gt;=18264,N(A300)&lt;=73050)),NOT(OR($C300="Service",$C300="Repair",$C300="Tires",$C300="Other")),NOT(AND(ISNUMBER(D300),N(D300)&gt;=0,N(D300)&lt;=2000000)),NOT(AND(ISNUMBER(F300),N(F300)&gt;=0,N(F300)&lt;=1000000)),N($A300)&lt;SUMPRODUCT(--(Vans!$A$2:$A$101=$B300),Vans!$G$2:$G$101)),"Check inputs",IF(OR($D300&lt;SUMPRODUCT(MAX(('Service Log'!$B$2:$B$501=$B300)*('Service Log'!$H$2:$H$501&lt;$A300)*'Service Log'!$I$2:$I$501)),$D300&lt;SUMPRODUCT(MAX((Inspections!$B$2:$B$501=$B300)*(Inspections!$P$2:$P$501&lt;$A300)*Inspections!$Q$2:$Q$501)),$D300&lt;SUMPRODUCT(--(Vans!$A$2:$A$101=$B300),Vans!$D$2:$D$101)),"Check odometer","OK"))))</f>
        <v/>
      </c>
      <c r="H300" s="21">
        <f>IF(AND(ISNUMBER($A300),N($A300)&gt;=18264,N($A300)&lt;=73050),$A300,0)</f>
        <v>0</v>
      </c>
      <c r="I300" s="22">
        <f>IF(AND(AND(ISNUMBER($A300),N($A300)&gt;=18264,N($A300)&lt;=73050),AND(ISNUMBER($D300),N($D300)&gt;=0,N($D300)&lt;=2000000)),$D300,0)</f>
        <v>0</v>
      </c>
    </row>
    <row r="301" spans="1:9" x14ac:dyDescent="0.25">
      <c r="A301" s="15"/>
      <c r="B301" s="12"/>
      <c r="C301" s="12"/>
      <c r="D301" s="14"/>
      <c r="E301" s="13"/>
      <c r="F301" s="20"/>
      <c r="G301" s="18" t="str">
        <f>IF(COUNTA($A301:$F301)=0,"",IF(OR($B301="",NOT(SUMPRODUCT(--(Vans!$A$2:$A$101=$B301))=1)),"Check ID",IF(OR(NOT(AND(ISNUMBER(A301),N(A301)&gt;=18264,N(A301)&lt;=73050)),NOT(OR($C301="Service",$C301="Repair",$C301="Tires",$C301="Other")),NOT(AND(ISNUMBER(D301),N(D301)&gt;=0,N(D301)&lt;=2000000)),NOT(AND(ISNUMBER(F301),N(F301)&gt;=0,N(F301)&lt;=1000000)),N($A301)&lt;SUMPRODUCT(--(Vans!$A$2:$A$101=$B301),Vans!$G$2:$G$101)),"Check inputs",IF(OR($D301&lt;SUMPRODUCT(MAX(('Service Log'!$B$2:$B$501=$B301)*('Service Log'!$H$2:$H$501&lt;$A301)*'Service Log'!$I$2:$I$501)),$D301&lt;SUMPRODUCT(MAX((Inspections!$B$2:$B$501=$B301)*(Inspections!$P$2:$P$501&lt;$A301)*Inspections!$Q$2:$Q$501)),$D301&lt;SUMPRODUCT(--(Vans!$A$2:$A$101=$B301),Vans!$D$2:$D$101)),"Check odometer","OK"))))</f>
        <v/>
      </c>
      <c r="H301" s="21">
        <f>IF(AND(ISNUMBER($A301),N($A301)&gt;=18264,N($A301)&lt;=73050),$A301,0)</f>
        <v>0</v>
      </c>
      <c r="I301" s="22">
        <f>IF(AND(AND(ISNUMBER($A301),N($A301)&gt;=18264,N($A301)&lt;=73050),AND(ISNUMBER($D301),N($D301)&gt;=0,N($D301)&lt;=2000000)),$D301,0)</f>
        <v>0</v>
      </c>
    </row>
    <row r="302" spans="1:9" x14ac:dyDescent="0.25">
      <c r="A302" s="15"/>
      <c r="B302" s="12"/>
      <c r="C302" s="12"/>
      <c r="D302" s="14"/>
      <c r="E302" s="13"/>
      <c r="F302" s="20"/>
      <c r="G302" s="18" t="str">
        <f>IF(COUNTA($A302:$F302)=0,"",IF(OR($B302="",NOT(SUMPRODUCT(--(Vans!$A$2:$A$101=$B302))=1)),"Check ID",IF(OR(NOT(AND(ISNUMBER(A302),N(A302)&gt;=18264,N(A302)&lt;=73050)),NOT(OR($C302="Service",$C302="Repair",$C302="Tires",$C302="Other")),NOT(AND(ISNUMBER(D302),N(D302)&gt;=0,N(D302)&lt;=2000000)),NOT(AND(ISNUMBER(F302),N(F302)&gt;=0,N(F302)&lt;=1000000)),N($A302)&lt;SUMPRODUCT(--(Vans!$A$2:$A$101=$B302),Vans!$G$2:$G$101)),"Check inputs",IF(OR($D302&lt;SUMPRODUCT(MAX(('Service Log'!$B$2:$B$501=$B302)*('Service Log'!$H$2:$H$501&lt;$A302)*'Service Log'!$I$2:$I$501)),$D302&lt;SUMPRODUCT(MAX((Inspections!$B$2:$B$501=$B302)*(Inspections!$P$2:$P$501&lt;$A302)*Inspections!$Q$2:$Q$501)),$D302&lt;SUMPRODUCT(--(Vans!$A$2:$A$101=$B302),Vans!$D$2:$D$101)),"Check odometer","OK"))))</f>
        <v/>
      </c>
      <c r="H302" s="21">
        <f>IF(AND(ISNUMBER($A302),N($A302)&gt;=18264,N($A302)&lt;=73050),$A302,0)</f>
        <v>0</v>
      </c>
      <c r="I302" s="22">
        <f>IF(AND(AND(ISNUMBER($A302),N($A302)&gt;=18264,N($A302)&lt;=73050),AND(ISNUMBER($D302),N($D302)&gt;=0,N($D302)&lt;=2000000)),$D302,0)</f>
        <v>0</v>
      </c>
    </row>
    <row r="303" spans="1:9" x14ac:dyDescent="0.25">
      <c r="A303" s="15"/>
      <c r="B303" s="12"/>
      <c r="C303" s="12"/>
      <c r="D303" s="14"/>
      <c r="E303" s="13"/>
      <c r="F303" s="20"/>
      <c r="G303" s="18" t="str">
        <f>IF(COUNTA($A303:$F303)=0,"",IF(OR($B303="",NOT(SUMPRODUCT(--(Vans!$A$2:$A$101=$B303))=1)),"Check ID",IF(OR(NOT(AND(ISNUMBER(A303),N(A303)&gt;=18264,N(A303)&lt;=73050)),NOT(OR($C303="Service",$C303="Repair",$C303="Tires",$C303="Other")),NOT(AND(ISNUMBER(D303),N(D303)&gt;=0,N(D303)&lt;=2000000)),NOT(AND(ISNUMBER(F303),N(F303)&gt;=0,N(F303)&lt;=1000000)),N($A303)&lt;SUMPRODUCT(--(Vans!$A$2:$A$101=$B303),Vans!$G$2:$G$101)),"Check inputs",IF(OR($D303&lt;SUMPRODUCT(MAX(('Service Log'!$B$2:$B$501=$B303)*('Service Log'!$H$2:$H$501&lt;$A303)*'Service Log'!$I$2:$I$501)),$D303&lt;SUMPRODUCT(MAX((Inspections!$B$2:$B$501=$B303)*(Inspections!$P$2:$P$501&lt;$A303)*Inspections!$Q$2:$Q$501)),$D303&lt;SUMPRODUCT(--(Vans!$A$2:$A$101=$B303),Vans!$D$2:$D$101)),"Check odometer","OK"))))</f>
        <v/>
      </c>
      <c r="H303" s="21">
        <f>IF(AND(ISNUMBER($A303),N($A303)&gt;=18264,N($A303)&lt;=73050),$A303,0)</f>
        <v>0</v>
      </c>
      <c r="I303" s="22">
        <f>IF(AND(AND(ISNUMBER($A303),N($A303)&gt;=18264,N($A303)&lt;=73050),AND(ISNUMBER($D303),N($D303)&gt;=0,N($D303)&lt;=2000000)),$D303,0)</f>
        <v>0</v>
      </c>
    </row>
    <row r="304" spans="1:9" x14ac:dyDescent="0.25">
      <c r="A304" s="15"/>
      <c r="B304" s="12"/>
      <c r="C304" s="12"/>
      <c r="D304" s="14"/>
      <c r="E304" s="13"/>
      <c r="F304" s="20"/>
      <c r="G304" s="18" t="str">
        <f>IF(COUNTA($A304:$F304)=0,"",IF(OR($B304="",NOT(SUMPRODUCT(--(Vans!$A$2:$A$101=$B304))=1)),"Check ID",IF(OR(NOT(AND(ISNUMBER(A304),N(A304)&gt;=18264,N(A304)&lt;=73050)),NOT(OR($C304="Service",$C304="Repair",$C304="Tires",$C304="Other")),NOT(AND(ISNUMBER(D304),N(D304)&gt;=0,N(D304)&lt;=2000000)),NOT(AND(ISNUMBER(F304),N(F304)&gt;=0,N(F304)&lt;=1000000)),N($A304)&lt;SUMPRODUCT(--(Vans!$A$2:$A$101=$B304),Vans!$G$2:$G$101)),"Check inputs",IF(OR($D304&lt;SUMPRODUCT(MAX(('Service Log'!$B$2:$B$501=$B304)*('Service Log'!$H$2:$H$501&lt;$A304)*'Service Log'!$I$2:$I$501)),$D304&lt;SUMPRODUCT(MAX((Inspections!$B$2:$B$501=$B304)*(Inspections!$P$2:$P$501&lt;$A304)*Inspections!$Q$2:$Q$501)),$D304&lt;SUMPRODUCT(--(Vans!$A$2:$A$101=$B304),Vans!$D$2:$D$101)),"Check odometer","OK"))))</f>
        <v/>
      </c>
      <c r="H304" s="21">
        <f>IF(AND(ISNUMBER($A304),N($A304)&gt;=18264,N($A304)&lt;=73050),$A304,0)</f>
        <v>0</v>
      </c>
      <c r="I304" s="22">
        <f>IF(AND(AND(ISNUMBER($A304),N($A304)&gt;=18264,N($A304)&lt;=73050),AND(ISNUMBER($D304),N($D304)&gt;=0,N($D304)&lt;=2000000)),$D304,0)</f>
        <v>0</v>
      </c>
    </row>
    <row r="305" spans="1:9" x14ac:dyDescent="0.25">
      <c r="A305" s="15"/>
      <c r="B305" s="12"/>
      <c r="C305" s="12"/>
      <c r="D305" s="14"/>
      <c r="E305" s="13"/>
      <c r="F305" s="20"/>
      <c r="G305" s="18" t="str">
        <f>IF(COUNTA($A305:$F305)=0,"",IF(OR($B305="",NOT(SUMPRODUCT(--(Vans!$A$2:$A$101=$B305))=1)),"Check ID",IF(OR(NOT(AND(ISNUMBER(A305),N(A305)&gt;=18264,N(A305)&lt;=73050)),NOT(OR($C305="Service",$C305="Repair",$C305="Tires",$C305="Other")),NOT(AND(ISNUMBER(D305),N(D305)&gt;=0,N(D305)&lt;=2000000)),NOT(AND(ISNUMBER(F305),N(F305)&gt;=0,N(F305)&lt;=1000000)),N($A305)&lt;SUMPRODUCT(--(Vans!$A$2:$A$101=$B305),Vans!$G$2:$G$101)),"Check inputs",IF(OR($D305&lt;SUMPRODUCT(MAX(('Service Log'!$B$2:$B$501=$B305)*('Service Log'!$H$2:$H$501&lt;$A305)*'Service Log'!$I$2:$I$501)),$D305&lt;SUMPRODUCT(MAX((Inspections!$B$2:$B$501=$B305)*(Inspections!$P$2:$P$501&lt;$A305)*Inspections!$Q$2:$Q$501)),$D305&lt;SUMPRODUCT(--(Vans!$A$2:$A$101=$B305),Vans!$D$2:$D$101)),"Check odometer","OK"))))</f>
        <v/>
      </c>
      <c r="H305" s="21">
        <f>IF(AND(ISNUMBER($A305),N($A305)&gt;=18264,N($A305)&lt;=73050),$A305,0)</f>
        <v>0</v>
      </c>
      <c r="I305" s="22">
        <f>IF(AND(AND(ISNUMBER($A305),N($A305)&gt;=18264,N($A305)&lt;=73050),AND(ISNUMBER($D305),N($D305)&gt;=0,N($D305)&lt;=2000000)),$D305,0)</f>
        <v>0</v>
      </c>
    </row>
    <row r="306" spans="1:9" x14ac:dyDescent="0.25">
      <c r="A306" s="15"/>
      <c r="B306" s="12"/>
      <c r="C306" s="12"/>
      <c r="D306" s="14"/>
      <c r="E306" s="13"/>
      <c r="F306" s="20"/>
      <c r="G306" s="18" t="str">
        <f>IF(COUNTA($A306:$F306)=0,"",IF(OR($B306="",NOT(SUMPRODUCT(--(Vans!$A$2:$A$101=$B306))=1)),"Check ID",IF(OR(NOT(AND(ISNUMBER(A306),N(A306)&gt;=18264,N(A306)&lt;=73050)),NOT(OR($C306="Service",$C306="Repair",$C306="Tires",$C306="Other")),NOT(AND(ISNUMBER(D306),N(D306)&gt;=0,N(D306)&lt;=2000000)),NOT(AND(ISNUMBER(F306),N(F306)&gt;=0,N(F306)&lt;=1000000)),N($A306)&lt;SUMPRODUCT(--(Vans!$A$2:$A$101=$B306),Vans!$G$2:$G$101)),"Check inputs",IF(OR($D306&lt;SUMPRODUCT(MAX(('Service Log'!$B$2:$B$501=$B306)*('Service Log'!$H$2:$H$501&lt;$A306)*'Service Log'!$I$2:$I$501)),$D306&lt;SUMPRODUCT(MAX((Inspections!$B$2:$B$501=$B306)*(Inspections!$P$2:$P$501&lt;$A306)*Inspections!$Q$2:$Q$501)),$D306&lt;SUMPRODUCT(--(Vans!$A$2:$A$101=$B306),Vans!$D$2:$D$101)),"Check odometer","OK"))))</f>
        <v/>
      </c>
      <c r="H306" s="21">
        <f>IF(AND(ISNUMBER($A306),N($A306)&gt;=18264,N($A306)&lt;=73050),$A306,0)</f>
        <v>0</v>
      </c>
      <c r="I306" s="22">
        <f>IF(AND(AND(ISNUMBER($A306),N($A306)&gt;=18264,N($A306)&lt;=73050),AND(ISNUMBER($D306),N($D306)&gt;=0,N($D306)&lt;=2000000)),$D306,0)</f>
        <v>0</v>
      </c>
    </row>
    <row r="307" spans="1:9" x14ac:dyDescent="0.25">
      <c r="A307" s="15"/>
      <c r="B307" s="12"/>
      <c r="C307" s="12"/>
      <c r="D307" s="14"/>
      <c r="E307" s="13"/>
      <c r="F307" s="20"/>
      <c r="G307" s="18" t="str">
        <f>IF(COUNTA($A307:$F307)=0,"",IF(OR($B307="",NOT(SUMPRODUCT(--(Vans!$A$2:$A$101=$B307))=1)),"Check ID",IF(OR(NOT(AND(ISNUMBER(A307),N(A307)&gt;=18264,N(A307)&lt;=73050)),NOT(OR($C307="Service",$C307="Repair",$C307="Tires",$C307="Other")),NOT(AND(ISNUMBER(D307),N(D307)&gt;=0,N(D307)&lt;=2000000)),NOT(AND(ISNUMBER(F307),N(F307)&gt;=0,N(F307)&lt;=1000000)),N($A307)&lt;SUMPRODUCT(--(Vans!$A$2:$A$101=$B307),Vans!$G$2:$G$101)),"Check inputs",IF(OR($D307&lt;SUMPRODUCT(MAX(('Service Log'!$B$2:$B$501=$B307)*('Service Log'!$H$2:$H$501&lt;$A307)*'Service Log'!$I$2:$I$501)),$D307&lt;SUMPRODUCT(MAX((Inspections!$B$2:$B$501=$B307)*(Inspections!$P$2:$P$501&lt;$A307)*Inspections!$Q$2:$Q$501)),$D307&lt;SUMPRODUCT(--(Vans!$A$2:$A$101=$B307),Vans!$D$2:$D$101)),"Check odometer","OK"))))</f>
        <v/>
      </c>
      <c r="H307" s="21">
        <f>IF(AND(ISNUMBER($A307),N($A307)&gt;=18264,N($A307)&lt;=73050),$A307,0)</f>
        <v>0</v>
      </c>
      <c r="I307" s="22">
        <f>IF(AND(AND(ISNUMBER($A307),N($A307)&gt;=18264,N($A307)&lt;=73050),AND(ISNUMBER($D307),N($D307)&gt;=0,N($D307)&lt;=2000000)),$D307,0)</f>
        <v>0</v>
      </c>
    </row>
    <row r="308" spans="1:9" x14ac:dyDescent="0.25">
      <c r="A308" s="15"/>
      <c r="B308" s="12"/>
      <c r="C308" s="12"/>
      <c r="D308" s="14"/>
      <c r="E308" s="13"/>
      <c r="F308" s="20"/>
      <c r="G308" s="18" t="str">
        <f>IF(COUNTA($A308:$F308)=0,"",IF(OR($B308="",NOT(SUMPRODUCT(--(Vans!$A$2:$A$101=$B308))=1)),"Check ID",IF(OR(NOT(AND(ISNUMBER(A308),N(A308)&gt;=18264,N(A308)&lt;=73050)),NOT(OR($C308="Service",$C308="Repair",$C308="Tires",$C308="Other")),NOT(AND(ISNUMBER(D308),N(D308)&gt;=0,N(D308)&lt;=2000000)),NOT(AND(ISNUMBER(F308),N(F308)&gt;=0,N(F308)&lt;=1000000)),N($A308)&lt;SUMPRODUCT(--(Vans!$A$2:$A$101=$B308),Vans!$G$2:$G$101)),"Check inputs",IF(OR($D308&lt;SUMPRODUCT(MAX(('Service Log'!$B$2:$B$501=$B308)*('Service Log'!$H$2:$H$501&lt;$A308)*'Service Log'!$I$2:$I$501)),$D308&lt;SUMPRODUCT(MAX((Inspections!$B$2:$B$501=$B308)*(Inspections!$P$2:$P$501&lt;$A308)*Inspections!$Q$2:$Q$501)),$D308&lt;SUMPRODUCT(--(Vans!$A$2:$A$101=$B308),Vans!$D$2:$D$101)),"Check odometer","OK"))))</f>
        <v/>
      </c>
      <c r="H308" s="21">
        <f>IF(AND(ISNUMBER($A308),N($A308)&gt;=18264,N($A308)&lt;=73050),$A308,0)</f>
        <v>0</v>
      </c>
      <c r="I308" s="22">
        <f>IF(AND(AND(ISNUMBER($A308),N($A308)&gt;=18264,N($A308)&lt;=73050),AND(ISNUMBER($D308),N($D308)&gt;=0,N($D308)&lt;=2000000)),$D308,0)</f>
        <v>0</v>
      </c>
    </row>
    <row r="309" spans="1:9" x14ac:dyDescent="0.25">
      <c r="A309" s="15"/>
      <c r="B309" s="12"/>
      <c r="C309" s="12"/>
      <c r="D309" s="14"/>
      <c r="E309" s="13"/>
      <c r="F309" s="20"/>
      <c r="G309" s="18" t="str">
        <f>IF(COUNTA($A309:$F309)=0,"",IF(OR($B309="",NOT(SUMPRODUCT(--(Vans!$A$2:$A$101=$B309))=1)),"Check ID",IF(OR(NOT(AND(ISNUMBER(A309),N(A309)&gt;=18264,N(A309)&lt;=73050)),NOT(OR($C309="Service",$C309="Repair",$C309="Tires",$C309="Other")),NOT(AND(ISNUMBER(D309),N(D309)&gt;=0,N(D309)&lt;=2000000)),NOT(AND(ISNUMBER(F309),N(F309)&gt;=0,N(F309)&lt;=1000000)),N($A309)&lt;SUMPRODUCT(--(Vans!$A$2:$A$101=$B309),Vans!$G$2:$G$101)),"Check inputs",IF(OR($D309&lt;SUMPRODUCT(MAX(('Service Log'!$B$2:$B$501=$B309)*('Service Log'!$H$2:$H$501&lt;$A309)*'Service Log'!$I$2:$I$501)),$D309&lt;SUMPRODUCT(MAX((Inspections!$B$2:$B$501=$B309)*(Inspections!$P$2:$P$501&lt;$A309)*Inspections!$Q$2:$Q$501)),$D309&lt;SUMPRODUCT(--(Vans!$A$2:$A$101=$B309),Vans!$D$2:$D$101)),"Check odometer","OK"))))</f>
        <v/>
      </c>
      <c r="H309" s="21">
        <f>IF(AND(ISNUMBER($A309),N($A309)&gt;=18264,N($A309)&lt;=73050),$A309,0)</f>
        <v>0</v>
      </c>
      <c r="I309" s="22">
        <f>IF(AND(AND(ISNUMBER($A309),N($A309)&gt;=18264,N($A309)&lt;=73050),AND(ISNUMBER($D309),N($D309)&gt;=0,N($D309)&lt;=2000000)),$D309,0)</f>
        <v>0</v>
      </c>
    </row>
    <row r="310" spans="1:9" x14ac:dyDescent="0.25">
      <c r="A310" s="15"/>
      <c r="B310" s="12"/>
      <c r="C310" s="12"/>
      <c r="D310" s="14"/>
      <c r="E310" s="13"/>
      <c r="F310" s="20"/>
      <c r="G310" s="18" t="str">
        <f>IF(COUNTA($A310:$F310)=0,"",IF(OR($B310="",NOT(SUMPRODUCT(--(Vans!$A$2:$A$101=$B310))=1)),"Check ID",IF(OR(NOT(AND(ISNUMBER(A310),N(A310)&gt;=18264,N(A310)&lt;=73050)),NOT(OR($C310="Service",$C310="Repair",$C310="Tires",$C310="Other")),NOT(AND(ISNUMBER(D310),N(D310)&gt;=0,N(D310)&lt;=2000000)),NOT(AND(ISNUMBER(F310),N(F310)&gt;=0,N(F310)&lt;=1000000)),N($A310)&lt;SUMPRODUCT(--(Vans!$A$2:$A$101=$B310),Vans!$G$2:$G$101)),"Check inputs",IF(OR($D310&lt;SUMPRODUCT(MAX(('Service Log'!$B$2:$B$501=$B310)*('Service Log'!$H$2:$H$501&lt;$A310)*'Service Log'!$I$2:$I$501)),$D310&lt;SUMPRODUCT(MAX((Inspections!$B$2:$B$501=$B310)*(Inspections!$P$2:$P$501&lt;$A310)*Inspections!$Q$2:$Q$501)),$D310&lt;SUMPRODUCT(--(Vans!$A$2:$A$101=$B310),Vans!$D$2:$D$101)),"Check odometer","OK"))))</f>
        <v/>
      </c>
      <c r="H310" s="21">
        <f>IF(AND(ISNUMBER($A310),N($A310)&gt;=18264,N($A310)&lt;=73050),$A310,0)</f>
        <v>0</v>
      </c>
      <c r="I310" s="22">
        <f>IF(AND(AND(ISNUMBER($A310),N($A310)&gt;=18264,N($A310)&lt;=73050),AND(ISNUMBER($D310),N($D310)&gt;=0,N($D310)&lt;=2000000)),$D310,0)</f>
        <v>0</v>
      </c>
    </row>
    <row r="311" spans="1:9" x14ac:dyDescent="0.25">
      <c r="A311" s="15"/>
      <c r="B311" s="12"/>
      <c r="C311" s="12"/>
      <c r="D311" s="14"/>
      <c r="E311" s="13"/>
      <c r="F311" s="20"/>
      <c r="G311" s="18" t="str">
        <f>IF(COUNTA($A311:$F311)=0,"",IF(OR($B311="",NOT(SUMPRODUCT(--(Vans!$A$2:$A$101=$B311))=1)),"Check ID",IF(OR(NOT(AND(ISNUMBER(A311),N(A311)&gt;=18264,N(A311)&lt;=73050)),NOT(OR($C311="Service",$C311="Repair",$C311="Tires",$C311="Other")),NOT(AND(ISNUMBER(D311),N(D311)&gt;=0,N(D311)&lt;=2000000)),NOT(AND(ISNUMBER(F311),N(F311)&gt;=0,N(F311)&lt;=1000000)),N($A311)&lt;SUMPRODUCT(--(Vans!$A$2:$A$101=$B311),Vans!$G$2:$G$101)),"Check inputs",IF(OR($D311&lt;SUMPRODUCT(MAX(('Service Log'!$B$2:$B$501=$B311)*('Service Log'!$H$2:$H$501&lt;$A311)*'Service Log'!$I$2:$I$501)),$D311&lt;SUMPRODUCT(MAX((Inspections!$B$2:$B$501=$B311)*(Inspections!$P$2:$P$501&lt;$A311)*Inspections!$Q$2:$Q$501)),$D311&lt;SUMPRODUCT(--(Vans!$A$2:$A$101=$B311),Vans!$D$2:$D$101)),"Check odometer","OK"))))</f>
        <v/>
      </c>
      <c r="H311" s="21">
        <f>IF(AND(ISNUMBER($A311),N($A311)&gt;=18264,N($A311)&lt;=73050),$A311,0)</f>
        <v>0</v>
      </c>
      <c r="I311" s="22">
        <f>IF(AND(AND(ISNUMBER($A311),N($A311)&gt;=18264,N($A311)&lt;=73050),AND(ISNUMBER($D311),N($D311)&gt;=0,N($D311)&lt;=2000000)),$D311,0)</f>
        <v>0</v>
      </c>
    </row>
    <row r="312" spans="1:9" x14ac:dyDescent="0.25">
      <c r="A312" s="15"/>
      <c r="B312" s="12"/>
      <c r="C312" s="12"/>
      <c r="D312" s="14"/>
      <c r="E312" s="13"/>
      <c r="F312" s="20"/>
      <c r="G312" s="18" t="str">
        <f>IF(COUNTA($A312:$F312)=0,"",IF(OR($B312="",NOT(SUMPRODUCT(--(Vans!$A$2:$A$101=$B312))=1)),"Check ID",IF(OR(NOT(AND(ISNUMBER(A312),N(A312)&gt;=18264,N(A312)&lt;=73050)),NOT(OR($C312="Service",$C312="Repair",$C312="Tires",$C312="Other")),NOT(AND(ISNUMBER(D312),N(D312)&gt;=0,N(D312)&lt;=2000000)),NOT(AND(ISNUMBER(F312),N(F312)&gt;=0,N(F312)&lt;=1000000)),N($A312)&lt;SUMPRODUCT(--(Vans!$A$2:$A$101=$B312),Vans!$G$2:$G$101)),"Check inputs",IF(OR($D312&lt;SUMPRODUCT(MAX(('Service Log'!$B$2:$B$501=$B312)*('Service Log'!$H$2:$H$501&lt;$A312)*'Service Log'!$I$2:$I$501)),$D312&lt;SUMPRODUCT(MAX((Inspections!$B$2:$B$501=$B312)*(Inspections!$P$2:$P$501&lt;$A312)*Inspections!$Q$2:$Q$501)),$D312&lt;SUMPRODUCT(--(Vans!$A$2:$A$101=$B312),Vans!$D$2:$D$101)),"Check odometer","OK"))))</f>
        <v/>
      </c>
      <c r="H312" s="21">
        <f>IF(AND(ISNUMBER($A312),N($A312)&gt;=18264,N($A312)&lt;=73050),$A312,0)</f>
        <v>0</v>
      </c>
      <c r="I312" s="22">
        <f>IF(AND(AND(ISNUMBER($A312),N($A312)&gt;=18264,N($A312)&lt;=73050),AND(ISNUMBER($D312),N($D312)&gt;=0,N($D312)&lt;=2000000)),$D312,0)</f>
        <v>0</v>
      </c>
    </row>
    <row r="313" spans="1:9" x14ac:dyDescent="0.25">
      <c r="A313" s="15"/>
      <c r="B313" s="12"/>
      <c r="C313" s="12"/>
      <c r="D313" s="14"/>
      <c r="E313" s="13"/>
      <c r="F313" s="20"/>
      <c r="G313" s="18" t="str">
        <f>IF(COUNTA($A313:$F313)=0,"",IF(OR($B313="",NOT(SUMPRODUCT(--(Vans!$A$2:$A$101=$B313))=1)),"Check ID",IF(OR(NOT(AND(ISNUMBER(A313),N(A313)&gt;=18264,N(A313)&lt;=73050)),NOT(OR($C313="Service",$C313="Repair",$C313="Tires",$C313="Other")),NOT(AND(ISNUMBER(D313),N(D313)&gt;=0,N(D313)&lt;=2000000)),NOT(AND(ISNUMBER(F313),N(F313)&gt;=0,N(F313)&lt;=1000000)),N($A313)&lt;SUMPRODUCT(--(Vans!$A$2:$A$101=$B313),Vans!$G$2:$G$101)),"Check inputs",IF(OR($D313&lt;SUMPRODUCT(MAX(('Service Log'!$B$2:$B$501=$B313)*('Service Log'!$H$2:$H$501&lt;$A313)*'Service Log'!$I$2:$I$501)),$D313&lt;SUMPRODUCT(MAX((Inspections!$B$2:$B$501=$B313)*(Inspections!$P$2:$P$501&lt;$A313)*Inspections!$Q$2:$Q$501)),$D313&lt;SUMPRODUCT(--(Vans!$A$2:$A$101=$B313),Vans!$D$2:$D$101)),"Check odometer","OK"))))</f>
        <v/>
      </c>
      <c r="H313" s="21">
        <f>IF(AND(ISNUMBER($A313),N($A313)&gt;=18264,N($A313)&lt;=73050),$A313,0)</f>
        <v>0</v>
      </c>
      <c r="I313" s="22">
        <f>IF(AND(AND(ISNUMBER($A313),N($A313)&gt;=18264,N($A313)&lt;=73050),AND(ISNUMBER($D313),N($D313)&gt;=0,N($D313)&lt;=2000000)),$D313,0)</f>
        <v>0</v>
      </c>
    </row>
    <row r="314" spans="1:9" x14ac:dyDescent="0.25">
      <c r="A314" s="15"/>
      <c r="B314" s="12"/>
      <c r="C314" s="12"/>
      <c r="D314" s="14"/>
      <c r="E314" s="13"/>
      <c r="F314" s="20"/>
      <c r="G314" s="18" t="str">
        <f>IF(COUNTA($A314:$F314)=0,"",IF(OR($B314="",NOT(SUMPRODUCT(--(Vans!$A$2:$A$101=$B314))=1)),"Check ID",IF(OR(NOT(AND(ISNUMBER(A314),N(A314)&gt;=18264,N(A314)&lt;=73050)),NOT(OR($C314="Service",$C314="Repair",$C314="Tires",$C314="Other")),NOT(AND(ISNUMBER(D314),N(D314)&gt;=0,N(D314)&lt;=2000000)),NOT(AND(ISNUMBER(F314),N(F314)&gt;=0,N(F314)&lt;=1000000)),N($A314)&lt;SUMPRODUCT(--(Vans!$A$2:$A$101=$B314),Vans!$G$2:$G$101)),"Check inputs",IF(OR($D314&lt;SUMPRODUCT(MAX(('Service Log'!$B$2:$B$501=$B314)*('Service Log'!$H$2:$H$501&lt;$A314)*'Service Log'!$I$2:$I$501)),$D314&lt;SUMPRODUCT(MAX((Inspections!$B$2:$B$501=$B314)*(Inspections!$P$2:$P$501&lt;$A314)*Inspections!$Q$2:$Q$501)),$D314&lt;SUMPRODUCT(--(Vans!$A$2:$A$101=$B314),Vans!$D$2:$D$101)),"Check odometer","OK"))))</f>
        <v/>
      </c>
      <c r="H314" s="21">
        <f>IF(AND(ISNUMBER($A314),N($A314)&gt;=18264,N($A314)&lt;=73050),$A314,0)</f>
        <v>0</v>
      </c>
      <c r="I314" s="22">
        <f>IF(AND(AND(ISNUMBER($A314),N($A314)&gt;=18264,N($A314)&lt;=73050),AND(ISNUMBER($D314),N($D314)&gt;=0,N($D314)&lt;=2000000)),$D314,0)</f>
        <v>0</v>
      </c>
    </row>
    <row r="315" spans="1:9" x14ac:dyDescent="0.25">
      <c r="A315" s="15"/>
      <c r="B315" s="12"/>
      <c r="C315" s="12"/>
      <c r="D315" s="14"/>
      <c r="E315" s="13"/>
      <c r="F315" s="20"/>
      <c r="G315" s="18" t="str">
        <f>IF(COUNTA($A315:$F315)=0,"",IF(OR($B315="",NOT(SUMPRODUCT(--(Vans!$A$2:$A$101=$B315))=1)),"Check ID",IF(OR(NOT(AND(ISNUMBER(A315),N(A315)&gt;=18264,N(A315)&lt;=73050)),NOT(OR($C315="Service",$C315="Repair",$C315="Tires",$C315="Other")),NOT(AND(ISNUMBER(D315),N(D315)&gt;=0,N(D315)&lt;=2000000)),NOT(AND(ISNUMBER(F315),N(F315)&gt;=0,N(F315)&lt;=1000000)),N($A315)&lt;SUMPRODUCT(--(Vans!$A$2:$A$101=$B315),Vans!$G$2:$G$101)),"Check inputs",IF(OR($D315&lt;SUMPRODUCT(MAX(('Service Log'!$B$2:$B$501=$B315)*('Service Log'!$H$2:$H$501&lt;$A315)*'Service Log'!$I$2:$I$501)),$D315&lt;SUMPRODUCT(MAX((Inspections!$B$2:$B$501=$B315)*(Inspections!$P$2:$P$501&lt;$A315)*Inspections!$Q$2:$Q$501)),$D315&lt;SUMPRODUCT(--(Vans!$A$2:$A$101=$B315),Vans!$D$2:$D$101)),"Check odometer","OK"))))</f>
        <v/>
      </c>
      <c r="H315" s="21">
        <f>IF(AND(ISNUMBER($A315),N($A315)&gt;=18264,N($A315)&lt;=73050),$A315,0)</f>
        <v>0</v>
      </c>
      <c r="I315" s="22">
        <f>IF(AND(AND(ISNUMBER($A315),N($A315)&gt;=18264,N($A315)&lt;=73050),AND(ISNUMBER($D315),N($D315)&gt;=0,N($D315)&lt;=2000000)),$D315,0)</f>
        <v>0</v>
      </c>
    </row>
    <row r="316" spans="1:9" x14ac:dyDescent="0.25">
      <c r="A316" s="15"/>
      <c r="B316" s="12"/>
      <c r="C316" s="12"/>
      <c r="D316" s="14"/>
      <c r="E316" s="13"/>
      <c r="F316" s="20"/>
      <c r="G316" s="18" t="str">
        <f>IF(COUNTA($A316:$F316)=0,"",IF(OR($B316="",NOT(SUMPRODUCT(--(Vans!$A$2:$A$101=$B316))=1)),"Check ID",IF(OR(NOT(AND(ISNUMBER(A316),N(A316)&gt;=18264,N(A316)&lt;=73050)),NOT(OR($C316="Service",$C316="Repair",$C316="Tires",$C316="Other")),NOT(AND(ISNUMBER(D316),N(D316)&gt;=0,N(D316)&lt;=2000000)),NOT(AND(ISNUMBER(F316),N(F316)&gt;=0,N(F316)&lt;=1000000)),N($A316)&lt;SUMPRODUCT(--(Vans!$A$2:$A$101=$B316),Vans!$G$2:$G$101)),"Check inputs",IF(OR($D316&lt;SUMPRODUCT(MAX(('Service Log'!$B$2:$B$501=$B316)*('Service Log'!$H$2:$H$501&lt;$A316)*'Service Log'!$I$2:$I$501)),$D316&lt;SUMPRODUCT(MAX((Inspections!$B$2:$B$501=$B316)*(Inspections!$P$2:$P$501&lt;$A316)*Inspections!$Q$2:$Q$501)),$D316&lt;SUMPRODUCT(--(Vans!$A$2:$A$101=$B316),Vans!$D$2:$D$101)),"Check odometer","OK"))))</f>
        <v/>
      </c>
      <c r="H316" s="21">
        <f>IF(AND(ISNUMBER($A316),N($A316)&gt;=18264,N($A316)&lt;=73050),$A316,0)</f>
        <v>0</v>
      </c>
      <c r="I316" s="22">
        <f>IF(AND(AND(ISNUMBER($A316),N($A316)&gt;=18264,N($A316)&lt;=73050),AND(ISNUMBER($D316),N($D316)&gt;=0,N($D316)&lt;=2000000)),$D316,0)</f>
        <v>0</v>
      </c>
    </row>
    <row r="317" spans="1:9" x14ac:dyDescent="0.25">
      <c r="A317" s="15"/>
      <c r="B317" s="12"/>
      <c r="C317" s="12"/>
      <c r="D317" s="14"/>
      <c r="E317" s="13"/>
      <c r="F317" s="20"/>
      <c r="G317" s="18" t="str">
        <f>IF(COUNTA($A317:$F317)=0,"",IF(OR($B317="",NOT(SUMPRODUCT(--(Vans!$A$2:$A$101=$B317))=1)),"Check ID",IF(OR(NOT(AND(ISNUMBER(A317),N(A317)&gt;=18264,N(A317)&lt;=73050)),NOT(OR($C317="Service",$C317="Repair",$C317="Tires",$C317="Other")),NOT(AND(ISNUMBER(D317),N(D317)&gt;=0,N(D317)&lt;=2000000)),NOT(AND(ISNUMBER(F317),N(F317)&gt;=0,N(F317)&lt;=1000000)),N($A317)&lt;SUMPRODUCT(--(Vans!$A$2:$A$101=$B317),Vans!$G$2:$G$101)),"Check inputs",IF(OR($D317&lt;SUMPRODUCT(MAX(('Service Log'!$B$2:$B$501=$B317)*('Service Log'!$H$2:$H$501&lt;$A317)*'Service Log'!$I$2:$I$501)),$D317&lt;SUMPRODUCT(MAX((Inspections!$B$2:$B$501=$B317)*(Inspections!$P$2:$P$501&lt;$A317)*Inspections!$Q$2:$Q$501)),$D317&lt;SUMPRODUCT(--(Vans!$A$2:$A$101=$B317),Vans!$D$2:$D$101)),"Check odometer","OK"))))</f>
        <v/>
      </c>
      <c r="H317" s="21">
        <f>IF(AND(ISNUMBER($A317),N($A317)&gt;=18264,N($A317)&lt;=73050),$A317,0)</f>
        <v>0</v>
      </c>
      <c r="I317" s="22">
        <f>IF(AND(AND(ISNUMBER($A317),N($A317)&gt;=18264,N($A317)&lt;=73050),AND(ISNUMBER($D317),N($D317)&gt;=0,N($D317)&lt;=2000000)),$D317,0)</f>
        <v>0</v>
      </c>
    </row>
    <row r="318" spans="1:9" x14ac:dyDescent="0.25">
      <c r="A318" s="15"/>
      <c r="B318" s="12"/>
      <c r="C318" s="12"/>
      <c r="D318" s="14"/>
      <c r="E318" s="13"/>
      <c r="F318" s="20"/>
      <c r="G318" s="18" t="str">
        <f>IF(COUNTA($A318:$F318)=0,"",IF(OR($B318="",NOT(SUMPRODUCT(--(Vans!$A$2:$A$101=$B318))=1)),"Check ID",IF(OR(NOT(AND(ISNUMBER(A318),N(A318)&gt;=18264,N(A318)&lt;=73050)),NOT(OR($C318="Service",$C318="Repair",$C318="Tires",$C318="Other")),NOT(AND(ISNUMBER(D318),N(D318)&gt;=0,N(D318)&lt;=2000000)),NOT(AND(ISNUMBER(F318),N(F318)&gt;=0,N(F318)&lt;=1000000)),N($A318)&lt;SUMPRODUCT(--(Vans!$A$2:$A$101=$B318),Vans!$G$2:$G$101)),"Check inputs",IF(OR($D318&lt;SUMPRODUCT(MAX(('Service Log'!$B$2:$B$501=$B318)*('Service Log'!$H$2:$H$501&lt;$A318)*'Service Log'!$I$2:$I$501)),$D318&lt;SUMPRODUCT(MAX((Inspections!$B$2:$B$501=$B318)*(Inspections!$P$2:$P$501&lt;$A318)*Inspections!$Q$2:$Q$501)),$D318&lt;SUMPRODUCT(--(Vans!$A$2:$A$101=$B318),Vans!$D$2:$D$101)),"Check odometer","OK"))))</f>
        <v/>
      </c>
      <c r="H318" s="21">
        <f>IF(AND(ISNUMBER($A318),N($A318)&gt;=18264,N($A318)&lt;=73050),$A318,0)</f>
        <v>0</v>
      </c>
      <c r="I318" s="22">
        <f>IF(AND(AND(ISNUMBER($A318),N($A318)&gt;=18264,N($A318)&lt;=73050),AND(ISNUMBER($D318),N($D318)&gt;=0,N($D318)&lt;=2000000)),$D318,0)</f>
        <v>0</v>
      </c>
    </row>
    <row r="319" spans="1:9" x14ac:dyDescent="0.25">
      <c r="A319" s="15"/>
      <c r="B319" s="12"/>
      <c r="C319" s="12"/>
      <c r="D319" s="14"/>
      <c r="E319" s="13"/>
      <c r="F319" s="20"/>
      <c r="G319" s="18" t="str">
        <f>IF(COUNTA($A319:$F319)=0,"",IF(OR($B319="",NOT(SUMPRODUCT(--(Vans!$A$2:$A$101=$B319))=1)),"Check ID",IF(OR(NOT(AND(ISNUMBER(A319),N(A319)&gt;=18264,N(A319)&lt;=73050)),NOT(OR($C319="Service",$C319="Repair",$C319="Tires",$C319="Other")),NOT(AND(ISNUMBER(D319),N(D319)&gt;=0,N(D319)&lt;=2000000)),NOT(AND(ISNUMBER(F319),N(F319)&gt;=0,N(F319)&lt;=1000000)),N($A319)&lt;SUMPRODUCT(--(Vans!$A$2:$A$101=$B319),Vans!$G$2:$G$101)),"Check inputs",IF(OR($D319&lt;SUMPRODUCT(MAX(('Service Log'!$B$2:$B$501=$B319)*('Service Log'!$H$2:$H$501&lt;$A319)*'Service Log'!$I$2:$I$501)),$D319&lt;SUMPRODUCT(MAX((Inspections!$B$2:$B$501=$B319)*(Inspections!$P$2:$P$501&lt;$A319)*Inspections!$Q$2:$Q$501)),$D319&lt;SUMPRODUCT(--(Vans!$A$2:$A$101=$B319),Vans!$D$2:$D$101)),"Check odometer","OK"))))</f>
        <v/>
      </c>
      <c r="H319" s="21">
        <f>IF(AND(ISNUMBER($A319),N($A319)&gt;=18264,N($A319)&lt;=73050),$A319,0)</f>
        <v>0</v>
      </c>
      <c r="I319" s="22">
        <f>IF(AND(AND(ISNUMBER($A319),N($A319)&gt;=18264,N($A319)&lt;=73050),AND(ISNUMBER($D319),N($D319)&gt;=0,N($D319)&lt;=2000000)),$D319,0)</f>
        <v>0</v>
      </c>
    </row>
    <row r="320" spans="1:9" x14ac:dyDescent="0.25">
      <c r="A320" s="15"/>
      <c r="B320" s="12"/>
      <c r="C320" s="12"/>
      <c r="D320" s="14"/>
      <c r="E320" s="13"/>
      <c r="F320" s="20"/>
      <c r="G320" s="18" t="str">
        <f>IF(COUNTA($A320:$F320)=0,"",IF(OR($B320="",NOT(SUMPRODUCT(--(Vans!$A$2:$A$101=$B320))=1)),"Check ID",IF(OR(NOT(AND(ISNUMBER(A320),N(A320)&gt;=18264,N(A320)&lt;=73050)),NOT(OR($C320="Service",$C320="Repair",$C320="Tires",$C320="Other")),NOT(AND(ISNUMBER(D320),N(D320)&gt;=0,N(D320)&lt;=2000000)),NOT(AND(ISNUMBER(F320),N(F320)&gt;=0,N(F320)&lt;=1000000)),N($A320)&lt;SUMPRODUCT(--(Vans!$A$2:$A$101=$B320),Vans!$G$2:$G$101)),"Check inputs",IF(OR($D320&lt;SUMPRODUCT(MAX(('Service Log'!$B$2:$B$501=$B320)*('Service Log'!$H$2:$H$501&lt;$A320)*'Service Log'!$I$2:$I$501)),$D320&lt;SUMPRODUCT(MAX((Inspections!$B$2:$B$501=$B320)*(Inspections!$P$2:$P$501&lt;$A320)*Inspections!$Q$2:$Q$501)),$D320&lt;SUMPRODUCT(--(Vans!$A$2:$A$101=$B320),Vans!$D$2:$D$101)),"Check odometer","OK"))))</f>
        <v/>
      </c>
      <c r="H320" s="21">
        <f>IF(AND(ISNUMBER($A320),N($A320)&gt;=18264,N($A320)&lt;=73050),$A320,0)</f>
        <v>0</v>
      </c>
      <c r="I320" s="22">
        <f>IF(AND(AND(ISNUMBER($A320),N($A320)&gt;=18264,N($A320)&lt;=73050),AND(ISNUMBER($D320),N($D320)&gt;=0,N($D320)&lt;=2000000)),$D320,0)</f>
        <v>0</v>
      </c>
    </row>
    <row r="321" spans="1:9" x14ac:dyDescent="0.25">
      <c r="A321" s="15"/>
      <c r="B321" s="12"/>
      <c r="C321" s="12"/>
      <c r="D321" s="14"/>
      <c r="E321" s="13"/>
      <c r="F321" s="20"/>
      <c r="G321" s="18" t="str">
        <f>IF(COUNTA($A321:$F321)=0,"",IF(OR($B321="",NOT(SUMPRODUCT(--(Vans!$A$2:$A$101=$B321))=1)),"Check ID",IF(OR(NOT(AND(ISNUMBER(A321),N(A321)&gt;=18264,N(A321)&lt;=73050)),NOT(OR($C321="Service",$C321="Repair",$C321="Tires",$C321="Other")),NOT(AND(ISNUMBER(D321),N(D321)&gt;=0,N(D321)&lt;=2000000)),NOT(AND(ISNUMBER(F321),N(F321)&gt;=0,N(F321)&lt;=1000000)),N($A321)&lt;SUMPRODUCT(--(Vans!$A$2:$A$101=$B321),Vans!$G$2:$G$101)),"Check inputs",IF(OR($D321&lt;SUMPRODUCT(MAX(('Service Log'!$B$2:$B$501=$B321)*('Service Log'!$H$2:$H$501&lt;$A321)*'Service Log'!$I$2:$I$501)),$D321&lt;SUMPRODUCT(MAX((Inspections!$B$2:$B$501=$B321)*(Inspections!$P$2:$P$501&lt;$A321)*Inspections!$Q$2:$Q$501)),$D321&lt;SUMPRODUCT(--(Vans!$A$2:$A$101=$B321),Vans!$D$2:$D$101)),"Check odometer","OK"))))</f>
        <v/>
      </c>
      <c r="H321" s="21">
        <f>IF(AND(ISNUMBER($A321),N($A321)&gt;=18264,N($A321)&lt;=73050),$A321,0)</f>
        <v>0</v>
      </c>
      <c r="I321" s="22">
        <f>IF(AND(AND(ISNUMBER($A321),N($A321)&gt;=18264,N($A321)&lt;=73050),AND(ISNUMBER($D321),N($D321)&gt;=0,N($D321)&lt;=2000000)),$D321,0)</f>
        <v>0</v>
      </c>
    </row>
    <row r="322" spans="1:9" x14ac:dyDescent="0.25">
      <c r="A322" s="15"/>
      <c r="B322" s="12"/>
      <c r="C322" s="12"/>
      <c r="D322" s="14"/>
      <c r="E322" s="13"/>
      <c r="F322" s="20"/>
      <c r="G322" s="18" t="str">
        <f>IF(COUNTA($A322:$F322)=0,"",IF(OR($B322="",NOT(SUMPRODUCT(--(Vans!$A$2:$A$101=$B322))=1)),"Check ID",IF(OR(NOT(AND(ISNUMBER(A322),N(A322)&gt;=18264,N(A322)&lt;=73050)),NOT(OR($C322="Service",$C322="Repair",$C322="Tires",$C322="Other")),NOT(AND(ISNUMBER(D322),N(D322)&gt;=0,N(D322)&lt;=2000000)),NOT(AND(ISNUMBER(F322),N(F322)&gt;=0,N(F322)&lt;=1000000)),N($A322)&lt;SUMPRODUCT(--(Vans!$A$2:$A$101=$B322),Vans!$G$2:$G$101)),"Check inputs",IF(OR($D322&lt;SUMPRODUCT(MAX(('Service Log'!$B$2:$B$501=$B322)*('Service Log'!$H$2:$H$501&lt;$A322)*'Service Log'!$I$2:$I$501)),$D322&lt;SUMPRODUCT(MAX((Inspections!$B$2:$B$501=$B322)*(Inspections!$P$2:$P$501&lt;$A322)*Inspections!$Q$2:$Q$501)),$D322&lt;SUMPRODUCT(--(Vans!$A$2:$A$101=$B322),Vans!$D$2:$D$101)),"Check odometer","OK"))))</f>
        <v/>
      </c>
      <c r="H322" s="21">
        <f>IF(AND(ISNUMBER($A322),N($A322)&gt;=18264,N($A322)&lt;=73050),$A322,0)</f>
        <v>0</v>
      </c>
      <c r="I322" s="22">
        <f>IF(AND(AND(ISNUMBER($A322),N($A322)&gt;=18264,N($A322)&lt;=73050),AND(ISNUMBER($D322),N($D322)&gt;=0,N($D322)&lt;=2000000)),$D322,0)</f>
        <v>0</v>
      </c>
    </row>
    <row r="323" spans="1:9" x14ac:dyDescent="0.25">
      <c r="A323" s="15"/>
      <c r="B323" s="12"/>
      <c r="C323" s="12"/>
      <c r="D323" s="14"/>
      <c r="E323" s="13"/>
      <c r="F323" s="20"/>
      <c r="G323" s="18" t="str">
        <f>IF(COUNTA($A323:$F323)=0,"",IF(OR($B323="",NOT(SUMPRODUCT(--(Vans!$A$2:$A$101=$B323))=1)),"Check ID",IF(OR(NOT(AND(ISNUMBER(A323),N(A323)&gt;=18264,N(A323)&lt;=73050)),NOT(OR($C323="Service",$C323="Repair",$C323="Tires",$C323="Other")),NOT(AND(ISNUMBER(D323),N(D323)&gt;=0,N(D323)&lt;=2000000)),NOT(AND(ISNUMBER(F323),N(F323)&gt;=0,N(F323)&lt;=1000000)),N($A323)&lt;SUMPRODUCT(--(Vans!$A$2:$A$101=$B323),Vans!$G$2:$G$101)),"Check inputs",IF(OR($D323&lt;SUMPRODUCT(MAX(('Service Log'!$B$2:$B$501=$B323)*('Service Log'!$H$2:$H$501&lt;$A323)*'Service Log'!$I$2:$I$501)),$D323&lt;SUMPRODUCT(MAX((Inspections!$B$2:$B$501=$B323)*(Inspections!$P$2:$P$501&lt;$A323)*Inspections!$Q$2:$Q$501)),$D323&lt;SUMPRODUCT(--(Vans!$A$2:$A$101=$B323),Vans!$D$2:$D$101)),"Check odometer","OK"))))</f>
        <v/>
      </c>
      <c r="H323" s="21">
        <f>IF(AND(ISNUMBER($A323),N($A323)&gt;=18264,N($A323)&lt;=73050),$A323,0)</f>
        <v>0</v>
      </c>
      <c r="I323" s="22">
        <f>IF(AND(AND(ISNUMBER($A323),N($A323)&gt;=18264,N($A323)&lt;=73050),AND(ISNUMBER($D323),N($D323)&gt;=0,N($D323)&lt;=2000000)),$D323,0)</f>
        <v>0</v>
      </c>
    </row>
    <row r="324" spans="1:9" x14ac:dyDescent="0.25">
      <c r="A324" s="15"/>
      <c r="B324" s="12"/>
      <c r="C324" s="12"/>
      <c r="D324" s="14"/>
      <c r="E324" s="13"/>
      <c r="F324" s="20"/>
      <c r="G324" s="18" t="str">
        <f>IF(COUNTA($A324:$F324)=0,"",IF(OR($B324="",NOT(SUMPRODUCT(--(Vans!$A$2:$A$101=$B324))=1)),"Check ID",IF(OR(NOT(AND(ISNUMBER(A324),N(A324)&gt;=18264,N(A324)&lt;=73050)),NOT(OR($C324="Service",$C324="Repair",$C324="Tires",$C324="Other")),NOT(AND(ISNUMBER(D324),N(D324)&gt;=0,N(D324)&lt;=2000000)),NOT(AND(ISNUMBER(F324),N(F324)&gt;=0,N(F324)&lt;=1000000)),N($A324)&lt;SUMPRODUCT(--(Vans!$A$2:$A$101=$B324),Vans!$G$2:$G$101)),"Check inputs",IF(OR($D324&lt;SUMPRODUCT(MAX(('Service Log'!$B$2:$B$501=$B324)*('Service Log'!$H$2:$H$501&lt;$A324)*'Service Log'!$I$2:$I$501)),$D324&lt;SUMPRODUCT(MAX((Inspections!$B$2:$B$501=$B324)*(Inspections!$P$2:$P$501&lt;$A324)*Inspections!$Q$2:$Q$501)),$D324&lt;SUMPRODUCT(--(Vans!$A$2:$A$101=$B324),Vans!$D$2:$D$101)),"Check odometer","OK"))))</f>
        <v/>
      </c>
      <c r="H324" s="21">
        <f>IF(AND(ISNUMBER($A324),N($A324)&gt;=18264,N($A324)&lt;=73050),$A324,0)</f>
        <v>0</v>
      </c>
      <c r="I324" s="22">
        <f>IF(AND(AND(ISNUMBER($A324),N($A324)&gt;=18264,N($A324)&lt;=73050),AND(ISNUMBER($D324),N($D324)&gt;=0,N($D324)&lt;=2000000)),$D324,0)</f>
        <v>0</v>
      </c>
    </row>
    <row r="325" spans="1:9" x14ac:dyDescent="0.25">
      <c r="A325" s="15"/>
      <c r="B325" s="12"/>
      <c r="C325" s="12"/>
      <c r="D325" s="14"/>
      <c r="E325" s="13"/>
      <c r="F325" s="20"/>
      <c r="G325" s="18" t="str">
        <f>IF(COUNTA($A325:$F325)=0,"",IF(OR($B325="",NOT(SUMPRODUCT(--(Vans!$A$2:$A$101=$B325))=1)),"Check ID",IF(OR(NOT(AND(ISNUMBER(A325),N(A325)&gt;=18264,N(A325)&lt;=73050)),NOT(OR($C325="Service",$C325="Repair",$C325="Tires",$C325="Other")),NOT(AND(ISNUMBER(D325),N(D325)&gt;=0,N(D325)&lt;=2000000)),NOT(AND(ISNUMBER(F325),N(F325)&gt;=0,N(F325)&lt;=1000000)),N($A325)&lt;SUMPRODUCT(--(Vans!$A$2:$A$101=$B325),Vans!$G$2:$G$101)),"Check inputs",IF(OR($D325&lt;SUMPRODUCT(MAX(('Service Log'!$B$2:$B$501=$B325)*('Service Log'!$H$2:$H$501&lt;$A325)*'Service Log'!$I$2:$I$501)),$D325&lt;SUMPRODUCT(MAX((Inspections!$B$2:$B$501=$B325)*(Inspections!$P$2:$P$501&lt;$A325)*Inspections!$Q$2:$Q$501)),$D325&lt;SUMPRODUCT(--(Vans!$A$2:$A$101=$B325),Vans!$D$2:$D$101)),"Check odometer","OK"))))</f>
        <v/>
      </c>
      <c r="H325" s="21">
        <f>IF(AND(ISNUMBER($A325),N($A325)&gt;=18264,N($A325)&lt;=73050),$A325,0)</f>
        <v>0</v>
      </c>
      <c r="I325" s="22">
        <f>IF(AND(AND(ISNUMBER($A325),N($A325)&gt;=18264,N($A325)&lt;=73050),AND(ISNUMBER($D325),N($D325)&gt;=0,N($D325)&lt;=2000000)),$D325,0)</f>
        <v>0</v>
      </c>
    </row>
    <row r="326" spans="1:9" x14ac:dyDescent="0.25">
      <c r="A326" s="15"/>
      <c r="B326" s="12"/>
      <c r="C326" s="12"/>
      <c r="D326" s="14"/>
      <c r="E326" s="13"/>
      <c r="F326" s="20"/>
      <c r="G326" s="18" t="str">
        <f>IF(COUNTA($A326:$F326)=0,"",IF(OR($B326="",NOT(SUMPRODUCT(--(Vans!$A$2:$A$101=$B326))=1)),"Check ID",IF(OR(NOT(AND(ISNUMBER(A326),N(A326)&gt;=18264,N(A326)&lt;=73050)),NOT(OR($C326="Service",$C326="Repair",$C326="Tires",$C326="Other")),NOT(AND(ISNUMBER(D326),N(D326)&gt;=0,N(D326)&lt;=2000000)),NOT(AND(ISNUMBER(F326),N(F326)&gt;=0,N(F326)&lt;=1000000)),N($A326)&lt;SUMPRODUCT(--(Vans!$A$2:$A$101=$B326),Vans!$G$2:$G$101)),"Check inputs",IF(OR($D326&lt;SUMPRODUCT(MAX(('Service Log'!$B$2:$B$501=$B326)*('Service Log'!$H$2:$H$501&lt;$A326)*'Service Log'!$I$2:$I$501)),$D326&lt;SUMPRODUCT(MAX((Inspections!$B$2:$B$501=$B326)*(Inspections!$P$2:$P$501&lt;$A326)*Inspections!$Q$2:$Q$501)),$D326&lt;SUMPRODUCT(--(Vans!$A$2:$A$101=$B326),Vans!$D$2:$D$101)),"Check odometer","OK"))))</f>
        <v/>
      </c>
      <c r="H326" s="21">
        <f>IF(AND(ISNUMBER($A326),N($A326)&gt;=18264,N($A326)&lt;=73050),$A326,0)</f>
        <v>0</v>
      </c>
      <c r="I326" s="22">
        <f>IF(AND(AND(ISNUMBER($A326),N($A326)&gt;=18264,N($A326)&lt;=73050),AND(ISNUMBER($D326),N($D326)&gt;=0,N($D326)&lt;=2000000)),$D326,0)</f>
        <v>0</v>
      </c>
    </row>
    <row r="327" spans="1:9" x14ac:dyDescent="0.25">
      <c r="A327" s="15"/>
      <c r="B327" s="12"/>
      <c r="C327" s="12"/>
      <c r="D327" s="14"/>
      <c r="E327" s="13"/>
      <c r="F327" s="20"/>
      <c r="G327" s="18" t="str">
        <f>IF(COUNTA($A327:$F327)=0,"",IF(OR($B327="",NOT(SUMPRODUCT(--(Vans!$A$2:$A$101=$B327))=1)),"Check ID",IF(OR(NOT(AND(ISNUMBER(A327),N(A327)&gt;=18264,N(A327)&lt;=73050)),NOT(OR($C327="Service",$C327="Repair",$C327="Tires",$C327="Other")),NOT(AND(ISNUMBER(D327),N(D327)&gt;=0,N(D327)&lt;=2000000)),NOT(AND(ISNUMBER(F327),N(F327)&gt;=0,N(F327)&lt;=1000000)),N($A327)&lt;SUMPRODUCT(--(Vans!$A$2:$A$101=$B327),Vans!$G$2:$G$101)),"Check inputs",IF(OR($D327&lt;SUMPRODUCT(MAX(('Service Log'!$B$2:$B$501=$B327)*('Service Log'!$H$2:$H$501&lt;$A327)*'Service Log'!$I$2:$I$501)),$D327&lt;SUMPRODUCT(MAX((Inspections!$B$2:$B$501=$B327)*(Inspections!$P$2:$P$501&lt;$A327)*Inspections!$Q$2:$Q$501)),$D327&lt;SUMPRODUCT(--(Vans!$A$2:$A$101=$B327),Vans!$D$2:$D$101)),"Check odometer","OK"))))</f>
        <v/>
      </c>
      <c r="H327" s="21">
        <f>IF(AND(ISNUMBER($A327),N($A327)&gt;=18264,N($A327)&lt;=73050),$A327,0)</f>
        <v>0</v>
      </c>
      <c r="I327" s="22">
        <f>IF(AND(AND(ISNUMBER($A327),N($A327)&gt;=18264,N($A327)&lt;=73050),AND(ISNUMBER($D327),N($D327)&gt;=0,N($D327)&lt;=2000000)),$D327,0)</f>
        <v>0</v>
      </c>
    </row>
    <row r="328" spans="1:9" x14ac:dyDescent="0.25">
      <c r="A328" s="15"/>
      <c r="B328" s="12"/>
      <c r="C328" s="12"/>
      <c r="D328" s="14"/>
      <c r="E328" s="13"/>
      <c r="F328" s="20"/>
      <c r="G328" s="18" t="str">
        <f>IF(COUNTA($A328:$F328)=0,"",IF(OR($B328="",NOT(SUMPRODUCT(--(Vans!$A$2:$A$101=$B328))=1)),"Check ID",IF(OR(NOT(AND(ISNUMBER(A328),N(A328)&gt;=18264,N(A328)&lt;=73050)),NOT(OR($C328="Service",$C328="Repair",$C328="Tires",$C328="Other")),NOT(AND(ISNUMBER(D328),N(D328)&gt;=0,N(D328)&lt;=2000000)),NOT(AND(ISNUMBER(F328),N(F328)&gt;=0,N(F328)&lt;=1000000)),N($A328)&lt;SUMPRODUCT(--(Vans!$A$2:$A$101=$B328),Vans!$G$2:$G$101)),"Check inputs",IF(OR($D328&lt;SUMPRODUCT(MAX(('Service Log'!$B$2:$B$501=$B328)*('Service Log'!$H$2:$H$501&lt;$A328)*'Service Log'!$I$2:$I$501)),$D328&lt;SUMPRODUCT(MAX((Inspections!$B$2:$B$501=$B328)*(Inspections!$P$2:$P$501&lt;$A328)*Inspections!$Q$2:$Q$501)),$D328&lt;SUMPRODUCT(--(Vans!$A$2:$A$101=$B328),Vans!$D$2:$D$101)),"Check odometer","OK"))))</f>
        <v/>
      </c>
      <c r="H328" s="21">
        <f>IF(AND(ISNUMBER($A328),N($A328)&gt;=18264,N($A328)&lt;=73050),$A328,0)</f>
        <v>0</v>
      </c>
      <c r="I328" s="22">
        <f>IF(AND(AND(ISNUMBER($A328),N($A328)&gt;=18264,N($A328)&lt;=73050),AND(ISNUMBER($D328),N($D328)&gt;=0,N($D328)&lt;=2000000)),$D328,0)</f>
        <v>0</v>
      </c>
    </row>
    <row r="329" spans="1:9" x14ac:dyDescent="0.25">
      <c r="A329" s="15"/>
      <c r="B329" s="12"/>
      <c r="C329" s="12"/>
      <c r="D329" s="14"/>
      <c r="E329" s="13"/>
      <c r="F329" s="20"/>
      <c r="G329" s="18" t="str">
        <f>IF(COUNTA($A329:$F329)=0,"",IF(OR($B329="",NOT(SUMPRODUCT(--(Vans!$A$2:$A$101=$B329))=1)),"Check ID",IF(OR(NOT(AND(ISNUMBER(A329),N(A329)&gt;=18264,N(A329)&lt;=73050)),NOT(OR($C329="Service",$C329="Repair",$C329="Tires",$C329="Other")),NOT(AND(ISNUMBER(D329),N(D329)&gt;=0,N(D329)&lt;=2000000)),NOT(AND(ISNUMBER(F329),N(F329)&gt;=0,N(F329)&lt;=1000000)),N($A329)&lt;SUMPRODUCT(--(Vans!$A$2:$A$101=$B329),Vans!$G$2:$G$101)),"Check inputs",IF(OR($D329&lt;SUMPRODUCT(MAX(('Service Log'!$B$2:$B$501=$B329)*('Service Log'!$H$2:$H$501&lt;$A329)*'Service Log'!$I$2:$I$501)),$D329&lt;SUMPRODUCT(MAX((Inspections!$B$2:$B$501=$B329)*(Inspections!$P$2:$P$501&lt;$A329)*Inspections!$Q$2:$Q$501)),$D329&lt;SUMPRODUCT(--(Vans!$A$2:$A$101=$B329),Vans!$D$2:$D$101)),"Check odometer","OK"))))</f>
        <v/>
      </c>
      <c r="H329" s="21">
        <f>IF(AND(ISNUMBER($A329),N($A329)&gt;=18264,N($A329)&lt;=73050),$A329,0)</f>
        <v>0</v>
      </c>
      <c r="I329" s="22">
        <f>IF(AND(AND(ISNUMBER($A329),N($A329)&gt;=18264,N($A329)&lt;=73050),AND(ISNUMBER($D329),N($D329)&gt;=0,N($D329)&lt;=2000000)),$D329,0)</f>
        <v>0</v>
      </c>
    </row>
    <row r="330" spans="1:9" x14ac:dyDescent="0.25">
      <c r="A330" s="15"/>
      <c r="B330" s="12"/>
      <c r="C330" s="12"/>
      <c r="D330" s="14"/>
      <c r="E330" s="13"/>
      <c r="F330" s="20"/>
      <c r="G330" s="18" t="str">
        <f>IF(COUNTA($A330:$F330)=0,"",IF(OR($B330="",NOT(SUMPRODUCT(--(Vans!$A$2:$A$101=$B330))=1)),"Check ID",IF(OR(NOT(AND(ISNUMBER(A330),N(A330)&gt;=18264,N(A330)&lt;=73050)),NOT(OR($C330="Service",$C330="Repair",$C330="Tires",$C330="Other")),NOT(AND(ISNUMBER(D330),N(D330)&gt;=0,N(D330)&lt;=2000000)),NOT(AND(ISNUMBER(F330),N(F330)&gt;=0,N(F330)&lt;=1000000)),N($A330)&lt;SUMPRODUCT(--(Vans!$A$2:$A$101=$B330),Vans!$G$2:$G$101)),"Check inputs",IF(OR($D330&lt;SUMPRODUCT(MAX(('Service Log'!$B$2:$B$501=$B330)*('Service Log'!$H$2:$H$501&lt;$A330)*'Service Log'!$I$2:$I$501)),$D330&lt;SUMPRODUCT(MAX((Inspections!$B$2:$B$501=$B330)*(Inspections!$P$2:$P$501&lt;$A330)*Inspections!$Q$2:$Q$501)),$D330&lt;SUMPRODUCT(--(Vans!$A$2:$A$101=$B330),Vans!$D$2:$D$101)),"Check odometer","OK"))))</f>
        <v/>
      </c>
      <c r="H330" s="21">
        <f>IF(AND(ISNUMBER($A330),N($A330)&gt;=18264,N($A330)&lt;=73050),$A330,0)</f>
        <v>0</v>
      </c>
      <c r="I330" s="22">
        <f>IF(AND(AND(ISNUMBER($A330),N($A330)&gt;=18264,N($A330)&lt;=73050),AND(ISNUMBER($D330),N($D330)&gt;=0,N($D330)&lt;=2000000)),$D330,0)</f>
        <v>0</v>
      </c>
    </row>
    <row r="331" spans="1:9" x14ac:dyDescent="0.25">
      <c r="A331" s="15"/>
      <c r="B331" s="12"/>
      <c r="C331" s="12"/>
      <c r="D331" s="14"/>
      <c r="E331" s="13"/>
      <c r="F331" s="20"/>
      <c r="G331" s="18" t="str">
        <f>IF(COUNTA($A331:$F331)=0,"",IF(OR($B331="",NOT(SUMPRODUCT(--(Vans!$A$2:$A$101=$B331))=1)),"Check ID",IF(OR(NOT(AND(ISNUMBER(A331),N(A331)&gt;=18264,N(A331)&lt;=73050)),NOT(OR($C331="Service",$C331="Repair",$C331="Tires",$C331="Other")),NOT(AND(ISNUMBER(D331),N(D331)&gt;=0,N(D331)&lt;=2000000)),NOT(AND(ISNUMBER(F331),N(F331)&gt;=0,N(F331)&lt;=1000000)),N($A331)&lt;SUMPRODUCT(--(Vans!$A$2:$A$101=$B331),Vans!$G$2:$G$101)),"Check inputs",IF(OR($D331&lt;SUMPRODUCT(MAX(('Service Log'!$B$2:$B$501=$B331)*('Service Log'!$H$2:$H$501&lt;$A331)*'Service Log'!$I$2:$I$501)),$D331&lt;SUMPRODUCT(MAX((Inspections!$B$2:$B$501=$B331)*(Inspections!$P$2:$P$501&lt;$A331)*Inspections!$Q$2:$Q$501)),$D331&lt;SUMPRODUCT(--(Vans!$A$2:$A$101=$B331),Vans!$D$2:$D$101)),"Check odometer","OK"))))</f>
        <v/>
      </c>
      <c r="H331" s="21">
        <f>IF(AND(ISNUMBER($A331),N($A331)&gt;=18264,N($A331)&lt;=73050),$A331,0)</f>
        <v>0</v>
      </c>
      <c r="I331" s="22">
        <f>IF(AND(AND(ISNUMBER($A331),N($A331)&gt;=18264,N($A331)&lt;=73050),AND(ISNUMBER($D331),N($D331)&gt;=0,N($D331)&lt;=2000000)),$D331,0)</f>
        <v>0</v>
      </c>
    </row>
    <row r="332" spans="1:9" x14ac:dyDescent="0.25">
      <c r="A332" s="15"/>
      <c r="B332" s="12"/>
      <c r="C332" s="12"/>
      <c r="D332" s="14"/>
      <c r="E332" s="13"/>
      <c r="F332" s="20"/>
      <c r="G332" s="18" t="str">
        <f>IF(COUNTA($A332:$F332)=0,"",IF(OR($B332="",NOT(SUMPRODUCT(--(Vans!$A$2:$A$101=$B332))=1)),"Check ID",IF(OR(NOT(AND(ISNUMBER(A332),N(A332)&gt;=18264,N(A332)&lt;=73050)),NOT(OR($C332="Service",$C332="Repair",$C332="Tires",$C332="Other")),NOT(AND(ISNUMBER(D332),N(D332)&gt;=0,N(D332)&lt;=2000000)),NOT(AND(ISNUMBER(F332),N(F332)&gt;=0,N(F332)&lt;=1000000)),N($A332)&lt;SUMPRODUCT(--(Vans!$A$2:$A$101=$B332),Vans!$G$2:$G$101)),"Check inputs",IF(OR($D332&lt;SUMPRODUCT(MAX(('Service Log'!$B$2:$B$501=$B332)*('Service Log'!$H$2:$H$501&lt;$A332)*'Service Log'!$I$2:$I$501)),$D332&lt;SUMPRODUCT(MAX((Inspections!$B$2:$B$501=$B332)*(Inspections!$P$2:$P$501&lt;$A332)*Inspections!$Q$2:$Q$501)),$D332&lt;SUMPRODUCT(--(Vans!$A$2:$A$101=$B332),Vans!$D$2:$D$101)),"Check odometer","OK"))))</f>
        <v/>
      </c>
      <c r="H332" s="21">
        <f>IF(AND(ISNUMBER($A332),N($A332)&gt;=18264,N($A332)&lt;=73050),$A332,0)</f>
        <v>0</v>
      </c>
      <c r="I332" s="22">
        <f>IF(AND(AND(ISNUMBER($A332),N($A332)&gt;=18264,N($A332)&lt;=73050),AND(ISNUMBER($D332),N($D332)&gt;=0,N($D332)&lt;=2000000)),$D332,0)</f>
        <v>0</v>
      </c>
    </row>
    <row r="333" spans="1:9" x14ac:dyDescent="0.25">
      <c r="A333" s="15"/>
      <c r="B333" s="12"/>
      <c r="C333" s="12"/>
      <c r="D333" s="14"/>
      <c r="E333" s="13"/>
      <c r="F333" s="20"/>
      <c r="G333" s="18" t="str">
        <f>IF(COUNTA($A333:$F333)=0,"",IF(OR($B333="",NOT(SUMPRODUCT(--(Vans!$A$2:$A$101=$B333))=1)),"Check ID",IF(OR(NOT(AND(ISNUMBER(A333),N(A333)&gt;=18264,N(A333)&lt;=73050)),NOT(OR($C333="Service",$C333="Repair",$C333="Tires",$C333="Other")),NOT(AND(ISNUMBER(D333),N(D333)&gt;=0,N(D333)&lt;=2000000)),NOT(AND(ISNUMBER(F333),N(F333)&gt;=0,N(F333)&lt;=1000000)),N($A333)&lt;SUMPRODUCT(--(Vans!$A$2:$A$101=$B333),Vans!$G$2:$G$101)),"Check inputs",IF(OR($D333&lt;SUMPRODUCT(MAX(('Service Log'!$B$2:$B$501=$B333)*('Service Log'!$H$2:$H$501&lt;$A333)*'Service Log'!$I$2:$I$501)),$D333&lt;SUMPRODUCT(MAX((Inspections!$B$2:$B$501=$B333)*(Inspections!$P$2:$P$501&lt;$A333)*Inspections!$Q$2:$Q$501)),$D333&lt;SUMPRODUCT(--(Vans!$A$2:$A$101=$B333),Vans!$D$2:$D$101)),"Check odometer","OK"))))</f>
        <v/>
      </c>
      <c r="H333" s="21">
        <f>IF(AND(ISNUMBER($A333),N($A333)&gt;=18264,N($A333)&lt;=73050),$A333,0)</f>
        <v>0</v>
      </c>
      <c r="I333" s="22">
        <f>IF(AND(AND(ISNUMBER($A333),N($A333)&gt;=18264,N($A333)&lt;=73050),AND(ISNUMBER($D333),N($D333)&gt;=0,N($D333)&lt;=2000000)),$D333,0)</f>
        <v>0</v>
      </c>
    </row>
    <row r="334" spans="1:9" x14ac:dyDescent="0.25">
      <c r="A334" s="15"/>
      <c r="B334" s="12"/>
      <c r="C334" s="12"/>
      <c r="D334" s="14"/>
      <c r="E334" s="13"/>
      <c r="F334" s="20"/>
      <c r="G334" s="18" t="str">
        <f>IF(COUNTA($A334:$F334)=0,"",IF(OR($B334="",NOT(SUMPRODUCT(--(Vans!$A$2:$A$101=$B334))=1)),"Check ID",IF(OR(NOT(AND(ISNUMBER(A334),N(A334)&gt;=18264,N(A334)&lt;=73050)),NOT(OR($C334="Service",$C334="Repair",$C334="Tires",$C334="Other")),NOT(AND(ISNUMBER(D334),N(D334)&gt;=0,N(D334)&lt;=2000000)),NOT(AND(ISNUMBER(F334),N(F334)&gt;=0,N(F334)&lt;=1000000)),N($A334)&lt;SUMPRODUCT(--(Vans!$A$2:$A$101=$B334),Vans!$G$2:$G$101)),"Check inputs",IF(OR($D334&lt;SUMPRODUCT(MAX(('Service Log'!$B$2:$B$501=$B334)*('Service Log'!$H$2:$H$501&lt;$A334)*'Service Log'!$I$2:$I$501)),$D334&lt;SUMPRODUCT(MAX((Inspections!$B$2:$B$501=$B334)*(Inspections!$P$2:$P$501&lt;$A334)*Inspections!$Q$2:$Q$501)),$D334&lt;SUMPRODUCT(--(Vans!$A$2:$A$101=$B334),Vans!$D$2:$D$101)),"Check odometer","OK"))))</f>
        <v/>
      </c>
      <c r="H334" s="21">
        <f>IF(AND(ISNUMBER($A334),N($A334)&gt;=18264,N($A334)&lt;=73050),$A334,0)</f>
        <v>0</v>
      </c>
      <c r="I334" s="22">
        <f>IF(AND(AND(ISNUMBER($A334),N($A334)&gt;=18264,N($A334)&lt;=73050),AND(ISNUMBER($D334),N($D334)&gt;=0,N($D334)&lt;=2000000)),$D334,0)</f>
        <v>0</v>
      </c>
    </row>
    <row r="335" spans="1:9" x14ac:dyDescent="0.25">
      <c r="A335" s="15"/>
      <c r="B335" s="12"/>
      <c r="C335" s="12"/>
      <c r="D335" s="14"/>
      <c r="E335" s="13"/>
      <c r="F335" s="20"/>
      <c r="G335" s="18" t="str">
        <f>IF(COUNTA($A335:$F335)=0,"",IF(OR($B335="",NOT(SUMPRODUCT(--(Vans!$A$2:$A$101=$B335))=1)),"Check ID",IF(OR(NOT(AND(ISNUMBER(A335),N(A335)&gt;=18264,N(A335)&lt;=73050)),NOT(OR($C335="Service",$C335="Repair",$C335="Tires",$C335="Other")),NOT(AND(ISNUMBER(D335),N(D335)&gt;=0,N(D335)&lt;=2000000)),NOT(AND(ISNUMBER(F335),N(F335)&gt;=0,N(F335)&lt;=1000000)),N($A335)&lt;SUMPRODUCT(--(Vans!$A$2:$A$101=$B335),Vans!$G$2:$G$101)),"Check inputs",IF(OR($D335&lt;SUMPRODUCT(MAX(('Service Log'!$B$2:$B$501=$B335)*('Service Log'!$H$2:$H$501&lt;$A335)*'Service Log'!$I$2:$I$501)),$D335&lt;SUMPRODUCT(MAX((Inspections!$B$2:$B$501=$B335)*(Inspections!$P$2:$P$501&lt;$A335)*Inspections!$Q$2:$Q$501)),$D335&lt;SUMPRODUCT(--(Vans!$A$2:$A$101=$B335),Vans!$D$2:$D$101)),"Check odometer","OK"))))</f>
        <v/>
      </c>
      <c r="H335" s="21">
        <f>IF(AND(ISNUMBER($A335),N($A335)&gt;=18264,N($A335)&lt;=73050),$A335,0)</f>
        <v>0</v>
      </c>
      <c r="I335" s="22">
        <f>IF(AND(AND(ISNUMBER($A335),N($A335)&gt;=18264,N($A335)&lt;=73050),AND(ISNUMBER($D335),N($D335)&gt;=0,N($D335)&lt;=2000000)),$D335,0)</f>
        <v>0</v>
      </c>
    </row>
    <row r="336" spans="1:9" x14ac:dyDescent="0.25">
      <c r="A336" s="15"/>
      <c r="B336" s="12"/>
      <c r="C336" s="12"/>
      <c r="D336" s="14"/>
      <c r="E336" s="13"/>
      <c r="F336" s="20"/>
      <c r="G336" s="18" t="str">
        <f>IF(COUNTA($A336:$F336)=0,"",IF(OR($B336="",NOT(SUMPRODUCT(--(Vans!$A$2:$A$101=$B336))=1)),"Check ID",IF(OR(NOT(AND(ISNUMBER(A336),N(A336)&gt;=18264,N(A336)&lt;=73050)),NOT(OR($C336="Service",$C336="Repair",$C336="Tires",$C336="Other")),NOT(AND(ISNUMBER(D336),N(D336)&gt;=0,N(D336)&lt;=2000000)),NOT(AND(ISNUMBER(F336),N(F336)&gt;=0,N(F336)&lt;=1000000)),N($A336)&lt;SUMPRODUCT(--(Vans!$A$2:$A$101=$B336),Vans!$G$2:$G$101)),"Check inputs",IF(OR($D336&lt;SUMPRODUCT(MAX(('Service Log'!$B$2:$B$501=$B336)*('Service Log'!$H$2:$H$501&lt;$A336)*'Service Log'!$I$2:$I$501)),$D336&lt;SUMPRODUCT(MAX((Inspections!$B$2:$B$501=$B336)*(Inspections!$P$2:$P$501&lt;$A336)*Inspections!$Q$2:$Q$501)),$D336&lt;SUMPRODUCT(--(Vans!$A$2:$A$101=$B336),Vans!$D$2:$D$101)),"Check odometer","OK"))))</f>
        <v/>
      </c>
      <c r="H336" s="21">
        <f>IF(AND(ISNUMBER($A336),N($A336)&gt;=18264,N($A336)&lt;=73050),$A336,0)</f>
        <v>0</v>
      </c>
      <c r="I336" s="22">
        <f>IF(AND(AND(ISNUMBER($A336),N($A336)&gt;=18264,N($A336)&lt;=73050),AND(ISNUMBER($D336),N($D336)&gt;=0,N($D336)&lt;=2000000)),$D336,0)</f>
        <v>0</v>
      </c>
    </row>
    <row r="337" spans="1:9" x14ac:dyDescent="0.25">
      <c r="A337" s="15"/>
      <c r="B337" s="12"/>
      <c r="C337" s="12"/>
      <c r="D337" s="14"/>
      <c r="E337" s="13"/>
      <c r="F337" s="20"/>
      <c r="G337" s="18" t="str">
        <f>IF(COUNTA($A337:$F337)=0,"",IF(OR($B337="",NOT(SUMPRODUCT(--(Vans!$A$2:$A$101=$B337))=1)),"Check ID",IF(OR(NOT(AND(ISNUMBER(A337),N(A337)&gt;=18264,N(A337)&lt;=73050)),NOT(OR($C337="Service",$C337="Repair",$C337="Tires",$C337="Other")),NOT(AND(ISNUMBER(D337),N(D337)&gt;=0,N(D337)&lt;=2000000)),NOT(AND(ISNUMBER(F337),N(F337)&gt;=0,N(F337)&lt;=1000000)),N($A337)&lt;SUMPRODUCT(--(Vans!$A$2:$A$101=$B337),Vans!$G$2:$G$101)),"Check inputs",IF(OR($D337&lt;SUMPRODUCT(MAX(('Service Log'!$B$2:$B$501=$B337)*('Service Log'!$H$2:$H$501&lt;$A337)*'Service Log'!$I$2:$I$501)),$D337&lt;SUMPRODUCT(MAX((Inspections!$B$2:$B$501=$B337)*(Inspections!$P$2:$P$501&lt;$A337)*Inspections!$Q$2:$Q$501)),$D337&lt;SUMPRODUCT(--(Vans!$A$2:$A$101=$B337),Vans!$D$2:$D$101)),"Check odometer","OK"))))</f>
        <v/>
      </c>
      <c r="H337" s="21">
        <f>IF(AND(ISNUMBER($A337),N($A337)&gt;=18264,N($A337)&lt;=73050),$A337,0)</f>
        <v>0</v>
      </c>
      <c r="I337" s="22">
        <f>IF(AND(AND(ISNUMBER($A337),N($A337)&gt;=18264,N($A337)&lt;=73050),AND(ISNUMBER($D337),N($D337)&gt;=0,N($D337)&lt;=2000000)),$D337,0)</f>
        <v>0</v>
      </c>
    </row>
    <row r="338" spans="1:9" x14ac:dyDescent="0.25">
      <c r="A338" s="15"/>
      <c r="B338" s="12"/>
      <c r="C338" s="12"/>
      <c r="D338" s="14"/>
      <c r="E338" s="13"/>
      <c r="F338" s="20"/>
      <c r="G338" s="18" t="str">
        <f>IF(COUNTA($A338:$F338)=0,"",IF(OR($B338="",NOT(SUMPRODUCT(--(Vans!$A$2:$A$101=$B338))=1)),"Check ID",IF(OR(NOT(AND(ISNUMBER(A338),N(A338)&gt;=18264,N(A338)&lt;=73050)),NOT(OR($C338="Service",$C338="Repair",$C338="Tires",$C338="Other")),NOT(AND(ISNUMBER(D338),N(D338)&gt;=0,N(D338)&lt;=2000000)),NOT(AND(ISNUMBER(F338),N(F338)&gt;=0,N(F338)&lt;=1000000)),N($A338)&lt;SUMPRODUCT(--(Vans!$A$2:$A$101=$B338),Vans!$G$2:$G$101)),"Check inputs",IF(OR($D338&lt;SUMPRODUCT(MAX(('Service Log'!$B$2:$B$501=$B338)*('Service Log'!$H$2:$H$501&lt;$A338)*'Service Log'!$I$2:$I$501)),$D338&lt;SUMPRODUCT(MAX((Inspections!$B$2:$B$501=$B338)*(Inspections!$P$2:$P$501&lt;$A338)*Inspections!$Q$2:$Q$501)),$D338&lt;SUMPRODUCT(--(Vans!$A$2:$A$101=$B338),Vans!$D$2:$D$101)),"Check odometer","OK"))))</f>
        <v/>
      </c>
      <c r="H338" s="21">
        <f>IF(AND(ISNUMBER($A338),N($A338)&gt;=18264,N($A338)&lt;=73050),$A338,0)</f>
        <v>0</v>
      </c>
      <c r="I338" s="22">
        <f>IF(AND(AND(ISNUMBER($A338),N($A338)&gt;=18264,N($A338)&lt;=73050),AND(ISNUMBER($D338),N($D338)&gt;=0,N($D338)&lt;=2000000)),$D338,0)</f>
        <v>0</v>
      </c>
    </row>
    <row r="339" spans="1:9" x14ac:dyDescent="0.25">
      <c r="A339" s="15"/>
      <c r="B339" s="12"/>
      <c r="C339" s="12"/>
      <c r="D339" s="14"/>
      <c r="E339" s="13"/>
      <c r="F339" s="20"/>
      <c r="G339" s="18" t="str">
        <f>IF(COUNTA($A339:$F339)=0,"",IF(OR($B339="",NOT(SUMPRODUCT(--(Vans!$A$2:$A$101=$B339))=1)),"Check ID",IF(OR(NOT(AND(ISNUMBER(A339),N(A339)&gt;=18264,N(A339)&lt;=73050)),NOT(OR($C339="Service",$C339="Repair",$C339="Tires",$C339="Other")),NOT(AND(ISNUMBER(D339),N(D339)&gt;=0,N(D339)&lt;=2000000)),NOT(AND(ISNUMBER(F339),N(F339)&gt;=0,N(F339)&lt;=1000000)),N($A339)&lt;SUMPRODUCT(--(Vans!$A$2:$A$101=$B339),Vans!$G$2:$G$101)),"Check inputs",IF(OR($D339&lt;SUMPRODUCT(MAX(('Service Log'!$B$2:$B$501=$B339)*('Service Log'!$H$2:$H$501&lt;$A339)*'Service Log'!$I$2:$I$501)),$D339&lt;SUMPRODUCT(MAX((Inspections!$B$2:$B$501=$B339)*(Inspections!$P$2:$P$501&lt;$A339)*Inspections!$Q$2:$Q$501)),$D339&lt;SUMPRODUCT(--(Vans!$A$2:$A$101=$B339),Vans!$D$2:$D$101)),"Check odometer","OK"))))</f>
        <v/>
      </c>
      <c r="H339" s="21">
        <f>IF(AND(ISNUMBER($A339),N($A339)&gt;=18264,N($A339)&lt;=73050),$A339,0)</f>
        <v>0</v>
      </c>
      <c r="I339" s="22">
        <f>IF(AND(AND(ISNUMBER($A339),N($A339)&gt;=18264,N($A339)&lt;=73050),AND(ISNUMBER($D339),N($D339)&gt;=0,N($D339)&lt;=2000000)),$D339,0)</f>
        <v>0</v>
      </c>
    </row>
    <row r="340" spans="1:9" x14ac:dyDescent="0.25">
      <c r="A340" s="15"/>
      <c r="B340" s="12"/>
      <c r="C340" s="12"/>
      <c r="D340" s="14"/>
      <c r="E340" s="13"/>
      <c r="F340" s="20"/>
      <c r="G340" s="18" t="str">
        <f>IF(COUNTA($A340:$F340)=0,"",IF(OR($B340="",NOT(SUMPRODUCT(--(Vans!$A$2:$A$101=$B340))=1)),"Check ID",IF(OR(NOT(AND(ISNUMBER(A340),N(A340)&gt;=18264,N(A340)&lt;=73050)),NOT(OR($C340="Service",$C340="Repair",$C340="Tires",$C340="Other")),NOT(AND(ISNUMBER(D340),N(D340)&gt;=0,N(D340)&lt;=2000000)),NOT(AND(ISNUMBER(F340),N(F340)&gt;=0,N(F340)&lt;=1000000)),N($A340)&lt;SUMPRODUCT(--(Vans!$A$2:$A$101=$B340),Vans!$G$2:$G$101)),"Check inputs",IF(OR($D340&lt;SUMPRODUCT(MAX(('Service Log'!$B$2:$B$501=$B340)*('Service Log'!$H$2:$H$501&lt;$A340)*'Service Log'!$I$2:$I$501)),$D340&lt;SUMPRODUCT(MAX((Inspections!$B$2:$B$501=$B340)*(Inspections!$P$2:$P$501&lt;$A340)*Inspections!$Q$2:$Q$501)),$D340&lt;SUMPRODUCT(--(Vans!$A$2:$A$101=$B340),Vans!$D$2:$D$101)),"Check odometer","OK"))))</f>
        <v/>
      </c>
      <c r="H340" s="21">
        <f>IF(AND(ISNUMBER($A340),N($A340)&gt;=18264,N($A340)&lt;=73050),$A340,0)</f>
        <v>0</v>
      </c>
      <c r="I340" s="22">
        <f>IF(AND(AND(ISNUMBER($A340),N($A340)&gt;=18264,N($A340)&lt;=73050),AND(ISNUMBER($D340),N($D340)&gt;=0,N($D340)&lt;=2000000)),$D340,0)</f>
        <v>0</v>
      </c>
    </row>
    <row r="341" spans="1:9" x14ac:dyDescent="0.25">
      <c r="A341" s="15"/>
      <c r="B341" s="12"/>
      <c r="C341" s="12"/>
      <c r="D341" s="14"/>
      <c r="E341" s="13"/>
      <c r="F341" s="20"/>
      <c r="G341" s="18" t="str">
        <f>IF(COUNTA($A341:$F341)=0,"",IF(OR($B341="",NOT(SUMPRODUCT(--(Vans!$A$2:$A$101=$B341))=1)),"Check ID",IF(OR(NOT(AND(ISNUMBER(A341),N(A341)&gt;=18264,N(A341)&lt;=73050)),NOT(OR($C341="Service",$C341="Repair",$C341="Tires",$C341="Other")),NOT(AND(ISNUMBER(D341),N(D341)&gt;=0,N(D341)&lt;=2000000)),NOT(AND(ISNUMBER(F341),N(F341)&gt;=0,N(F341)&lt;=1000000)),N($A341)&lt;SUMPRODUCT(--(Vans!$A$2:$A$101=$B341),Vans!$G$2:$G$101)),"Check inputs",IF(OR($D341&lt;SUMPRODUCT(MAX(('Service Log'!$B$2:$B$501=$B341)*('Service Log'!$H$2:$H$501&lt;$A341)*'Service Log'!$I$2:$I$501)),$D341&lt;SUMPRODUCT(MAX((Inspections!$B$2:$B$501=$B341)*(Inspections!$P$2:$P$501&lt;$A341)*Inspections!$Q$2:$Q$501)),$D341&lt;SUMPRODUCT(--(Vans!$A$2:$A$101=$B341),Vans!$D$2:$D$101)),"Check odometer","OK"))))</f>
        <v/>
      </c>
      <c r="H341" s="21">
        <f>IF(AND(ISNUMBER($A341),N($A341)&gt;=18264,N($A341)&lt;=73050),$A341,0)</f>
        <v>0</v>
      </c>
      <c r="I341" s="22">
        <f>IF(AND(AND(ISNUMBER($A341),N($A341)&gt;=18264,N($A341)&lt;=73050),AND(ISNUMBER($D341),N($D341)&gt;=0,N($D341)&lt;=2000000)),$D341,0)</f>
        <v>0</v>
      </c>
    </row>
    <row r="342" spans="1:9" x14ac:dyDescent="0.25">
      <c r="A342" s="15"/>
      <c r="B342" s="12"/>
      <c r="C342" s="12"/>
      <c r="D342" s="14"/>
      <c r="E342" s="13"/>
      <c r="F342" s="20"/>
      <c r="G342" s="18" t="str">
        <f>IF(COUNTA($A342:$F342)=0,"",IF(OR($B342="",NOT(SUMPRODUCT(--(Vans!$A$2:$A$101=$B342))=1)),"Check ID",IF(OR(NOT(AND(ISNUMBER(A342),N(A342)&gt;=18264,N(A342)&lt;=73050)),NOT(OR($C342="Service",$C342="Repair",$C342="Tires",$C342="Other")),NOT(AND(ISNUMBER(D342),N(D342)&gt;=0,N(D342)&lt;=2000000)),NOT(AND(ISNUMBER(F342),N(F342)&gt;=0,N(F342)&lt;=1000000)),N($A342)&lt;SUMPRODUCT(--(Vans!$A$2:$A$101=$B342),Vans!$G$2:$G$101)),"Check inputs",IF(OR($D342&lt;SUMPRODUCT(MAX(('Service Log'!$B$2:$B$501=$B342)*('Service Log'!$H$2:$H$501&lt;$A342)*'Service Log'!$I$2:$I$501)),$D342&lt;SUMPRODUCT(MAX((Inspections!$B$2:$B$501=$B342)*(Inspections!$P$2:$P$501&lt;$A342)*Inspections!$Q$2:$Q$501)),$D342&lt;SUMPRODUCT(--(Vans!$A$2:$A$101=$B342),Vans!$D$2:$D$101)),"Check odometer","OK"))))</f>
        <v/>
      </c>
      <c r="H342" s="21">
        <f>IF(AND(ISNUMBER($A342),N($A342)&gt;=18264,N($A342)&lt;=73050),$A342,0)</f>
        <v>0</v>
      </c>
      <c r="I342" s="22">
        <f>IF(AND(AND(ISNUMBER($A342),N($A342)&gt;=18264,N($A342)&lt;=73050),AND(ISNUMBER($D342),N($D342)&gt;=0,N($D342)&lt;=2000000)),$D342,0)</f>
        <v>0</v>
      </c>
    </row>
    <row r="343" spans="1:9" x14ac:dyDescent="0.25">
      <c r="A343" s="15"/>
      <c r="B343" s="12"/>
      <c r="C343" s="12"/>
      <c r="D343" s="14"/>
      <c r="E343" s="13"/>
      <c r="F343" s="20"/>
      <c r="G343" s="18" t="str">
        <f>IF(COUNTA($A343:$F343)=0,"",IF(OR($B343="",NOT(SUMPRODUCT(--(Vans!$A$2:$A$101=$B343))=1)),"Check ID",IF(OR(NOT(AND(ISNUMBER(A343),N(A343)&gt;=18264,N(A343)&lt;=73050)),NOT(OR($C343="Service",$C343="Repair",$C343="Tires",$C343="Other")),NOT(AND(ISNUMBER(D343),N(D343)&gt;=0,N(D343)&lt;=2000000)),NOT(AND(ISNUMBER(F343),N(F343)&gt;=0,N(F343)&lt;=1000000)),N($A343)&lt;SUMPRODUCT(--(Vans!$A$2:$A$101=$B343),Vans!$G$2:$G$101)),"Check inputs",IF(OR($D343&lt;SUMPRODUCT(MAX(('Service Log'!$B$2:$B$501=$B343)*('Service Log'!$H$2:$H$501&lt;$A343)*'Service Log'!$I$2:$I$501)),$D343&lt;SUMPRODUCT(MAX((Inspections!$B$2:$B$501=$B343)*(Inspections!$P$2:$P$501&lt;$A343)*Inspections!$Q$2:$Q$501)),$D343&lt;SUMPRODUCT(--(Vans!$A$2:$A$101=$B343),Vans!$D$2:$D$101)),"Check odometer","OK"))))</f>
        <v/>
      </c>
      <c r="H343" s="21">
        <f>IF(AND(ISNUMBER($A343),N($A343)&gt;=18264,N($A343)&lt;=73050),$A343,0)</f>
        <v>0</v>
      </c>
      <c r="I343" s="22">
        <f>IF(AND(AND(ISNUMBER($A343),N($A343)&gt;=18264,N($A343)&lt;=73050),AND(ISNUMBER($D343),N($D343)&gt;=0,N($D343)&lt;=2000000)),$D343,0)</f>
        <v>0</v>
      </c>
    </row>
    <row r="344" spans="1:9" x14ac:dyDescent="0.25">
      <c r="A344" s="15"/>
      <c r="B344" s="12"/>
      <c r="C344" s="12"/>
      <c r="D344" s="14"/>
      <c r="E344" s="13"/>
      <c r="F344" s="20"/>
      <c r="G344" s="18" t="str">
        <f>IF(COUNTA($A344:$F344)=0,"",IF(OR($B344="",NOT(SUMPRODUCT(--(Vans!$A$2:$A$101=$B344))=1)),"Check ID",IF(OR(NOT(AND(ISNUMBER(A344),N(A344)&gt;=18264,N(A344)&lt;=73050)),NOT(OR($C344="Service",$C344="Repair",$C344="Tires",$C344="Other")),NOT(AND(ISNUMBER(D344),N(D344)&gt;=0,N(D344)&lt;=2000000)),NOT(AND(ISNUMBER(F344),N(F344)&gt;=0,N(F344)&lt;=1000000)),N($A344)&lt;SUMPRODUCT(--(Vans!$A$2:$A$101=$B344),Vans!$G$2:$G$101)),"Check inputs",IF(OR($D344&lt;SUMPRODUCT(MAX(('Service Log'!$B$2:$B$501=$B344)*('Service Log'!$H$2:$H$501&lt;$A344)*'Service Log'!$I$2:$I$501)),$D344&lt;SUMPRODUCT(MAX((Inspections!$B$2:$B$501=$B344)*(Inspections!$P$2:$P$501&lt;$A344)*Inspections!$Q$2:$Q$501)),$D344&lt;SUMPRODUCT(--(Vans!$A$2:$A$101=$B344),Vans!$D$2:$D$101)),"Check odometer","OK"))))</f>
        <v/>
      </c>
      <c r="H344" s="21">
        <f>IF(AND(ISNUMBER($A344),N($A344)&gt;=18264,N($A344)&lt;=73050),$A344,0)</f>
        <v>0</v>
      </c>
      <c r="I344" s="22">
        <f>IF(AND(AND(ISNUMBER($A344),N($A344)&gt;=18264,N($A344)&lt;=73050),AND(ISNUMBER($D344),N($D344)&gt;=0,N($D344)&lt;=2000000)),$D344,0)</f>
        <v>0</v>
      </c>
    </row>
    <row r="345" spans="1:9" x14ac:dyDescent="0.25">
      <c r="A345" s="15"/>
      <c r="B345" s="12"/>
      <c r="C345" s="12"/>
      <c r="D345" s="14"/>
      <c r="E345" s="13"/>
      <c r="F345" s="20"/>
      <c r="G345" s="18" t="str">
        <f>IF(COUNTA($A345:$F345)=0,"",IF(OR($B345="",NOT(SUMPRODUCT(--(Vans!$A$2:$A$101=$B345))=1)),"Check ID",IF(OR(NOT(AND(ISNUMBER(A345),N(A345)&gt;=18264,N(A345)&lt;=73050)),NOT(OR($C345="Service",$C345="Repair",$C345="Tires",$C345="Other")),NOT(AND(ISNUMBER(D345),N(D345)&gt;=0,N(D345)&lt;=2000000)),NOT(AND(ISNUMBER(F345),N(F345)&gt;=0,N(F345)&lt;=1000000)),N($A345)&lt;SUMPRODUCT(--(Vans!$A$2:$A$101=$B345),Vans!$G$2:$G$101)),"Check inputs",IF(OR($D345&lt;SUMPRODUCT(MAX(('Service Log'!$B$2:$B$501=$B345)*('Service Log'!$H$2:$H$501&lt;$A345)*'Service Log'!$I$2:$I$501)),$D345&lt;SUMPRODUCT(MAX((Inspections!$B$2:$B$501=$B345)*(Inspections!$P$2:$P$501&lt;$A345)*Inspections!$Q$2:$Q$501)),$D345&lt;SUMPRODUCT(--(Vans!$A$2:$A$101=$B345),Vans!$D$2:$D$101)),"Check odometer","OK"))))</f>
        <v/>
      </c>
      <c r="H345" s="21">
        <f>IF(AND(ISNUMBER($A345),N($A345)&gt;=18264,N($A345)&lt;=73050),$A345,0)</f>
        <v>0</v>
      </c>
      <c r="I345" s="22">
        <f>IF(AND(AND(ISNUMBER($A345),N($A345)&gt;=18264,N($A345)&lt;=73050),AND(ISNUMBER($D345),N($D345)&gt;=0,N($D345)&lt;=2000000)),$D345,0)</f>
        <v>0</v>
      </c>
    </row>
    <row r="346" spans="1:9" x14ac:dyDescent="0.25">
      <c r="A346" s="15"/>
      <c r="B346" s="12"/>
      <c r="C346" s="12"/>
      <c r="D346" s="14"/>
      <c r="E346" s="13"/>
      <c r="F346" s="20"/>
      <c r="G346" s="18" t="str">
        <f>IF(COUNTA($A346:$F346)=0,"",IF(OR($B346="",NOT(SUMPRODUCT(--(Vans!$A$2:$A$101=$B346))=1)),"Check ID",IF(OR(NOT(AND(ISNUMBER(A346),N(A346)&gt;=18264,N(A346)&lt;=73050)),NOT(OR($C346="Service",$C346="Repair",$C346="Tires",$C346="Other")),NOT(AND(ISNUMBER(D346),N(D346)&gt;=0,N(D346)&lt;=2000000)),NOT(AND(ISNUMBER(F346),N(F346)&gt;=0,N(F346)&lt;=1000000)),N($A346)&lt;SUMPRODUCT(--(Vans!$A$2:$A$101=$B346),Vans!$G$2:$G$101)),"Check inputs",IF(OR($D346&lt;SUMPRODUCT(MAX(('Service Log'!$B$2:$B$501=$B346)*('Service Log'!$H$2:$H$501&lt;$A346)*'Service Log'!$I$2:$I$501)),$D346&lt;SUMPRODUCT(MAX((Inspections!$B$2:$B$501=$B346)*(Inspections!$P$2:$P$501&lt;$A346)*Inspections!$Q$2:$Q$501)),$D346&lt;SUMPRODUCT(--(Vans!$A$2:$A$101=$B346),Vans!$D$2:$D$101)),"Check odometer","OK"))))</f>
        <v/>
      </c>
      <c r="H346" s="21">
        <f>IF(AND(ISNUMBER($A346),N($A346)&gt;=18264,N($A346)&lt;=73050),$A346,0)</f>
        <v>0</v>
      </c>
      <c r="I346" s="22">
        <f>IF(AND(AND(ISNUMBER($A346),N($A346)&gt;=18264,N($A346)&lt;=73050),AND(ISNUMBER($D346),N($D346)&gt;=0,N($D346)&lt;=2000000)),$D346,0)</f>
        <v>0</v>
      </c>
    </row>
    <row r="347" spans="1:9" x14ac:dyDescent="0.25">
      <c r="A347" s="15"/>
      <c r="B347" s="12"/>
      <c r="C347" s="12"/>
      <c r="D347" s="14"/>
      <c r="E347" s="13"/>
      <c r="F347" s="20"/>
      <c r="G347" s="18" t="str">
        <f>IF(COUNTA($A347:$F347)=0,"",IF(OR($B347="",NOT(SUMPRODUCT(--(Vans!$A$2:$A$101=$B347))=1)),"Check ID",IF(OR(NOT(AND(ISNUMBER(A347),N(A347)&gt;=18264,N(A347)&lt;=73050)),NOT(OR($C347="Service",$C347="Repair",$C347="Tires",$C347="Other")),NOT(AND(ISNUMBER(D347),N(D347)&gt;=0,N(D347)&lt;=2000000)),NOT(AND(ISNUMBER(F347),N(F347)&gt;=0,N(F347)&lt;=1000000)),N($A347)&lt;SUMPRODUCT(--(Vans!$A$2:$A$101=$B347),Vans!$G$2:$G$101)),"Check inputs",IF(OR($D347&lt;SUMPRODUCT(MAX(('Service Log'!$B$2:$B$501=$B347)*('Service Log'!$H$2:$H$501&lt;$A347)*'Service Log'!$I$2:$I$501)),$D347&lt;SUMPRODUCT(MAX((Inspections!$B$2:$B$501=$B347)*(Inspections!$P$2:$P$501&lt;$A347)*Inspections!$Q$2:$Q$501)),$D347&lt;SUMPRODUCT(--(Vans!$A$2:$A$101=$B347),Vans!$D$2:$D$101)),"Check odometer","OK"))))</f>
        <v/>
      </c>
      <c r="H347" s="21">
        <f>IF(AND(ISNUMBER($A347),N($A347)&gt;=18264,N($A347)&lt;=73050),$A347,0)</f>
        <v>0</v>
      </c>
      <c r="I347" s="22">
        <f>IF(AND(AND(ISNUMBER($A347),N($A347)&gt;=18264,N($A347)&lt;=73050),AND(ISNUMBER($D347),N($D347)&gt;=0,N($D347)&lt;=2000000)),$D347,0)</f>
        <v>0</v>
      </c>
    </row>
    <row r="348" spans="1:9" x14ac:dyDescent="0.25">
      <c r="A348" s="15"/>
      <c r="B348" s="12"/>
      <c r="C348" s="12"/>
      <c r="D348" s="14"/>
      <c r="E348" s="13"/>
      <c r="F348" s="20"/>
      <c r="G348" s="18" t="str">
        <f>IF(COUNTA($A348:$F348)=0,"",IF(OR($B348="",NOT(SUMPRODUCT(--(Vans!$A$2:$A$101=$B348))=1)),"Check ID",IF(OR(NOT(AND(ISNUMBER(A348),N(A348)&gt;=18264,N(A348)&lt;=73050)),NOT(OR($C348="Service",$C348="Repair",$C348="Tires",$C348="Other")),NOT(AND(ISNUMBER(D348),N(D348)&gt;=0,N(D348)&lt;=2000000)),NOT(AND(ISNUMBER(F348),N(F348)&gt;=0,N(F348)&lt;=1000000)),N($A348)&lt;SUMPRODUCT(--(Vans!$A$2:$A$101=$B348),Vans!$G$2:$G$101)),"Check inputs",IF(OR($D348&lt;SUMPRODUCT(MAX(('Service Log'!$B$2:$B$501=$B348)*('Service Log'!$H$2:$H$501&lt;$A348)*'Service Log'!$I$2:$I$501)),$D348&lt;SUMPRODUCT(MAX((Inspections!$B$2:$B$501=$B348)*(Inspections!$P$2:$P$501&lt;$A348)*Inspections!$Q$2:$Q$501)),$D348&lt;SUMPRODUCT(--(Vans!$A$2:$A$101=$B348),Vans!$D$2:$D$101)),"Check odometer","OK"))))</f>
        <v/>
      </c>
      <c r="H348" s="21">
        <f>IF(AND(ISNUMBER($A348),N($A348)&gt;=18264,N($A348)&lt;=73050),$A348,0)</f>
        <v>0</v>
      </c>
      <c r="I348" s="22">
        <f>IF(AND(AND(ISNUMBER($A348),N($A348)&gt;=18264,N($A348)&lt;=73050),AND(ISNUMBER($D348),N($D348)&gt;=0,N($D348)&lt;=2000000)),$D348,0)</f>
        <v>0</v>
      </c>
    </row>
    <row r="349" spans="1:9" x14ac:dyDescent="0.25">
      <c r="A349" s="15"/>
      <c r="B349" s="12"/>
      <c r="C349" s="12"/>
      <c r="D349" s="14"/>
      <c r="E349" s="13"/>
      <c r="F349" s="20"/>
      <c r="G349" s="18" t="str">
        <f>IF(COUNTA($A349:$F349)=0,"",IF(OR($B349="",NOT(SUMPRODUCT(--(Vans!$A$2:$A$101=$B349))=1)),"Check ID",IF(OR(NOT(AND(ISNUMBER(A349),N(A349)&gt;=18264,N(A349)&lt;=73050)),NOT(OR($C349="Service",$C349="Repair",$C349="Tires",$C349="Other")),NOT(AND(ISNUMBER(D349),N(D349)&gt;=0,N(D349)&lt;=2000000)),NOT(AND(ISNUMBER(F349),N(F349)&gt;=0,N(F349)&lt;=1000000)),N($A349)&lt;SUMPRODUCT(--(Vans!$A$2:$A$101=$B349),Vans!$G$2:$G$101)),"Check inputs",IF(OR($D349&lt;SUMPRODUCT(MAX(('Service Log'!$B$2:$B$501=$B349)*('Service Log'!$H$2:$H$501&lt;$A349)*'Service Log'!$I$2:$I$501)),$D349&lt;SUMPRODUCT(MAX((Inspections!$B$2:$B$501=$B349)*(Inspections!$P$2:$P$501&lt;$A349)*Inspections!$Q$2:$Q$501)),$D349&lt;SUMPRODUCT(--(Vans!$A$2:$A$101=$B349),Vans!$D$2:$D$101)),"Check odometer","OK"))))</f>
        <v/>
      </c>
      <c r="H349" s="21">
        <f>IF(AND(ISNUMBER($A349),N($A349)&gt;=18264,N($A349)&lt;=73050),$A349,0)</f>
        <v>0</v>
      </c>
      <c r="I349" s="22">
        <f>IF(AND(AND(ISNUMBER($A349),N($A349)&gt;=18264,N($A349)&lt;=73050),AND(ISNUMBER($D349),N($D349)&gt;=0,N($D349)&lt;=2000000)),$D349,0)</f>
        <v>0</v>
      </c>
    </row>
    <row r="350" spans="1:9" x14ac:dyDescent="0.25">
      <c r="A350" s="15"/>
      <c r="B350" s="12"/>
      <c r="C350" s="12"/>
      <c r="D350" s="14"/>
      <c r="E350" s="13"/>
      <c r="F350" s="20"/>
      <c r="G350" s="18" t="str">
        <f>IF(COUNTA($A350:$F350)=0,"",IF(OR($B350="",NOT(SUMPRODUCT(--(Vans!$A$2:$A$101=$B350))=1)),"Check ID",IF(OR(NOT(AND(ISNUMBER(A350),N(A350)&gt;=18264,N(A350)&lt;=73050)),NOT(OR($C350="Service",$C350="Repair",$C350="Tires",$C350="Other")),NOT(AND(ISNUMBER(D350),N(D350)&gt;=0,N(D350)&lt;=2000000)),NOT(AND(ISNUMBER(F350),N(F350)&gt;=0,N(F350)&lt;=1000000)),N($A350)&lt;SUMPRODUCT(--(Vans!$A$2:$A$101=$B350),Vans!$G$2:$G$101)),"Check inputs",IF(OR($D350&lt;SUMPRODUCT(MAX(('Service Log'!$B$2:$B$501=$B350)*('Service Log'!$H$2:$H$501&lt;$A350)*'Service Log'!$I$2:$I$501)),$D350&lt;SUMPRODUCT(MAX((Inspections!$B$2:$B$501=$B350)*(Inspections!$P$2:$P$501&lt;$A350)*Inspections!$Q$2:$Q$501)),$D350&lt;SUMPRODUCT(--(Vans!$A$2:$A$101=$B350),Vans!$D$2:$D$101)),"Check odometer","OK"))))</f>
        <v/>
      </c>
      <c r="H350" s="21">
        <f>IF(AND(ISNUMBER($A350),N($A350)&gt;=18264,N($A350)&lt;=73050),$A350,0)</f>
        <v>0</v>
      </c>
      <c r="I350" s="22">
        <f>IF(AND(AND(ISNUMBER($A350),N($A350)&gt;=18264,N($A350)&lt;=73050),AND(ISNUMBER($D350),N($D350)&gt;=0,N($D350)&lt;=2000000)),$D350,0)</f>
        <v>0</v>
      </c>
    </row>
    <row r="351" spans="1:9" x14ac:dyDescent="0.25">
      <c r="A351" s="15"/>
      <c r="B351" s="12"/>
      <c r="C351" s="12"/>
      <c r="D351" s="14"/>
      <c r="E351" s="13"/>
      <c r="F351" s="20"/>
      <c r="G351" s="18" t="str">
        <f>IF(COUNTA($A351:$F351)=0,"",IF(OR($B351="",NOT(SUMPRODUCT(--(Vans!$A$2:$A$101=$B351))=1)),"Check ID",IF(OR(NOT(AND(ISNUMBER(A351),N(A351)&gt;=18264,N(A351)&lt;=73050)),NOT(OR($C351="Service",$C351="Repair",$C351="Tires",$C351="Other")),NOT(AND(ISNUMBER(D351),N(D351)&gt;=0,N(D351)&lt;=2000000)),NOT(AND(ISNUMBER(F351),N(F351)&gt;=0,N(F351)&lt;=1000000)),N($A351)&lt;SUMPRODUCT(--(Vans!$A$2:$A$101=$B351),Vans!$G$2:$G$101)),"Check inputs",IF(OR($D351&lt;SUMPRODUCT(MAX(('Service Log'!$B$2:$B$501=$B351)*('Service Log'!$H$2:$H$501&lt;$A351)*'Service Log'!$I$2:$I$501)),$D351&lt;SUMPRODUCT(MAX((Inspections!$B$2:$B$501=$B351)*(Inspections!$P$2:$P$501&lt;$A351)*Inspections!$Q$2:$Q$501)),$D351&lt;SUMPRODUCT(--(Vans!$A$2:$A$101=$B351),Vans!$D$2:$D$101)),"Check odometer","OK"))))</f>
        <v/>
      </c>
      <c r="H351" s="21">
        <f>IF(AND(ISNUMBER($A351),N($A351)&gt;=18264,N($A351)&lt;=73050),$A351,0)</f>
        <v>0</v>
      </c>
      <c r="I351" s="22">
        <f>IF(AND(AND(ISNUMBER($A351),N($A351)&gt;=18264,N($A351)&lt;=73050),AND(ISNUMBER($D351),N($D351)&gt;=0,N($D351)&lt;=2000000)),$D351,0)</f>
        <v>0</v>
      </c>
    </row>
    <row r="352" spans="1:9" x14ac:dyDescent="0.25">
      <c r="A352" s="15"/>
      <c r="B352" s="12"/>
      <c r="C352" s="12"/>
      <c r="D352" s="14"/>
      <c r="E352" s="13"/>
      <c r="F352" s="20"/>
      <c r="G352" s="18" t="str">
        <f>IF(COUNTA($A352:$F352)=0,"",IF(OR($B352="",NOT(SUMPRODUCT(--(Vans!$A$2:$A$101=$B352))=1)),"Check ID",IF(OR(NOT(AND(ISNUMBER(A352),N(A352)&gt;=18264,N(A352)&lt;=73050)),NOT(OR($C352="Service",$C352="Repair",$C352="Tires",$C352="Other")),NOT(AND(ISNUMBER(D352),N(D352)&gt;=0,N(D352)&lt;=2000000)),NOT(AND(ISNUMBER(F352),N(F352)&gt;=0,N(F352)&lt;=1000000)),N($A352)&lt;SUMPRODUCT(--(Vans!$A$2:$A$101=$B352),Vans!$G$2:$G$101)),"Check inputs",IF(OR($D352&lt;SUMPRODUCT(MAX(('Service Log'!$B$2:$B$501=$B352)*('Service Log'!$H$2:$H$501&lt;$A352)*'Service Log'!$I$2:$I$501)),$D352&lt;SUMPRODUCT(MAX((Inspections!$B$2:$B$501=$B352)*(Inspections!$P$2:$P$501&lt;$A352)*Inspections!$Q$2:$Q$501)),$D352&lt;SUMPRODUCT(--(Vans!$A$2:$A$101=$B352),Vans!$D$2:$D$101)),"Check odometer","OK"))))</f>
        <v/>
      </c>
      <c r="H352" s="21">
        <f>IF(AND(ISNUMBER($A352),N($A352)&gt;=18264,N($A352)&lt;=73050),$A352,0)</f>
        <v>0</v>
      </c>
      <c r="I352" s="22">
        <f>IF(AND(AND(ISNUMBER($A352),N($A352)&gt;=18264,N($A352)&lt;=73050),AND(ISNUMBER($D352),N($D352)&gt;=0,N($D352)&lt;=2000000)),$D352,0)</f>
        <v>0</v>
      </c>
    </row>
    <row r="353" spans="1:9" x14ac:dyDescent="0.25">
      <c r="A353" s="15"/>
      <c r="B353" s="12"/>
      <c r="C353" s="12"/>
      <c r="D353" s="14"/>
      <c r="E353" s="13"/>
      <c r="F353" s="20"/>
      <c r="G353" s="18" t="str">
        <f>IF(COUNTA($A353:$F353)=0,"",IF(OR($B353="",NOT(SUMPRODUCT(--(Vans!$A$2:$A$101=$B353))=1)),"Check ID",IF(OR(NOT(AND(ISNUMBER(A353),N(A353)&gt;=18264,N(A353)&lt;=73050)),NOT(OR($C353="Service",$C353="Repair",$C353="Tires",$C353="Other")),NOT(AND(ISNUMBER(D353),N(D353)&gt;=0,N(D353)&lt;=2000000)),NOT(AND(ISNUMBER(F353),N(F353)&gt;=0,N(F353)&lt;=1000000)),N($A353)&lt;SUMPRODUCT(--(Vans!$A$2:$A$101=$B353),Vans!$G$2:$G$101)),"Check inputs",IF(OR($D353&lt;SUMPRODUCT(MAX(('Service Log'!$B$2:$B$501=$B353)*('Service Log'!$H$2:$H$501&lt;$A353)*'Service Log'!$I$2:$I$501)),$D353&lt;SUMPRODUCT(MAX((Inspections!$B$2:$B$501=$B353)*(Inspections!$P$2:$P$501&lt;$A353)*Inspections!$Q$2:$Q$501)),$D353&lt;SUMPRODUCT(--(Vans!$A$2:$A$101=$B353),Vans!$D$2:$D$101)),"Check odometer","OK"))))</f>
        <v/>
      </c>
      <c r="H353" s="21">
        <f>IF(AND(ISNUMBER($A353),N($A353)&gt;=18264,N($A353)&lt;=73050),$A353,0)</f>
        <v>0</v>
      </c>
      <c r="I353" s="22">
        <f>IF(AND(AND(ISNUMBER($A353),N($A353)&gt;=18264,N($A353)&lt;=73050),AND(ISNUMBER($D353),N($D353)&gt;=0,N($D353)&lt;=2000000)),$D353,0)</f>
        <v>0</v>
      </c>
    </row>
    <row r="354" spans="1:9" x14ac:dyDescent="0.25">
      <c r="A354" s="15"/>
      <c r="B354" s="12"/>
      <c r="C354" s="12"/>
      <c r="D354" s="14"/>
      <c r="E354" s="13"/>
      <c r="F354" s="20"/>
      <c r="G354" s="18" t="str">
        <f>IF(COUNTA($A354:$F354)=0,"",IF(OR($B354="",NOT(SUMPRODUCT(--(Vans!$A$2:$A$101=$B354))=1)),"Check ID",IF(OR(NOT(AND(ISNUMBER(A354),N(A354)&gt;=18264,N(A354)&lt;=73050)),NOT(OR($C354="Service",$C354="Repair",$C354="Tires",$C354="Other")),NOT(AND(ISNUMBER(D354),N(D354)&gt;=0,N(D354)&lt;=2000000)),NOT(AND(ISNUMBER(F354),N(F354)&gt;=0,N(F354)&lt;=1000000)),N($A354)&lt;SUMPRODUCT(--(Vans!$A$2:$A$101=$B354),Vans!$G$2:$G$101)),"Check inputs",IF(OR($D354&lt;SUMPRODUCT(MAX(('Service Log'!$B$2:$B$501=$B354)*('Service Log'!$H$2:$H$501&lt;$A354)*'Service Log'!$I$2:$I$501)),$D354&lt;SUMPRODUCT(MAX((Inspections!$B$2:$B$501=$B354)*(Inspections!$P$2:$P$501&lt;$A354)*Inspections!$Q$2:$Q$501)),$D354&lt;SUMPRODUCT(--(Vans!$A$2:$A$101=$B354),Vans!$D$2:$D$101)),"Check odometer","OK"))))</f>
        <v/>
      </c>
      <c r="H354" s="21">
        <f>IF(AND(ISNUMBER($A354),N($A354)&gt;=18264,N($A354)&lt;=73050),$A354,0)</f>
        <v>0</v>
      </c>
      <c r="I354" s="22">
        <f>IF(AND(AND(ISNUMBER($A354),N($A354)&gt;=18264,N($A354)&lt;=73050),AND(ISNUMBER($D354),N($D354)&gt;=0,N($D354)&lt;=2000000)),$D354,0)</f>
        <v>0</v>
      </c>
    </row>
    <row r="355" spans="1:9" x14ac:dyDescent="0.25">
      <c r="A355" s="15"/>
      <c r="B355" s="12"/>
      <c r="C355" s="12"/>
      <c r="D355" s="14"/>
      <c r="E355" s="13"/>
      <c r="F355" s="20"/>
      <c r="G355" s="18" t="str">
        <f>IF(COUNTA($A355:$F355)=0,"",IF(OR($B355="",NOT(SUMPRODUCT(--(Vans!$A$2:$A$101=$B355))=1)),"Check ID",IF(OR(NOT(AND(ISNUMBER(A355),N(A355)&gt;=18264,N(A355)&lt;=73050)),NOT(OR($C355="Service",$C355="Repair",$C355="Tires",$C355="Other")),NOT(AND(ISNUMBER(D355),N(D355)&gt;=0,N(D355)&lt;=2000000)),NOT(AND(ISNUMBER(F355),N(F355)&gt;=0,N(F355)&lt;=1000000)),N($A355)&lt;SUMPRODUCT(--(Vans!$A$2:$A$101=$B355),Vans!$G$2:$G$101)),"Check inputs",IF(OR($D355&lt;SUMPRODUCT(MAX(('Service Log'!$B$2:$B$501=$B355)*('Service Log'!$H$2:$H$501&lt;$A355)*'Service Log'!$I$2:$I$501)),$D355&lt;SUMPRODUCT(MAX((Inspections!$B$2:$B$501=$B355)*(Inspections!$P$2:$P$501&lt;$A355)*Inspections!$Q$2:$Q$501)),$D355&lt;SUMPRODUCT(--(Vans!$A$2:$A$101=$B355),Vans!$D$2:$D$101)),"Check odometer","OK"))))</f>
        <v/>
      </c>
      <c r="H355" s="21">
        <f>IF(AND(ISNUMBER($A355),N($A355)&gt;=18264,N($A355)&lt;=73050),$A355,0)</f>
        <v>0</v>
      </c>
      <c r="I355" s="22">
        <f>IF(AND(AND(ISNUMBER($A355),N($A355)&gt;=18264,N($A355)&lt;=73050),AND(ISNUMBER($D355),N($D355)&gt;=0,N($D355)&lt;=2000000)),$D355,0)</f>
        <v>0</v>
      </c>
    </row>
    <row r="356" spans="1:9" x14ac:dyDescent="0.25">
      <c r="A356" s="15"/>
      <c r="B356" s="12"/>
      <c r="C356" s="12"/>
      <c r="D356" s="14"/>
      <c r="E356" s="13"/>
      <c r="F356" s="20"/>
      <c r="G356" s="18" t="str">
        <f>IF(COUNTA($A356:$F356)=0,"",IF(OR($B356="",NOT(SUMPRODUCT(--(Vans!$A$2:$A$101=$B356))=1)),"Check ID",IF(OR(NOT(AND(ISNUMBER(A356),N(A356)&gt;=18264,N(A356)&lt;=73050)),NOT(OR($C356="Service",$C356="Repair",$C356="Tires",$C356="Other")),NOT(AND(ISNUMBER(D356),N(D356)&gt;=0,N(D356)&lt;=2000000)),NOT(AND(ISNUMBER(F356),N(F356)&gt;=0,N(F356)&lt;=1000000)),N($A356)&lt;SUMPRODUCT(--(Vans!$A$2:$A$101=$B356),Vans!$G$2:$G$101)),"Check inputs",IF(OR($D356&lt;SUMPRODUCT(MAX(('Service Log'!$B$2:$B$501=$B356)*('Service Log'!$H$2:$H$501&lt;$A356)*'Service Log'!$I$2:$I$501)),$D356&lt;SUMPRODUCT(MAX((Inspections!$B$2:$B$501=$B356)*(Inspections!$P$2:$P$501&lt;$A356)*Inspections!$Q$2:$Q$501)),$D356&lt;SUMPRODUCT(--(Vans!$A$2:$A$101=$B356),Vans!$D$2:$D$101)),"Check odometer","OK"))))</f>
        <v/>
      </c>
      <c r="H356" s="21">
        <f>IF(AND(ISNUMBER($A356),N($A356)&gt;=18264,N($A356)&lt;=73050),$A356,0)</f>
        <v>0</v>
      </c>
      <c r="I356" s="22">
        <f>IF(AND(AND(ISNUMBER($A356),N($A356)&gt;=18264,N($A356)&lt;=73050),AND(ISNUMBER($D356),N($D356)&gt;=0,N($D356)&lt;=2000000)),$D356,0)</f>
        <v>0</v>
      </c>
    </row>
    <row r="357" spans="1:9" x14ac:dyDescent="0.25">
      <c r="A357" s="15"/>
      <c r="B357" s="12"/>
      <c r="C357" s="12"/>
      <c r="D357" s="14"/>
      <c r="E357" s="13"/>
      <c r="F357" s="20"/>
      <c r="G357" s="18" t="str">
        <f>IF(COUNTA($A357:$F357)=0,"",IF(OR($B357="",NOT(SUMPRODUCT(--(Vans!$A$2:$A$101=$B357))=1)),"Check ID",IF(OR(NOT(AND(ISNUMBER(A357),N(A357)&gt;=18264,N(A357)&lt;=73050)),NOT(OR($C357="Service",$C357="Repair",$C357="Tires",$C357="Other")),NOT(AND(ISNUMBER(D357),N(D357)&gt;=0,N(D357)&lt;=2000000)),NOT(AND(ISNUMBER(F357),N(F357)&gt;=0,N(F357)&lt;=1000000)),N($A357)&lt;SUMPRODUCT(--(Vans!$A$2:$A$101=$B357),Vans!$G$2:$G$101)),"Check inputs",IF(OR($D357&lt;SUMPRODUCT(MAX(('Service Log'!$B$2:$B$501=$B357)*('Service Log'!$H$2:$H$501&lt;$A357)*'Service Log'!$I$2:$I$501)),$D357&lt;SUMPRODUCT(MAX((Inspections!$B$2:$B$501=$B357)*(Inspections!$P$2:$P$501&lt;$A357)*Inspections!$Q$2:$Q$501)),$D357&lt;SUMPRODUCT(--(Vans!$A$2:$A$101=$B357),Vans!$D$2:$D$101)),"Check odometer","OK"))))</f>
        <v/>
      </c>
      <c r="H357" s="21">
        <f>IF(AND(ISNUMBER($A357),N($A357)&gt;=18264,N($A357)&lt;=73050),$A357,0)</f>
        <v>0</v>
      </c>
      <c r="I357" s="22">
        <f>IF(AND(AND(ISNUMBER($A357),N($A357)&gt;=18264,N($A357)&lt;=73050),AND(ISNUMBER($D357),N($D357)&gt;=0,N($D357)&lt;=2000000)),$D357,0)</f>
        <v>0</v>
      </c>
    </row>
    <row r="358" spans="1:9" x14ac:dyDescent="0.25">
      <c r="A358" s="15"/>
      <c r="B358" s="12"/>
      <c r="C358" s="12"/>
      <c r="D358" s="14"/>
      <c r="E358" s="13"/>
      <c r="F358" s="20"/>
      <c r="G358" s="18" t="str">
        <f>IF(COUNTA($A358:$F358)=0,"",IF(OR($B358="",NOT(SUMPRODUCT(--(Vans!$A$2:$A$101=$B358))=1)),"Check ID",IF(OR(NOT(AND(ISNUMBER(A358),N(A358)&gt;=18264,N(A358)&lt;=73050)),NOT(OR($C358="Service",$C358="Repair",$C358="Tires",$C358="Other")),NOT(AND(ISNUMBER(D358),N(D358)&gt;=0,N(D358)&lt;=2000000)),NOT(AND(ISNUMBER(F358),N(F358)&gt;=0,N(F358)&lt;=1000000)),N($A358)&lt;SUMPRODUCT(--(Vans!$A$2:$A$101=$B358),Vans!$G$2:$G$101)),"Check inputs",IF(OR($D358&lt;SUMPRODUCT(MAX(('Service Log'!$B$2:$B$501=$B358)*('Service Log'!$H$2:$H$501&lt;$A358)*'Service Log'!$I$2:$I$501)),$D358&lt;SUMPRODUCT(MAX((Inspections!$B$2:$B$501=$B358)*(Inspections!$P$2:$P$501&lt;$A358)*Inspections!$Q$2:$Q$501)),$D358&lt;SUMPRODUCT(--(Vans!$A$2:$A$101=$B358),Vans!$D$2:$D$101)),"Check odometer","OK"))))</f>
        <v/>
      </c>
      <c r="H358" s="21">
        <f>IF(AND(ISNUMBER($A358),N($A358)&gt;=18264,N($A358)&lt;=73050),$A358,0)</f>
        <v>0</v>
      </c>
      <c r="I358" s="22">
        <f>IF(AND(AND(ISNUMBER($A358),N($A358)&gt;=18264,N($A358)&lt;=73050),AND(ISNUMBER($D358),N($D358)&gt;=0,N($D358)&lt;=2000000)),$D358,0)</f>
        <v>0</v>
      </c>
    </row>
    <row r="359" spans="1:9" x14ac:dyDescent="0.25">
      <c r="A359" s="15"/>
      <c r="B359" s="12"/>
      <c r="C359" s="12"/>
      <c r="D359" s="14"/>
      <c r="E359" s="13"/>
      <c r="F359" s="20"/>
      <c r="G359" s="18" t="str">
        <f>IF(COUNTA($A359:$F359)=0,"",IF(OR($B359="",NOT(SUMPRODUCT(--(Vans!$A$2:$A$101=$B359))=1)),"Check ID",IF(OR(NOT(AND(ISNUMBER(A359),N(A359)&gt;=18264,N(A359)&lt;=73050)),NOT(OR($C359="Service",$C359="Repair",$C359="Tires",$C359="Other")),NOT(AND(ISNUMBER(D359),N(D359)&gt;=0,N(D359)&lt;=2000000)),NOT(AND(ISNUMBER(F359),N(F359)&gt;=0,N(F359)&lt;=1000000)),N($A359)&lt;SUMPRODUCT(--(Vans!$A$2:$A$101=$B359),Vans!$G$2:$G$101)),"Check inputs",IF(OR($D359&lt;SUMPRODUCT(MAX(('Service Log'!$B$2:$B$501=$B359)*('Service Log'!$H$2:$H$501&lt;$A359)*'Service Log'!$I$2:$I$501)),$D359&lt;SUMPRODUCT(MAX((Inspections!$B$2:$B$501=$B359)*(Inspections!$P$2:$P$501&lt;$A359)*Inspections!$Q$2:$Q$501)),$D359&lt;SUMPRODUCT(--(Vans!$A$2:$A$101=$B359),Vans!$D$2:$D$101)),"Check odometer","OK"))))</f>
        <v/>
      </c>
      <c r="H359" s="21">
        <f>IF(AND(ISNUMBER($A359),N($A359)&gt;=18264,N($A359)&lt;=73050),$A359,0)</f>
        <v>0</v>
      </c>
      <c r="I359" s="22">
        <f>IF(AND(AND(ISNUMBER($A359),N($A359)&gt;=18264,N($A359)&lt;=73050),AND(ISNUMBER($D359),N($D359)&gt;=0,N($D359)&lt;=2000000)),$D359,0)</f>
        <v>0</v>
      </c>
    </row>
    <row r="360" spans="1:9" x14ac:dyDescent="0.25">
      <c r="A360" s="15"/>
      <c r="B360" s="12"/>
      <c r="C360" s="12"/>
      <c r="D360" s="14"/>
      <c r="E360" s="13"/>
      <c r="F360" s="20"/>
      <c r="G360" s="18" t="str">
        <f>IF(COUNTA($A360:$F360)=0,"",IF(OR($B360="",NOT(SUMPRODUCT(--(Vans!$A$2:$A$101=$B360))=1)),"Check ID",IF(OR(NOT(AND(ISNUMBER(A360),N(A360)&gt;=18264,N(A360)&lt;=73050)),NOT(OR($C360="Service",$C360="Repair",$C360="Tires",$C360="Other")),NOT(AND(ISNUMBER(D360),N(D360)&gt;=0,N(D360)&lt;=2000000)),NOT(AND(ISNUMBER(F360),N(F360)&gt;=0,N(F360)&lt;=1000000)),N($A360)&lt;SUMPRODUCT(--(Vans!$A$2:$A$101=$B360),Vans!$G$2:$G$101)),"Check inputs",IF(OR($D360&lt;SUMPRODUCT(MAX(('Service Log'!$B$2:$B$501=$B360)*('Service Log'!$H$2:$H$501&lt;$A360)*'Service Log'!$I$2:$I$501)),$D360&lt;SUMPRODUCT(MAX((Inspections!$B$2:$B$501=$B360)*(Inspections!$P$2:$P$501&lt;$A360)*Inspections!$Q$2:$Q$501)),$D360&lt;SUMPRODUCT(--(Vans!$A$2:$A$101=$B360),Vans!$D$2:$D$101)),"Check odometer","OK"))))</f>
        <v/>
      </c>
      <c r="H360" s="21">
        <f>IF(AND(ISNUMBER($A360),N($A360)&gt;=18264,N($A360)&lt;=73050),$A360,0)</f>
        <v>0</v>
      </c>
      <c r="I360" s="22">
        <f>IF(AND(AND(ISNUMBER($A360),N($A360)&gt;=18264,N($A360)&lt;=73050),AND(ISNUMBER($D360),N($D360)&gt;=0,N($D360)&lt;=2000000)),$D360,0)</f>
        <v>0</v>
      </c>
    </row>
    <row r="361" spans="1:9" x14ac:dyDescent="0.25">
      <c r="A361" s="15"/>
      <c r="B361" s="12"/>
      <c r="C361" s="12"/>
      <c r="D361" s="14"/>
      <c r="E361" s="13"/>
      <c r="F361" s="20"/>
      <c r="G361" s="18" t="str">
        <f>IF(COUNTA($A361:$F361)=0,"",IF(OR($B361="",NOT(SUMPRODUCT(--(Vans!$A$2:$A$101=$B361))=1)),"Check ID",IF(OR(NOT(AND(ISNUMBER(A361),N(A361)&gt;=18264,N(A361)&lt;=73050)),NOT(OR($C361="Service",$C361="Repair",$C361="Tires",$C361="Other")),NOT(AND(ISNUMBER(D361),N(D361)&gt;=0,N(D361)&lt;=2000000)),NOT(AND(ISNUMBER(F361),N(F361)&gt;=0,N(F361)&lt;=1000000)),N($A361)&lt;SUMPRODUCT(--(Vans!$A$2:$A$101=$B361),Vans!$G$2:$G$101)),"Check inputs",IF(OR($D361&lt;SUMPRODUCT(MAX(('Service Log'!$B$2:$B$501=$B361)*('Service Log'!$H$2:$H$501&lt;$A361)*'Service Log'!$I$2:$I$501)),$D361&lt;SUMPRODUCT(MAX((Inspections!$B$2:$B$501=$B361)*(Inspections!$P$2:$P$501&lt;$A361)*Inspections!$Q$2:$Q$501)),$D361&lt;SUMPRODUCT(--(Vans!$A$2:$A$101=$B361),Vans!$D$2:$D$101)),"Check odometer","OK"))))</f>
        <v/>
      </c>
      <c r="H361" s="21">
        <f>IF(AND(ISNUMBER($A361),N($A361)&gt;=18264,N($A361)&lt;=73050),$A361,0)</f>
        <v>0</v>
      </c>
      <c r="I361" s="22">
        <f>IF(AND(AND(ISNUMBER($A361),N($A361)&gt;=18264,N($A361)&lt;=73050),AND(ISNUMBER($D361),N($D361)&gt;=0,N($D361)&lt;=2000000)),$D361,0)</f>
        <v>0</v>
      </c>
    </row>
    <row r="362" spans="1:9" x14ac:dyDescent="0.25">
      <c r="A362" s="15"/>
      <c r="B362" s="12"/>
      <c r="C362" s="12"/>
      <c r="D362" s="14"/>
      <c r="E362" s="13"/>
      <c r="F362" s="20"/>
      <c r="G362" s="18" t="str">
        <f>IF(COUNTA($A362:$F362)=0,"",IF(OR($B362="",NOT(SUMPRODUCT(--(Vans!$A$2:$A$101=$B362))=1)),"Check ID",IF(OR(NOT(AND(ISNUMBER(A362),N(A362)&gt;=18264,N(A362)&lt;=73050)),NOT(OR($C362="Service",$C362="Repair",$C362="Tires",$C362="Other")),NOT(AND(ISNUMBER(D362),N(D362)&gt;=0,N(D362)&lt;=2000000)),NOT(AND(ISNUMBER(F362),N(F362)&gt;=0,N(F362)&lt;=1000000)),N($A362)&lt;SUMPRODUCT(--(Vans!$A$2:$A$101=$B362),Vans!$G$2:$G$101)),"Check inputs",IF(OR($D362&lt;SUMPRODUCT(MAX(('Service Log'!$B$2:$B$501=$B362)*('Service Log'!$H$2:$H$501&lt;$A362)*'Service Log'!$I$2:$I$501)),$D362&lt;SUMPRODUCT(MAX((Inspections!$B$2:$B$501=$B362)*(Inspections!$P$2:$P$501&lt;$A362)*Inspections!$Q$2:$Q$501)),$D362&lt;SUMPRODUCT(--(Vans!$A$2:$A$101=$B362),Vans!$D$2:$D$101)),"Check odometer","OK"))))</f>
        <v/>
      </c>
      <c r="H362" s="21">
        <f>IF(AND(ISNUMBER($A362),N($A362)&gt;=18264,N($A362)&lt;=73050),$A362,0)</f>
        <v>0</v>
      </c>
      <c r="I362" s="22">
        <f>IF(AND(AND(ISNUMBER($A362),N($A362)&gt;=18264,N($A362)&lt;=73050),AND(ISNUMBER($D362),N($D362)&gt;=0,N($D362)&lt;=2000000)),$D362,0)</f>
        <v>0</v>
      </c>
    </row>
    <row r="363" spans="1:9" x14ac:dyDescent="0.25">
      <c r="A363" s="15"/>
      <c r="B363" s="12"/>
      <c r="C363" s="12"/>
      <c r="D363" s="14"/>
      <c r="E363" s="13"/>
      <c r="F363" s="20"/>
      <c r="G363" s="18" t="str">
        <f>IF(COUNTA($A363:$F363)=0,"",IF(OR($B363="",NOT(SUMPRODUCT(--(Vans!$A$2:$A$101=$B363))=1)),"Check ID",IF(OR(NOT(AND(ISNUMBER(A363),N(A363)&gt;=18264,N(A363)&lt;=73050)),NOT(OR($C363="Service",$C363="Repair",$C363="Tires",$C363="Other")),NOT(AND(ISNUMBER(D363),N(D363)&gt;=0,N(D363)&lt;=2000000)),NOT(AND(ISNUMBER(F363),N(F363)&gt;=0,N(F363)&lt;=1000000)),N($A363)&lt;SUMPRODUCT(--(Vans!$A$2:$A$101=$B363),Vans!$G$2:$G$101)),"Check inputs",IF(OR($D363&lt;SUMPRODUCT(MAX(('Service Log'!$B$2:$B$501=$B363)*('Service Log'!$H$2:$H$501&lt;$A363)*'Service Log'!$I$2:$I$501)),$D363&lt;SUMPRODUCT(MAX((Inspections!$B$2:$B$501=$B363)*(Inspections!$P$2:$P$501&lt;$A363)*Inspections!$Q$2:$Q$501)),$D363&lt;SUMPRODUCT(--(Vans!$A$2:$A$101=$B363),Vans!$D$2:$D$101)),"Check odometer","OK"))))</f>
        <v/>
      </c>
      <c r="H363" s="21">
        <f>IF(AND(ISNUMBER($A363),N($A363)&gt;=18264,N($A363)&lt;=73050),$A363,0)</f>
        <v>0</v>
      </c>
      <c r="I363" s="22">
        <f>IF(AND(AND(ISNUMBER($A363),N($A363)&gt;=18264,N($A363)&lt;=73050),AND(ISNUMBER($D363),N($D363)&gt;=0,N($D363)&lt;=2000000)),$D363,0)</f>
        <v>0</v>
      </c>
    </row>
    <row r="364" spans="1:9" x14ac:dyDescent="0.25">
      <c r="A364" s="15"/>
      <c r="B364" s="12"/>
      <c r="C364" s="12"/>
      <c r="D364" s="14"/>
      <c r="E364" s="13"/>
      <c r="F364" s="20"/>
      <c r="G364" s="18" t="str">
        <f>IF(COUNTA($A364:$F364)=0,"",IF(OR($B364="",NOT(SUMPRODUCT(--(Vans!$A$2:$A$101=$B364))=1)),"Check ID",IF(OR(NOT(AND(ISNUMBER(A364),N(A364)&gt;=18264,N(A364)&lt;=73050)),NOT(OR($C364="Service",$C364="Repair",$C364="Tires",$C364="Other")),NOT(AND(ISNUMBER(D364),N(D364)&gt;=0,N(D364)&lt;=2000000)),NOT(AND(ISNUMBER(F364),N(F364)&gt;=0,N(F364)&lt;=1000000)),N($A364)&lt;SUMPRODUCT(--(Vans!$A$2:$A$101=$B364),Vans!$G$2:$G$101)),"Check inputs",IF(OR($D364&lt;SUMPRODUCT(MAX(('Service Log'!$B$2:$B$501=$B364)*('Service Log'!$H$2:$H$501&lt;$A364)*'Service Log'!$I$2:$I$501)),$D364&lt;SUMPRODUCT(MAX((Inspections!$B$2:$B$501=$B364)*(Inspections!$P$2:$P$501&lt;$A364)*Inspections!$Q$2:$Q$501)),$D364&lt;SUMPRODUCT(--(Vans!$A$2:$A$101=$B364),Vans!$D$2:$D$101)),"Check odometer","OK"))))</f>
        <v/>
      </c>
      <c r="H364" s="21">
        <f>IF(AND(ISNUMBER($A364),N($A364)&gt;=18264,N($A364)&lt;=73050),$A364,0)</f>
        <v>0</v>
      </c>
      <c r="I364" s="22">
        <f>IF(AND(AND(ISNUMBER($A364),N($A364)&gt;=18264,N($A364)&lt;=73050),AND(ISNUMBER($D364),N($D364)&gt;=0,N($D364)&lt;=2000000)),$D364,0)</f>
        <v>0</v>
      </c>
    </row>
    <row r="365" spans="1:9" x14ac:dyDescent="0.25">
      <c r="A365" s="15"/>
      <c r="B365" s="12"/>
      <c r="C365" s="12"/>
      <c r="D365" s="14"/>
      <c r="E365" s="13"/>
      <c r="F365" s="20"/>
      <c r="G365" s="18" t="str">
        <f>IF(COUNTA($A365:$F365)=0,"",IF(OR($B365="",NOT(SUMPRODUCT(--(Vans!$A$2:$A$101=$B365))=1)),"Check ID",IF(OR(NOT(AND(ISNUMBER(A365),N(A365)&gt;=18264,N(A365)&lt;=73050)),NOT(OR($C365="Service",$C365="Repair",$C365="Tires",$C365="Other")),NOT(AND(ISNUMBER(D365),N(D365)&gt;=0,N(D365)&lt;=2000000)),NOT(AND(ISNUMBER(F365),N(F365)&gt;=0,N(F365)&lt;=1000000)),N($A365)&lt;SUMPRODUCT(--(Vans!$A$2:$A$101=$B365),Vans!$G$2:$G$101)),"Check inputs",IF(OR($D365&lt;SUMPRODUCT(MAX(('Service Log'!$B$2:$B$501=$B365)*('Service Log'!$H$2:$H$501&lt;$A365)*'Service Log'!$I$2:$I$501)),$D365&lt;SUMPRODUCT(MAX((Inspections!$B$2:$B$501=$B365)*(Inspections!$P$2:$P$501&lt;$A365)*Inspections!$Q$2:$Q$501)),$D365&lt;SUMPRODUCT(--(Vans!$A$2:$A$101=$B365),Vans!$D$2:$D$101)),"Check odometer","OK"))))</f>
        <v/>
      </c>
      <c r="H365" s="21">
        <f>IF(AND(ISNUMBER($A365),N($A365)&gt;=18264,N($A365)&lt;=73050),$A365,0)</f>
        <v>0</v>
      </c>
      <c r="I365" s="22">
        <f>IF(AND(AND(ISNUMBER($A365),N($A365)&gt;=18264,N($A365)&lt;=73050),AND(ISNUMBER($D365),N($D365)&gt;=0,N($D365)&lt;=2000000)),$D365,0)</f>
        <v>0</v>
      </c>
    </row>
    <row r="366" spans="1:9" x14ac:dyDescent="0.25">
      <c r="A366" s="15"/>
      <c r="B366" s="12"/>
      <c r="C366" s="12"/>
      <c r="D366" s="14"/>
      <c r="E366" s="13"/>
      <c r="F366" s="20"/>
      <c r="G366" s="18" t="str">
        <f>IF(COUNTA($A366:$F366)=0,"",IF(OR($B366="",NOT(SUMPRODUCT(--(Vans!$A$2:$A$101=$B366))=1)),"Check ID",IF(OR(NOT(AND(ISNUMBER(A366),N(A366)&gt;=18264,N(A366)&lt;=73050)),NOT(OR($C366="Service",$C366="Repair",$C366="Tires",$C366="Other")),NOT(AND(ISNUMBER(D366),N(D366)&gt;=0,N(D366)&lt;=2000000)),NOT(AND(ISNUMBER(F366),N(F366)&gt;=0,N(F366)&lt;=1000000)),N($A366)&lt;SUMPRODUCT(--(Vans!$A$2:$A$101=$B366),Vans!$G$2:$G$101)),"Check inputs",IF(OR($D366&lt;SUMPRODUCT(MAX(('Service Log'!$B$2:$B$501=$B366)*('Service Log'!$H$2:$H$501&lt;$A366)*'Service Log'!$I$2:$I$501)),$D366&lt;SUMPRODUCT(MAX((Inspections!$B$2:$B$501=$B366)*(Inspections!$P$2:$P$501&lt;$A366)*Inspections!$Q$2:$Q$501)),$D366&lt;SUMPRODUCT(--(Vans!$A$2:$A$101=$B366),Vans!$D$2:$D$101)),"Check odometer","OK"))))</f>
        <v/>
      </c>
      <c r="H366" s="21">
        <f>IF(AND(ISNUMBER($A366),N($A366)&gt;=18264,N($A366)&lt;=73050),$A366,0)</f>
        <v>0</v>
      </c>
      <c r="I366" s="22">
        <f>IF(AND(AND(ISNUMBER($A366),N($A366)&gt;=18264,N($A366)&lt;=73050),AND(ISNUMBER($D366),N($D366)&gt;=0,N($D366)&lt;=2000000)),$D366,0)</f>
        <v>0</v>
      </c>
    </row>
    <row r="367" spans="1:9" x14ac:dyDescent="0.25">
      <c r="A367" s="15"/>
      <c r="B367" s="12"/>
      <c r="C367" s="12"/>
      <c r="D367" s="14"/>
      <c r="E367" s="13"/>
      <c r="F367" s="20"/>
      <c r="G367" s="18" t="str">
        <f>IF(COUNTA($A367:$F367)=0,"",IF(OR($B367="",NOT(SUMPRODUCT(--(Vans!$A$2:$A$101=$B367))=1)),"Check ID",IF(OR(NOT(AND(ISNUMBER(A367),N(A367)&gt;=18264,N(A367)&lt;=73050)),NOT(OR($C367="Service",$C367="Repair",$C367="Tires",$C367="Other")),NOT(AND(ISNUMBER(D367),N(D367)&gt;=0,N(D367)&lt;=2000000)),NOT(AND(ISNUMBER(F367),N(F367)&gt;=0,N(F367)&lt;=1000000)),N($A367)&lt;SUMPRODUCT(--(Vans!$A$2:$A$101=$B367),Vans!$G$2:$G$101)),"Check inputs",IF(OR($D367&lt;SUMPRODUCT(MAX(('Service Log'!$B$2:$B$501=$B367)*('Service Log'!$H$2:$H$501&lt;$A367)*'Service Log'!$I$2:$I$501)),$D367&lt;SUMPRODUCT(MAX((Inspections!$B$2:$B$501=$B367)*(Inspections!$P$2:$P$501&lt;$A367)*Inspections!$Q$2:$Q$501)),$D367&lt;SUMPRODUCT(--(Vans!$A$2:$A$101=$B367),Vans!$D$2:$D$101)),"Check odometer","OK"))))</f>
        <v/>
      </c>
      <c r="H367" s="21">
        <f>IF(AND(ISNUMBER($A367),N($A367)&gt;=18264,N($A367)&lt;=73050),$A367,0)</f>
        <v>0</v>
      </c>
      <c r="I367" s="22">
        <f>IF(AND(AND(ISNUMBER($A367),N($A367)&gt;=18264,N($A367)&lt;=73050),AND(ISNUMBER($D367),N($D367)&gt;=0,N($D367)&lt;=2000000)),$D367,0)</f>
        <v>0</v>
      </c>
    </row>
    <row r="368" spans="1:9" x14ac:dyDescent="0.25">
      <c r="A368" s="15"/>
      <c r="B368" s="12"/>
      <c r="C368" s="12"/>
      <c r="D368" s="14"/>
      <c r="E368" s="13"/>
      <c r="F368" s="20"/>
      <c r="G368" s="18" t="str">
        <f>IF(COUNTA($A368:$F368)=0,"",IF(OR($B368="",NOT(SUMPRODUCT(--(Vans!$A$2:$A$101=$B368))=1)),"Check ID",IF(OR(NOT(AND(ISNUMBER(A368),N(A368)&gt;=18264,N(A368)&lt;=73050)),NOT(OR($C368="Service",$C368="Repair",$C368="Tires",$C368="Other")),NOT(AND(ISNUMBER(D368),N(D368)&gt;=0,N(D368)&lt;=2000000)),NOT(AND(ISNUMBER(F368),N(F368)&gt;=0,N(F368)&lt;=1000000)),N($A368)&lt;SUMPRODUCT(--(Vans!$A$2:$A$101=$B368),Vans!$G$2:$G$101)),"Check inputs",IF(OR($D368&lt;SUMPRODUCT(MAX(('Service Log'!$B$2:$B$501=$B368)*('Service Log'!$H$2:$H$501&lt;$A368)*'Service Log'!$I$2:$I$501)),$D368&lt;SUMPRODUCT(MAX((Inspections!$B$2:$B$501=$B368)*(Inspections!$P$2:$P$501&lt;$A368)*Inspections!$Q$2:$Q$501)),$D368&lt;SUMPRODUCT(--(Vans!$A$2:$A$101=$B368),Vans!$D$2:$D$101)),"Check odometer","OK"))))</f>
        <v/>
      </c>
      <c r="H368" s="21">
        <f>IF(AND(ISNUMBER($A368),N($A368)&gt;=18264,N($A368)&lt;=73050),$A368,0)</f>
        <v>0</v>
      </c>
      <c r="I368" s="22">
        <f>IF(AND(AND(ISNUMBER($A368),N($A368)&gt;=18264,N($A368)&lt;=73050),AND(ISNUMBER($D368),N($D368)&gt;=0,N($D368)&lt;=2000000)),$D368,0)</f>
        <v>0</v>
      </c>
    </row>
    <row r="369" spans="1:9" x14ac:dyDescent="0.25">
      <c r="A369" s="15"/>
      <c r="B369" s="12"/>
      <c r="C369" s="12"/>
      <c r="D369" s="14"/>
      <c r="E369" s="13"/>
      <c r="F369" s="20"/>
      <c r="G369" s="18" t="str">
        <f>IF(COUNTA($A369:$F369)=0,"",IF(OR($B369="",NOT(SUMPRODUCT(--(Vans!$A$2:$A$101=$B369))=1)),"Check ID",IF(OR(NOT(AND(ISNUMBER(A369),N(A369)&gt;=18264,N(A369)&lt;=73050)),NOT(OR($C369="Service",$C369="Repair",$C369="Tires",$C369="Other")),NOT(AND(ISNUMBER(D369),N(D369)&gt;=0,N(D369)&lt;=2000000)),NOT(AND(ISNUMBER(F369),N(F369)&gt;=0,N(F369)&lt;=1000000)),N($A369)&lt;SUMPRODUCT(--(Vans!$A$2:$A$101=$B369),Vans!$G$2:$G$101)),"Check inputs",IF(OR($D369&lt;SUMPRODUCT(MAX(('Service Log'!$B$2:$B$501=$B369)*('Service Log'!$H$2:$H$501&lt;$A369)*'Service Log'!$I$2:$I$501)),$D369&lt;SUMPRODUCT(MAX((Inspections!$B$2:$B$501=$B369)*(Inspections!$P$2:$P$501&lt;$A369)*Inspections!$Q$2:$Q$501)),$D369&lt;SUMPRODUCT(--(Vans!$A$2:$A$101=$B369),Vans!$D$2:$D$101)),"Check odometer","OK"))))</f>
        <v/>
      </c>
      <c r="H369" s="21">
        <f>IF(AND(ISNUMBER($A369),N($A369)&gt;=18264,N($A369)&lt;=73050),$A369,0)</f>
        <v>0</v>
      </c>
      <c r="I369" s="22">
        <f>IF(AND(AND(ISNUMBER($A369),N($A369)&gt;=18264,N($A369)&lt;=73050),AND(ISNUMBER($D369),N($D369)&gt;=0,N($D369)&lt;=2000000)),$D369,0)</f>
        <v>0</v>
      </c>
    </row>
    <row r="370" spans="1:9" x14ac:dyDescent="0.25">
      <c r="A370" s="15"/>
      <c r="B370" s="12"/>
      <c r="C370" s="12"/>
      <c r="D370" s="14"/>
      <c r="E370" s="13"/>
      <c r="F370" s="20"/>
      <c r="G370" s="18" t="str">
        <f>IF(COUNTA($A370:$F370)=0,"",IF(OR($B370="",NOT(SUMPRODUCT(--(Vans!$A$2:$A$101=$B370))=1)),"Check ID",IF(OR(NOT(AND(ISNUMBER(A370),N(A370)&gt;=18264,N(A370)&lt;=73050)),NOT(OR($C370="Service",$C370="Repair",$C370="Tires",$C370="Other")),NOT(AND(ISNUMBER(D370),N(D370)&gt;=0,N(D370)&lt;=2000000)),NOT(AND(ISNUMBER(F370),N(F370)&gt;=0,N(F370)&lt;=1000000)),N($A370)&lt;SUMPRODUCT(--(Vans!$A$2:$A$101=$B370),Vans!$G$2:$G$101)),"Check inputs",IF(OR($D370&lt;SUMPRODUCT(MAX(('Service Log'!$B$2:$B$501=$B370)*('Service Log'!$H$2:$H$501&lt;$A370)*'Service Log'!$I$2:$I$501)),$D370&lt;SUMPRODUCT(MAX((Inspections!$B$2:$B$501=$B370)*(Inspections!$P$2:$P$501&lt;$A370)*Inspections!$Q$2:$Q$501)),$D370&lt;SUMPRODUCT(--(Vans!$A$2:$A$101=$B370),Vans!$D$2:$D$101)),"Check odometer","OK"))))</f>
        <v/>
      </c>
      <c r="H370" s="21">
        <f>IF(AND(ISNUMBER($A370),N($A370)&gt;=18264,N($A370)&lt;=73050),$A370,0)</f>
        <v>0</v>
      </c>
      <c r="I370" s="22">
        <f>IF(AND(AND(ISNUMBER($A370),N($A370)&gt;=18264,N($A370)&lt;=73050),AND(ISNUMBER($D370),N($D370)&gt;=0,N($D370)&lt;=2000000)),$D370,0)</f>
        <v>0</v>
      </c>
    </row>
    <row r="371" spans="1:9" x14ac:dyDescent="0.25">
      <c r="A371" s="15"/>
      <c r="B371" s="12"/>
      <c r="C371" s="12"/>
      <c r="D371" s="14"/>
      <c r="E371" s="13"/>
      <c r="F371" s="20"/>
      <c r="G371" s="18" t="str">
        <f>IF(COUNTA($A371:$F371)=0,"",IF(OR($B371="",NOT(SUMPRODUCT(--(Vans!$A$2:$A$101=$B371))=1)),"Check ID",IF(OR(NOT(AND(ISNUMBER(A371),N(A371)&gt;=18264,N(A371)&lt;=73050)),NOT(OR($C371="Service",$C371="Repair",$C371="Tires",$C371="Other")),NOT(AND(ISNUMBER(D371),N(D371)&gt;=0,N(D371)&lt;=2000000)),NOT(AND(ISNUMBER(F371),N(F371)&gt;=0,N(F371)&lt;=1000000)),N($A371)&lt;SUMPRODUCT(--(Vans!$A$2:$A$101=$B371),Vans!$G$2:$G$101)),"Check inputs",IF(OR($D371&lt;SUMPRODUCT(MAX(('Service Log'!$B$2:$B$501=$B371)*('Service Log'!$H$2:$H$501&lt;$A371)*'Service Log'!$I$2:$I$501)),$D371&lt;SUMPRODUCT(MAX((Inspections!$B$2:$B$501=$B371)*(Inspections!$P$2:$P$501&lt;$A371)*Inspections!$Q$2:$Q$501)),$D371&lt;SUMPRODUCT(--(Vans!$A$2:$A$101=$B371),Vans!$D$2:$D$101)),"Check odometer","OK"))))</f>
        <v/>
      </c>
      <c r="H371" s="21">
        <f>IF(AND(ISNUMBER($A371),N($A371)&gt;=18264,N($A371)&lt;=73050),$A371,0)</f>
        <v>0</v>
      </c>
      <c r="I371" s="22">
        <f>IF(AND(AND(ISNUMBER($A371),N($A371)&gt;=18264,N($A371)&lt;=73050),AND(ISNUMBER($D371),N($D371)&gt;=0,N($D371)&lt;=2000000)),$D371,0)</f>
        <v>0</v>
      </c>
    </row>
    <row r="372" spans="1:9" x14ac:dyDescent="0.25">
      <c r="A372" s="15"/>
      <c r="B372" s="12"/>
      <c r="C372" s="12"/>
      <c r="D372" s="14"/>
      <c r="E372" s="13"/>
      <c r="F372" s="20"/>
      <c r="G372" s="18" t="str">
        <f>IF(COUNTA($A372:$F372)=0,"",IF(OR($B372="",NOT(SUMPRODUCT(--(Vans!$A$2:$A$101=$B372))=1)),"Check ID",IF(OR(NOT(AND(ISNUMBER(A372),N(A372)&gt;=18264,N(A372)&lt;=73050)),NOT(OR($C372="Service",$C372="Repair",$C372="Tires",$C372="Other")),NOT(AND(ISNUMBER(D372),N(D372)&gt;=0,N(D372)&lt;=2000000)),NOT(AND(ISNUMBER(F372),N(F372)&gt;=0,N(F372)&lt;=1000000)),N($A372)&lt;SUMPRODUCT(--(Vans!$A$2:$A$101=$B372),Vans!$G$2:$G$101)),"Check inputs",IF(OR($D372&lt;SUMPRODUCT(MAX(('Service Log'!$B$2:$B$501=$B372)*('Service Log'!$H$2:$H$501&lt;$A372)*'Service Log'!$I$2:$I$501)),$D372&lt;SUMPRODUCT(MAX((Inspections!$B$2:$B$501=$B372)*(Inspections!$P$2:$P$501&lt;$A372)*Inspections!$Q$2:$Q$501)),$D372&lt;SUMPRODUCT(--(Vans!$A$2:$A$101=$B372),Vans!$D$2:$D$101)),"Check odometer","OK"))))</f>
        <v/>
      </c>
      <c r="H372" s="21">
        <f>IF(AND(ISNUMBER($A372),N($A372)&gt;=18264,N($A372)&lt;=73050),$A372,0)</f>
        <v>0</v>
      </c>
      <c r="I372" s="22">
        <f>IF(AND(AND(ISNUMBER($A372),N($A372)&gt;=18264,N($A372)&lt;=73050),AND(ISNUMBER($D372),N($D372)&gt;=0,N($D372)&lt;=2000000)),$D372,0)</f>
        <v>0</v>
      </c>
    </row>
    <row r="373" spans="1:9" x14ac:dyDescent="0.25">
      <c r="A373" s="15"/>
      <c r="B373" s="12"/>
      <c r="C373" s="12"/>
      <c r="D373" s="14"/>
      <c r="E373" s="13"/>
      <c r="F373" s="20"/>
      <c r="G373" s="18" t="str">
        <f>IF(COUNTA($A373:$F373)=0,"",IF(OR($B373="",NOT(SUMPRODUCT(--(Vans!$A$2:$A$101=$B373))=1)),"Check ID",IF(OR(NOT(AND(ISNUMBER(A373),N(A373)&gt;=18264,N(A373)&lt;=73050)),NOT(OR($C373="Service",$C373="Repair",$C373="Tires",$C373="Other")),NOT(AND(ISNUMBER(D373),N(D373)&gt;=0,N(D373)&lt;=2000000)),NOT(AND(ISNUMBER(F373),N(F373)&gt;=0,N(F373)&lt;=1000000)),N($A373)&lt;SUMPRODUCT(--(Vans!$A$2:$A$101=$B373),Vans!$G$2:$G$101)),"Check inputs",IF(OR($D373&lt;SUMPRODUCT(MAX(('Service Log'!$B$2:$B$501=$B373)*('Service Log'!$H$2:$H$501&lt;$A373)*'Service Log'!$I$2:$I$501)),$D373&lt;SUMPRODUCT(MAX((Inspections!$B$2:$B$501=$B373)*(Inspections!$P$2:$P$501&lt;$A373)*Inspections!$Q$2:$Q$501)),$D373&lt;SUMPRODUCT(--(Vans!$A$2:$A$101=$B373),Vans!$D$2:$D$101)),"Check odometer","OK"))))</f>
        <v/>
      </c>
      <c r="H373" s="21">
        <f>IF(AND(ISNUMBER($A373),N($A373)&gt;=18264,N($A373)&lt;=73050),$A373,0)</f>
        <v>0</v>
      </c>
      <c r="I373" s="22">
        <f>IF(AND(AND(ISNUMBER($A373),N($A373)&gt;=18264,N($A373)&lt;=73050),AND(ISNUMBER($D373),N($D373)&gt;=0,N($D373)&lt;=2000000)),$D373,0)</f>
        <v>0</v>
      </c>
    </row>
    <row r="374" spans="1:9" x14ac:dyDescent="0.25">
      <c r="A374" s="15"/>
      <c r="B374" s="12"/>
      <c r="C374" s="12"/>
      <c r="D374" s="14"/>
      <c r="E374" s="13"/>
      <c r="F374" s="20"/>
      <c r="G374" s="18" t="str">
        <f>IF(COUNTA($A374:$F374)=0,"",IF(OR($B374="",NOT(SUMPRODUCT(--(Vans!$A$2:$A$101=$B374))=1)),"Check ID",IF(OR(NOT(AND(ISNUMBER(A374),N(A374)&gt;=18264,N(A374)&lt;=73050)),NOT(OR($C374="Service",$C374="Repair",$C374="Tires",$C374="Other")),NOT(AND(ISNUMBER(D374),N(D374)&gt;=0,N(D374)&lt;=2000000)),NOT(AND(ISNUMBER(F374),N(F374)&gt;=0,N(F374)&lt;=1000000)),N($A374)&lt;SUMPRODUCT(--(Vans!$A$2:$A$101=$B374),Vans!$G$2:$G$101)),"Check inputs",IF(OR($D374&lt;SUMPRODUCT(MAX(('Service Log'!$B$2:$B$501=$B374)*('Service Log'!$H$2:$H$501&lt;$A374)*'Service Log'!$I$2:$I$501)),$D374&lt;SUMPRODUCT(MAX((Inspections!$B$2:$B$501=$B374)*(Inspections!$P$2:$P$501&lt;$A374)*Inspections!$Q$2:$Q$501)),$D374&lt;SUMPRODUCT(--(Vans!$A$2:$A$101=$B374),Vans!$D$2:$D$101)),"Check odometer","OK"))))</f>
        <v/>
      </c>
      <c r="H374" s="21">
        <f>IF(AND(ISNUMBER($A374),N($A374)&gt;=18264,N($A374)&lt;=73050),$A374,0)</f>
        <v>0</v>
      </c>
      <c r="I374" s="22">
        <f>IF(AND(AND(ISNUMBER($A374),N($A374)&gt;=18264,N($A374)&lt;=73050),AND(ISNUMBER($D374),N($D374)&gt;=0,N($D374)&lt;=2000000)),$D374,0)</f>
        <v>0</v>
      </c>
    </row>
    <row r="375" spans="1:9" x14ac:dyDescent="0.25">
      <c r="A375" s="15"/>
      <c r="B375" s="12"/>
      <c r="C375" s="12"/>
      <c r="D375" s="14"/>
      <c r="E375" s="13"/>
      <c r="F375" s="20"/>
      <c r="G375" s="18" t="str">
        <f>IF(COUNTA($A375:$F375)=0,"",IF(OR($B375="",NOT(SUMPRODUCT(--(Vans!$A$2:$A$101=$B375))=1)),"Check ID",IF(OR(NOT(AND(ISNUMBER(A375),N(A375)&gt;=18264,N(A375)&lt;=73050)),NOT(OR($C375="Service",$C375="Repair",$C375="Tires",$C375="Other")),NOT(AND(ISNUMBER(D375),N(D375)&gt;=0,N(D375)&lt;=2000000)),NOT(AND(ISNUMBER(F375),N(F375)&gt;=0,N(F375)&lt;=1000000)),N($A375)&lt;SUMPRODUCT(--(Vans!$A$2:$A$101=$B375),Vans!$G$2:$G$101)),"Check inputs",IF(OR($D375&lt;SUMPRODUCT(MAX(('Service Log'!$B$2:$B$501=$B375)*('Service Log'!$H$2:$H$501&lt;$A375)*'Service Log'!$I$2:$I$501)),$D375&lt;SUMPRODUCT(MAX((Inspections!$B$2:$B$501=$B375)*(Inspections!$P$2:$P$501&lt;$A375)*Inspections!$Q$2:$Q$501)),$D375&lt;SUMPRODUCT(--(Vans!$A$2:$A$101=$B375),Vans!$D$2:$D$101)),"Check odometer","OK"))))</f>
        <v/>
      </c>
      <c r="H375" s="21">
        <f>IF(AND(ISNUMBER($A375),N($A375)&gt;=18264,N($A375)&lt;=73050),$A375,0)</f>
        <v>0</v>
      </c>
      <c r="I375" s="22">
        <f>IF(AND(AND(ISNUMBER($A375),N($A375)&gt;=18264,N($A375)&lt;=73050),AND(ISNUMBER($D375),N($D375)&gt;=0,N($D375)&lt;=2000000)),$D375,0)</f>
        <v>0</v>
      </c>
    </row>
    <row r="376" spans="1:9" x14ac:dyDescent="0.25">
      <c r="A376" s="15"/>
      <c r="B376" s="12"/>
      <c r="C376" s="12"/>
      <c r="D376" s="14"/>
      <c r="E376" s="13"/>
      <c r="F376" s="20"/>
      <c r="G376" s="18" t="str">
        <f>IF(COUNTA($A376:$F376)=0,"",IF(OR($B376="",NOT(SUMPRODUCT(--(Vans!$A$2:$A$101=$B376))=1)),"Check ID",IF(OR(NOT(AND(ISNUMBER(A376),N(A376)&gt;=18264,N(A376)&lt;=73050)),NOT(OR($C376="Service",$C376="Repair",$C376="Tires",$C376="Other")),NOT(AND(ISNUMBER(D376),N(D376)&gt;=0,N(D376)&lt;=2000000)),NOT(AND(ISNUMBER(F376),N(F376)&gt;=0,N(F376)&lt;=1000000)),N($A376)&lt;SUMPRODUCT(--(Vans!$A$2:$A$101=$B376),Vans!$G$2:$G$101)),"Check inputs",IF(OR($D376&lt;SUMPRODUCT(MAX(('Service Log'!$B$2:$B$501=$B376)*('Service Log'!$H$2:$H$501&lt;$A376)*'Service Log'!$I$2:$I$501)),$D376&lt;SUMPRODUCT(MAX((Inspections!$B$2:$B$501=$B376)*(Inspections!$P$2:$P$501&lt;$A376)*Inspections!$Q$2:$Q$501)),$D376&lt;SUMPRODUCT(--(Vans!$A$2:$A$101=$B376),Vans!$D$2:$D$101)),"Check odometer","OK"))))</f>
        <v/>
      </c>
      <c r="H376" s="21">
        <f>IF(AND(ISNUMBER($A376),N($A376)&gt;=18264,N($A376)&lt;=73050),$A376,0)</f>
        <v>0</v>
      </c>
      <c r="I376" s="22">
        <f>IF(AND(AND(ISNUMBER($A376),N($A376)&gt;=18264,N($A376)&lt;=73050),AND(ISNUMBER($D376),N($D376)&gt;=0,N($D376)&lt;=2000000)),$D376,0)</f>
        <v>0</v>
      </c>
    </row>
    <row r="377" spans="1:9" x14ac:dyDescent="0.25">
      <c r="A377" s="15"/>
      <c r="B377" s="12"/>
      <c r="C377" s="12"/>
      <c r="D377" s="14"/>
      <c r="E377" s="13"/>
      <c r="F377" s="20"/>
      <c r="G377" s="18" t="str">
        <f>IF(COUNTA($A377:$F377)=0,"",IF(OR($B377="",NOT(SUMPRODUCT(--(Vans!$A$2:$A$101=$B377))=1)),"Check ID",IF(OR(NOT(AND(ISNUMBER(A377),N(A377)&gt;=18264,N(A377)&lt;=73050)),NOT(OR($C377="Service",$C377="Repair",$C377="Tires",$C377="Other")),NOT(AND(ISNUMBER(D377),N(D377)&gt;=0,N(D377)&lt;=2000000)),NOT(AND(ISNUMBER(F377),N(F377)&gt;=0,N(F377)&lt;=1000000)),N($A377)&lt;SUMPRODUCT(--(Vans!$A$2:$A$101=$B377),Vans!$G$2:$G$101)),"Check inputs",IF(OR($D377&lt;SUMPRODUCT(MAX(('Service Log'!$B$2:$B$501=$B377)*('Service Log'!$H$2:$H$501&lt;$A377)*'Service Log'!$I$2:$I$501)),$D377&lt;SUMPRODUCT(MAX((Inspections!$B$2:$B$501=$B377)*(Inspections!$P$2:$P$501&lt;$A377)*Inspections!$Q$2:$Q$501)),$D377&lt;SUMPRODUCT(--(Vans!$A$2:$A$101=$B377),Vans!$D$2:$D$101)),"Check odometer","OK"))))</f>
        <v/>
      </c>
      <c r="H377" s="21">
        <f>IF(AND(ISNUMBER($A377),N($A377)&gt;=18264,N($A377)&lt;=73050),$A377,0)</f>
        <v>0</v>
      </c>
      <c r="I377" s="22">
        <f>IF(AND(AND(ISNUMBER($A377),N($A377)&gt;=18264,N($A377)&lt;=73050),AND(ISNUMBER($D377),N($D377)&gt;=0,N($D377)&lt;=2000000)),$D377,0)</f>
        <v>0</v>
      </c>
    </row>
    <row r="378" spans="1:9" x14ac:dyDescent="0.25">
      <c r="A378" s="15"/>
      <c r="B378" s="12"/>
      <c r="C378" s="12"/>
      <c r="D378" s="14"/>
      <c r="E378" s="13"/>
      <c r="F378" s="20"/>
      <c r="G378" s="18" t="str">
        <f>IF(COUNTA($A378:$F378)=0,"",IF(OR($B378="",NOT(SUMPRODUCT(--(Vans!$A$2:$A$101=$B378))=1)),"Check ID",IF(OR(NOT(AND(ISNUMBER(A378),N(A378)&gt;=18264,N(A378)&lt;=73050)),NOT(OR($C378="Service",$C378="Repair",$C378="Tires",$C378="Other")),NOT(AND(ISNUMBER(D378),N(D378)&gt;=0,N(D378)&lt;=2000000)),NOT(AND(ISNUMBER(F378),N(F378)&gt;=0,N(F378)&lt;=1000000)),N($A378)&lt;SUMPRODUCT(--(Vans!$A$2:$A$101=$B378),Vans!$G$2:$G$101)),"Check inputs",IF(OR($D378&lt;SUMPRODUCT(MAX(('Service Log'!$B$2:$B$501=$B378)*('Service Log'!$H$2:$H$501&lt;$A378)*'Service Log'!$I$2:$I$501)),$D378&lt;SUMPRODUCT(MAX((Inspections!$B$2:$B$501=$B378)*(Inspections!$P$2:$P$501&lt;$A378)*Inspections!$Q$2:$Q$501)),$D378&lt;SUMPRODUCT(--(Vans!$A$2:$A$101=$B378),Vans!$D$2:$D$101)),"Check odometer","OK"))))</f>
        <v/>
      </c>
      <c r="H378" s="21">
        <f>IF(AND(ISNUMBER($A378),N($A378)&gt;=18264,N($A378)&lt;=73050),$A378,0)</f>
        <v>0</v>
      </c>
      <c r="I378" s="22">
        <f>IF(AND(AND(ISNUMBER($A378),N($A378)&gt;=18264,N($A378)&lt;=73050),AND(ISNUMBER($D378),N($D378)&gt;=0,N($D378)&lt;=2000000)),$D378,0)</f>
        <v>0</v>
      </c>
    </row>
    <row r="379" spans="1:9" x14ac:dyDescent="0.25">
      <c r="A379" s="15"/>
      <c r="B379" s="12"/>
      <c r="C379" s="12"/>
      <c r="D379" s="14"/>
      <c r="E379" s="13"/>
      <c r="F379" s="20"/>
      <c r="G379" s="18" t="str">
        <f>IF(COUNTA($A379:$F379)=0,"",IF(OR($B379="",NOT(SUMPRODUCT(--(Vans!$A$2:$A$101=$B379))=1)),"Check ID",IF(OR(NOT(AND(ISNUMBER(A379),N(A379)&gt;=18264,N(A379)&lt;=73050)),NOT(OR($C379="Service",$C379="Repair",$C379="Tires",$C379="Other")),NOT(AND(ISNUMBER(D379),N(D379)&gt;=0,N(D379)&lt;=2000000)),NOT(AND(ISNUMBER(F379),N(F379)&gt;=0,N(F379)&lt;=1000000)),N($A379)&lt;SUMPRODUCT(--(Vans!$A$2:$A$101=$B379),Vans!$G$2:$G$101)),"Check inputs",IF(OR($D379&lt;SUMPRODUCT(MAX(('Service Log'!$B$2:$B$501=$B379)*('Service Log'!$H$2:$H$501&lt;$A379)*'Service Log'!$I$2:$I$501)),$D379&lt;SUMPRODUCT(MAX((Inspections!$B$2:$B$501=$B379)*(Inspections!$P$2:$P$501&lt;$A379)*Inspections!$Q$2:$Q$501)),$D379&lt;SUMPRODUCT(--(Vans!$A$2:$A$101=$B379),Vans!$D$2:$D$101)),"Check odometer","OK"))))</f>
        <v/>
      </c>
      <c r="H379" s="21">
        <f>IF(AND(ISNUMBER($A379),N($A379)&gt;=18264,N($A379)&lt;=73050),$A379,0)</f>
        <v>0</v>
      </c>
      <c r="I379" s="22">
        <f>IF(AND(AND(ISNUMBER($A379),N($A379)&gt;=18264,N($A379)&lt;=73050),AND(ISNUMBER($D379),N($D379)&gt;=0,N($D379)&lt;=2000000)),$D379,0)</f>
        <v>0</v>
      </c>
    </row>
    <row r="380" spans="1:9" x14ac:dyDescent="0.25">
      <c r="A380" s="15"/>
      <c r="B380" s="12"/>
      <c r="C380" s="12"/>
      <c r="D380" s="14"/>
      <c r="E380" s="13"/>
      <c r="F380" s="20"/>
      <c r="G380" s="18" t="str">
        <f>IF(COUNTA($A380:$F380)=0,"",IF(OR($B380="",NOT(SUMPRODUCT(--(Vans!$A$2:$A$101=$B380))=1)),"Check ID",IF(OR(NOT(AND(ISNUMBER(A380),N(A380)&gt;=18264,N(A380)&lt;=73050)),NOT(OR($C380="Service",$C380="Repair",$C380="Tires",$C380="Other")),NOT(AND(ISNUMBER(D380),N(D380)&gt;=0,N(D380)&lt;=2000000)),NOT(AND(ISNUMBER(F380),N(F380)&gt;=0,N(F380)&lt;=1000000)),N($A380)&lt;SUMPRODUCT(--(Vans!$A$2:$A$101=$B380),Vans!$G$2:$G$101)),"Check inputs",IF(OR($D380&lt;SUMPRODUCT(MAX(('Service Log'!$B$2:$B$501=$B380)*('Service Log'!$H$2:$H$501&lt;$A380)*'Service Log'!$I$2:$I$501)),$D380&lt;SUMPRODUCT(MAX((Inspections!$B$2:$B$501=$B380)*(Inspections!$P$2:$P$501&lt;$A380)*Inspections!$Q$2:$Q$501)),$D380&lt;SUMPRODUCT(--(Vans!$A$2:$A$101=$B380),Vans!$D$2:$D$101)),"Check odometer","OK"))))</f>
        <v/>
      </c>
      <c r="H380" s="21">
        <f>IF(AND(ISNUMBER($A380),N($A380)&gt;=18264,N($A380)&lt;=73050),$A380,0)</f>
        <v>0</v>
      </c>
      <c r="I380" s="22">
        <f>IF(AND(AND(ISNUMBER($A380),N($A380)&gt;=18264,N($A380)&lt;=73050),AND(ISNUMBER($D380),N($D380)&gt;=0,N($D380)&lt;=2000000)),$D380,0)</f>
        <v>0</v>
      </c>
    </row>
    <row r="381" spans="1:9" x14ac:dyDescent="0.25">
      <c r="A381" s="15"/>
      <c r="B381" s="12"/>
      <c r="C381" s="12"/>
      <c r="D381" s="14"/>
      <c r="E381" s="13"/>
      <c r="F381" s="20"/>
      <c r="G381" s="18" t="str">
        <f>IF(COUNTA($A381:$F381)=0,"",IF(OR($B381="",NOT(SUMPRODUCT(--(Vans!$A$2:$A$101=$B381))=1)),"Check ID",IF(OR(NOT(AND(ISNUMBER(A381),N(A381)&gt;=18264,N(A381)&lt;=73050)),NOT(OR($C381="Service",$C381="Repair",$C381="Tires",$C381="Other")),NOT(AND(ISNUMBER(D381),N(D381)&gt;=0,N(D381)&lt;=2000000)),NOT(AND(ISNUMBER(F381),N(F381)&gt;=0,N(F381)&lt;=1000000)),N($A381)&lt;SUMPRODUCT(--(Vans!$A$2:$A$101=$B381),Vans!$G$2:$G$101)),"Check inputs",IF(OR($D381&lt;SUMPRODUCT(MAX(('Service Log'!$B$2:$B$501=$B381)*('Service Log'!$H$2:$H$501&lt;$A381)*'Service Log'!$I$2:$I$501)),$D381&lt;SUMPRODUCT(MAX((Inspections!$B$2:$B$501=$B381)*(Inspections!$P$2:$P$501&lt;$A381)*Inspections!$Q$2:$Q$501)),$D381&lt;SUMPRODUCT(--(Vans!$A$2:$A$101=$B381),Vans!$D$2:$D$101)),"Check odometer","OK"))))</f>
        <v/>
      </c>
      <c r="H381" s="21">
        <f>IF(AND(ISNUMBER($A381),N($A381)&gt;=18264,N($A381)&lt;=73050),$A381,0)</f>
        <v>0</v>
      </c>
      <c r="I381" s="22">
        <f>IF(AND(AND(ISNUMBER($A381),N($A381)&gt;=18264,N($A381)&lt;=73050),AND(ISNUMBER($D381),N($D381)&gt;=0,N($D381)&lt;=2000000)),$D381,0)</f>
        <v>0</v>
      </c>
    </row>
    <row r="382" spans="1:9" x14ac:dyDescent="0.25">
      <c r="A382" s="15"/>
      <c r="B382" s="12"/>
      <c r="C382" s="12"/>
      <c r="D382" s="14"/>
      <c r="E382" s="13"/>
      <c r="F382" s="20"/>
      <c r="G382" s="18" t="str">
        <f>IF(COUNTA($A382:$F382)=0,"",IF(OR($B382="",NOT(SUMPRODUCT(--(Vans!$A$2:$A$101=$B382))=1)),"Check ID",IF(OR(NOT(AND(ISNUMBER(A382),N(A382)&gt;=18264,N(A382)&lt;=73050)),NOT(OR($C382="Service",$C382="Repair",$C382="Tires",$C382="Other")),NOT(AND(ISNUMBER(D382),N(D382)&gt;=0,N(D382)&lt;=2000000)),NOT(AND(ISNUMBER(F382),N(F382)&gt;=0,N(F382)&lt;=1000000)),N($A382)&lt;SUMPRODUCT(--(Vans!$A$2:$A$101=$B382),Vans!$G$2:$G$101)),"Check inputs",IF(OR($D382&lt;SUMPRODUCT(MAX(('Service Log'!$B$2:$B$501=$B382)*('Service Log'!$H$2:$H$501&lt;$A382)*'Service Log'!$I$2:$I$501)),$D382&lt;SUMPRODUCT(MAX((Inspections!$B$2:$B$501=$B382)*(Inspections!$P$2:$P$501&lt;$A382)*Inspections!$Q$2:$Q$501)),$D382&lt;SUMPRODUCT(--(Vans!$A$2:$A$101=$B382),Vans!$D$2:$D$101)),"Check odometer","OK"))))</f>
        <v/>
      </c>
      <c r="H382" s="21">
        <f>IF(AND(ISNUMBER($A382),N($A382)&gt;=18264,N($A382)&lt;=73050),$A382,0)</f>
        <v>0</v>
      </c>
      <c r="I382" s="22">
        <f>IF(AND(AND(ISNUMBER($A382),N($A382)&gt;=18264,N($A382)&lt;=73050),AND(ISNUMBER($D382),N($D382)&gt;=0,N($D382)&lt;=2000000)),$D382,0)</f>
        <v>0</v>
      </c>
    </row>
    <row r="383" spans="1:9" x14ac:dyDescent="0.25">
      <c r="A383" s="15"/>
      <c r="B383" s="12"/>
      <c r="C383" s="12"/>
      <c r="D383" s="14"/>
      <c r="E383" s="13"/>
      <c r="F383" s="20"/>
      <c r="G383" s="18" t="str">
        <f>IF(COUNTA($A383:$F383)=0,"",IF(OR($B383="",NOT(SUMPRODUCT(--(Vans!$A$2:$A$101=$B383))=1)),"Check ID",IF(OR(NOT(AND(ISNUMBER(A383),N(A383)&gt;=18264,N(A383)&lt;=73050)),NOT(OR($C383="Service",$C383="Repair",$C383="Tires",$C383="Other")),NOT(AND(ISNUMBER(D383),N(D383)&gt;=0,N(D383)&lt;=2000000)),NOT(AND(ISNUMBER(F383),N(F383)&gt;=0,N(F383)&lt;=1000000)),N($A383)&lt;SUMPRODUCT(--(Vans!$A$2:$A$101=$B383),Vans!$G$2:$G$101)),"Check inputs",IF(OR($D383&lt;SUMPRODUCT(MAX(('Service Log'!$B$2:$B$501=$B383)*('Service Log'!$H$2:$H$501&lt;$A383)*'Service Log'!$I$2:$I$501)),$D383&lt;SUMPRODUCT(MAX((Inspections!$B$2:$B$501=$B383)*(Inspections!$P$2:$P$501&lt;$A383)*Inspections!$Q$2:$Q$501)),$D383&lt;SUMPRODUCT(--(Vans!$A$2:$A$101=$B383),Vans!$D$2:$D$101)),"Check odometer","OK"))))</f>
        <v/>
      </c>
      <c r="H383" s="21">
        <f>IF(AND(ISNUMBER($A383),N($A383)&gt;=18264,N($A383)&lt;=73050),$A383,0)</f>
        <v>0</v>
      </c>
      <c r="I383" s="22">
        <f>IF(AND(AND(ISNUMBER($A383),N($A383)&gt;=18264,N($A383)&lt;=73050),AND(ISNUMBER($D383),N($D383)&gt;=0,N($D383)&lt;=2000000)),$D383,0)</f>
        <v>0</v>
      </c>
    </row>
    <row r="384" spans="1:9" x14ac:dyDescent="0.25">
      <c r="A384" s="15"/>
      <c r="B384" s="12"/>
      <c r="C384" s="12"/>
      <c r="D384" s="14"/>
      <c r="E384" s="13"/>
      <c r="F384" s="20"/>
      <c r="G384" s="18" t="str">
        <f>IF(COUNTA($A384:$F384)=0,"",IF(OR($B384="",NOT(SUMPRODUCT(--(Vans!$A$2:$A$101=$B384))=1)),"Check ID",IF(OR(NOT(AND(ISNUMBER(A384),N(A384)&gt;=18264,N(A384)&lt;=73050)),NOT(OR($C384="Service",$C384="Repair",$C384="Tires",$C384="Other")),NOT(AND(ISNUMBER(D384),N(D384)&gt;=0,N(D384)&lt;=2000000)),NOT(AND(ISNUMBER(F384),N(F384)&gt;=0,N(F384)&lt;=1000000)),N($A384)&lt;SUMPRODUCT(--(Vans!$A$2:$A$101=$B384),Vans!$G$2:$G$101)),"Check inputs",IF(OR($D384&lt;SUMPRODUCT(MAX(('Service Log'!$B$2:$B$501=$B384)*('Service Log'!$H$2:$H$501&lt;$A384)*'Service Log'!$I$2:$I$501)),$D384&lt;SUMPRODUCT(MAX((Inspections!$B$2:$B$501=$B384)*(Inspections!$P$2:$P$501&lt;$A384)*Inspections!$Q$2:$Q$501)),$D384&lt;SUMPRODUCT(--(Vans!$A$2:$A$101=$B384),Vans!$D$2:$D$101)),"Check odometer","OK"))))</f>
        <v/>
      </c>
      <c r="H384" s="21">
        <f>IF(AND(ISNUMBER($A384),N($A384)&gt;=18264,N($A384)&lt;=73050),$A384,0)</f>
        <v>0</v>
      </c>
      <c r="I384" s="22">
        <f>IF(AND(AND(ISNUMBER($A384),N($A384)&gt;=18264,N($A384)&lt;=73050),AND(ISNUMBER($D384),N($D384)&gt;=0,N($D384)&lt;=2000000)),$D384,0)</f>
        <v>0</v>
      </c>
    </row>
    <row r="385" spans="1:9" x14ac:dyDescent="0.25">
      <c r="A385" s="15"/>
      <c r="B385" s="12"/>
      <c r="C385" s="12"/>
      <c r="D385" s="14"/>
      <c r="E385" s="13"/>
      <c r="F385" s="20"/>
      <c r="G385" s="18" t="str">
        <f>IF(COUNTA($A385:$F385)=0,"",IF(OR($B385="",NOT(SUMPRODUCT(--(Vans!$A$2:$A$101=$B385))=1)),"Check ID",IF(OR(NOT(AND(ISNUMBER(A385),N(A385)&gt;=18264,N(A385)&lt;=73050)),NOT(OR($C385="Service",$C385="Repair",$C385="Tires",$C385="Other")),NOT(AND(ISNUMBER(D385),N(D385)&gt;=0,N(D385)&lt;=2000000)),NOT(AND(ISNUMBER(F385),N(F385)&gt;=0,N(F385)&lt;=1000000)),N($A385)&lt;SUMPRODUCT(--(Vans!$A$2:$A$101=$B385),Vans!$G$2:$G$101)),"Check inputs",IF(OR($D385&lt;SUMPRODUCT(MAX(('Service Log'!$B$2:$B$501=$B385)*('Service Log'!$H$2:$H$501&lt;$A385)*'Service Log'!$I$2:$I$501)),$D385&lt;SUMPRODUCT(MAX((Inspections!$B$2:$B$501=$B385)*(Inspections!$P$2:$P$501&lt;$A385)*Inspections!$Q$2:$Q$501)),$D385&lt;SUMPRODUCT(--(Vans!$A$2:$A$101=$B385),Vans!$D$2:$D$101)),"Check odometer","OK"))))</f>
        <v/>
      </c>
      <c r="H385" s="21">
        <f>IF(AND(ISNUMBER($A385),N($A385)&gt;=18264,N($A385)&lt;=73050),$A385,0)</f>
        <v>0</v>
      </c>
      <c r="I385" s="22">
        <f>IF(AND(AND(ISNUMBER($A385),N($A385)&gt;=18264,N($A385)&lt;=73050),AND(ISNUMBER($D385),N($D385)&gt;=0,N($D385)&lt;=2000000)),$D385,0)</f>
        <v>0</v>
      </c>
    </row>
    <row r="386" spans="1:9" x14ac:dyDescent="0.25">
      <c r="A386" s="15"/>
      <c r="B386" s="12"/>
      <c r="C386" s="12"/>
      <c r="D386" s="14"/>
      <c r="E386" s="13"/>
      <c r="F386" s="20"/>
      <c r="G386" s="18" t="str">
        <f>IF(COUNTA($A386:$F386)=0,"",IF(OR($B386="",NOT(SUMPRODUCT(--(Vans!$A$2:$A$101=$B386))=1)),"Check ID",IF(OR(NOT(AND(ISNUMBER(A386),N(A386)&gt;=18264,N(A386)&lt;=73050)),NOT(OR($C386="Service",$C386="Repair",$C386="Tires",$C386="Other")),NOT(AND(ISNUMBER(D386),N(D386)&gt;=0,N(D386)&lt;=2000000)),NOT(AND(ISNUMBER(F386),N(F386)&gt;=0,N(F386)&lt;=1000000)),N($A386)&lt;SUMPRODUCT(--(Vans!$A$2:$A$101=$B386),Vans!$G$2:$G$101)),"Check inputs",IF(OR($D386&lt;SUMPRODUCT(MAX(('Service Log'!$B$2:$B$501=$B386)*('Service Log'!$H$2:$H$501&lt;$A386)*'Service Log'!$I$2:$I$501)),$D386&lt;SUMPRODUCT(MAX((Inspections!$B$2:$B$501=$B386)*(Inspections!$P$2:$P$501&lt;$A386)*Inspections!$Q$2:$Q$501)),$D386&lt;SUMPRODUCT(--(Vans!$A$2:$A$101=$B386),Vans!$D$2:$D$101)),"Check odometer","OK"))))</f>
        <v/>
      </c>
      <c r="H386" s="21">
        <f>IF(AND(ISNUMBER($A386),N($A386)&gt;=18264,N($A386)&lt;=73050),$A386,0)</f>
        <v>0</v>
      </c>
      <c r="I386" s="22">
        <f>IF(AND(AND(ISNUMBER($A386),N($A386)&gt;=18264,N($A386)&lt;=73050),AND(ISNUMBER($D386),N($D386)&gt;=0,N($D386)&lt;=2000000)),$D386,0)</f>
        <v>0</v>
      </c>
    </row>
    <row r="387" spans="1:9" x14ac:dyDescent="0.25">
      <c r="A387" s="15"/>
      <c r="B387" s="12"/>
      <c r="C387" s="12"/>
      <c r="D387" s="14"/>
      <c r="E387" s="13"/>
      <c r="F387" s="20"/>
      <c r="G387" s="18" t="str">
        <f>IF(COUNTA($A387:$F387)=0,"",IF(OR($B387="",NOT(SUMPRODUCT(--(Vans!$A$2:$A$101=$B387))=1)),"Check ID",IF(OR(NOT(AND(ISNUMBER(A387),N(A387)&gt;=18264,N(A387)&lt;=73050)),NOT(OR($C387="Service",$C387="Repair",$C387="Tires",$C387="Other")),NOT(AND(ISNUMBER(D387),N(D387)&gt;=0,N(D387)&lt;=2000000)),NOT(AND(ISNUMBER(F387),N(F387)&gt;=0,N(F387)&lt;=1000000)),N($A387)&lt;SUMPRODUCT(--(Vans!$A$2:$A$101=$B387),Vans!$G$2:$G$101)),"Check inputs",IF(OR($D387&lt;SUMPRODUCT(MAX(('Service Log'!$B$2:$B$501=$B387)*('Service Log'!$H$2:$H$501&lt;$A387)*'Service Log'!$I$2:$I$501)),$D387&lt;SUMPRODUCT(MAX((Inspections!$B$2:$B$501=$B387)*(Inspections!$P$2:$P$501&lt;$A387)*Inspections!$Q$2:$Q$501)),$D387&lt;SUMPRODUCT(--(Vans!$A$2:$A$101=$B387),Vans!$D$2:$D$101)),"Check odometer","OK"))))</f>
        <v/>
      </c>
      <c r="H387" s="21">
        <f>IF(AND(ISNUMBER($A387),N($A387)&gt;=18264,N($A387)&lt;=73050),$A387,0)</f>
        <v>0</v>
      </c>
      <c r="I387" s="22">
        <f>IF(AND(AND(ISNUMBER($A387),N($A387)&gt;=18264,N($A387)&lt;=73050),AND(ISNUMBER($D387),N($D387)&gt;=0,N($D387)&lt;=2000000)),$D387,0)</f>
        <v>0</v>
      </c>
    </row>
    <row r="388" spans="1:9" x14ac:dyDescent="0.25">
      <c r="A388" s="15"/>
      <c r="B388" s="12"/>
      <c r="C388" s="12"/>
      <c r="D388" s="14"/>
      <c r="E388" s="13"/>
      <c r="F388" s="20"/>
      <c r="G388" s="18" t="str">
        <f>IF(COUNTA($A388:$F388)=0,"",IF(OR($B388="",NOT(SUMPRODUCT(--(Vans!$A$2:$A$101=$B388))=1)),"Check ID",IF(OR(NOT(AND(ISNUMBER(A388),N(A388)&gt;=18264,N(A388)&lt;=73050)),NOT(OR($C388="Service",$C388="Repair",$C388="Tires",$C388="Other")),NOT(AND(ISNUMBER(D388),N(D388)&gt;=0,N(D388)&lt;=2000000)),NOT(AND(ISNUMBER(F388),N(F388)&gt;=0,N(F388)&lt;=1000000)),N($A388)&lt;SUMPRODUCT(--(Vans!$A$2:$A$101=$B388),Vans!$G$2:$G$101)),"Check inputs",IF(OR($D388&lt;SUMPRODUCT(MAX(('Service Log'!$B$2:$B$501=$B388)*('Service Log'!$H$2:$H$501&lt;$A388)*'Service Log'!$I$2:$I$501)),$D388&lt;SUMPRODUCT(MAX((Inspections!$B$2:$B$501=$B388)*(Inspections!$P$2:$P$501&lt;$A388)*Inspections!$Q$2:$Q$501)),$D388&lt;SUMPRODUCT(--(Vans!$A$2:$A$101=$B388),Vans!$D$2:$D$101)),"Check odometer","OK"))))</f>
        <v/>
      </c>
      <c r="H388" s="21">
        <f>IF(AND(ISNUMBER($A388),N($A388)&gt;=18264,N($A388)&lt;=73050),$A388,0)</f>
        <v>0</v>
      </c>
      <c r="I388" s="22">
        <f>IF(AND(AND(ISNUMBER($A388),N($A388)&gt;=18264,N($A388)&lt;=73050),AND(ISNUMBER($D388),N($D388)&gt;=0,N($D388)&lt;=2000000)),$D388,0)</f>
        <v>0</v>
      </c>
    </row>
    <row r="389" spans="1:9" x14ac:dyDescent="0.25">
      <c r="A389" s="15"/>
      <c r="B389" s="12"/>
      <c r="C389" s="12"/>
      <c r="D389" s="14"/>
      <c r="E389" s="13"/>
      <c r="F389" s="20"/>
      <c r="G389" s="18" t="str">
        <f>IF(COUNTA($A389:$F389)=0,"",IF(OR($B389="",NOT(SUMPRODUCT(--(Vans!$A$2:$A$101=$B389))=1)),"Check ID",IF(OR(NOT(AND(ISNUMBER(A389),N(A389)&gt;=18264,N(A389)&lt;=73050)),NOT(OR($C389="Service",$C389="Repair",$C389="Tires",$C389="Other")),NOT(AND(ISNUMBER(D389),N(D389)&gt;=0,N(D389)&lt;=2000000)),NOT(AND(ISNUMBER(F389),N(F389)&gt;=0,N(F389)&lt;=1000000)),N($A389)&lt;SUMPRODUCT(--(Vans!$A$2:$A$101=$B389),Vans!$G$2:$G$101)),"Check inputs",IF(OR($D389&lt;SUMPRODUCT(MAX(('Service Log'!$B$2:$B$501=$B389)*('Service Log'!$H$2:$H$501&lt;$A389)*'Service Log'!$I$2:$I$501)),$D389&lt;SUMPRODUCT(MAX((Inspections!$B$2:$B$501=$B389)*(Inspections!$P$2:$P$501&lt;$A389)*Inspections!$Q$2:$Q$501)),$D389&lt;SUMPRODUCT(--(Vans!$A$2:$A$101=$B389),Vans!$D$2:$D$101)),"Check odometer","OK"))))</f>
        <v/>
      </c>
      <c r="H389" s="21">
        <f>IF(AND(ISNUMBER($A389),N($A389)&gt;=18264,N($A389)&lt;=73050),$A389,0)</f>
        <v>0</v>
      </c>
      <c r="I389" s="22">
        <f>IF(AND(AND(ISNUMBER($A389),N($A389)&gt;=18264,N($A389)&lt;=73050),AND(ISNUMBER($D389),N($D389)&gt;=0,N($D389)&lt;=2000000)),$D389,0)</f>
        <v>0</v>
      </c>
    </row>
    <row r="390" spans="1:9" x14ac:dyDescent="0.25">
      <c r="A390" s="15"/>
      <c r="B390" s="12"/>
      <c r="C390" s="12"/>
      <c r="D390" s="14"/>
      <c r="E390" s="13"/>
      <c r="F390" s="20"/>
      <c r="G390" s="18" t="str">
        <f>IF(COUNTA($A390:$F390)=0,"",IF(OR($B390="",NOT(SUMPRODUCT(--(Vans!$A$2:$A$101=$B390))=1)),"Check ID",IF(OR(NOT(AND(ISNUMBER(A390),N(A390)&gt;=18264,N(A390)&lt;=73050)),NOT(OR($C390="Service",$C390="Repair",$C390="Tires",$C390="Other")),NOT(AND(ISNUMBER(D390),N(D390)&gt;=0,N(D390)&lt;=2000000)),NOT(AND(ISNUMBER(F390),N(F390)&gt;=0,N(F390)&lt;=1000000)),N($A390)&lt;SUMPRODUCT(--(Vans!$A$2:$A$101=$B390),Vans!$G$2:$G$101)),"Check inputs",IF(OR($D390&lt;SUMPRODUCT(MAX(('Service Log'!$B$2:$B$501=$B390)*('Service Log'!$H$2:$H$501&lt;$A390)*'Service Log'!$I$2:$I$501)),$D390&lt;SUMPRODUCT(MAX((Inspections!$B$2:$B$501=$B390)*(Inspections!$P$2:$P$501&lt;$A390)*Inspections!$Q$2:$Q$501)),$D390&lt;SUMPRODUCT(--(Vans!$A$2:$A$101=$B390),Vans!$D$2:$D$101)),"Check odometer","OK"))))</f>
        <v/>
      </c>
      <c r="H390" s="21">
        <f>IF(AND(ISNUMBER($A390),N($A390)&gt;=18264,N($A390)&lt;=73050),$A390,0)</f>
        <v>0</v>
      </c>
      <c r="I390" s="22">
        <f>IF(AND(AND(ISNUMBER($A390),N($A390)&gt;=18264,N($A390)&lt;=73050),AND(ISNUMBER($D390),N($D390)&gt;=0,N($D390)&lt;=2000000)),$D390,0)</f>
        <v>0</v>
      </c>
    </row>
    <row r="391" spans="1:9" x14ac:dyDescent="0.25">
      <c r="A391" s="15"/>
      <c r="B391" s="12"/>
      <c r="C391" s="12"/>
      <c r="D391" s="14"/>
      <c r="E391" s="13"/>
      <c r="F391" s="20"/>
      <c r="G391" s="18" t="str">
        <f>IF(COUNTA($A391:$F391)=0,"",IF(OR($B391="",NOT(SUMPRODUCT(--(Vans!$A$2:$A$101=$B391))=1)),"Check ID",IF(OR(NOT(AND(ISNUMBER(A391),N(A391)&gt;=18264,N(A391)&lt;=73050)),NOT(OR($C391="Service",$C391="Repair",$C391="Tires",$C391="Other")),NOT(AND(ISNUMBER(D391),N(D391)&gt;=0,N(D391)&lt;=2000000)),NOT(AND(ISNUMBER(F391),N(F391)&gt;=0,N(F391)&lt;=1000000)),N($A391)&lt;SUMPRODUCT(--(Vans!$A$2:$A$101=$B391),Vans!$G$2:$G$101)),"Check inputs",IF(OR($D391&lt;SUMPRODUCT(MAX(('Service Log'!$B$2:$B$501=$B391)*('Service Log'!$H$2:$H$501&lt;$A391)*'Service Log'!$I$2:$I$501)),$D391&lt;SUMPRODUCT(MAX((Inspections!$B$2:$B$501=$B391)*(Inspections!$P$2:$P$501&lt;$A391)*Inspections!$Q$2:$Q$501)),$D391&lt;SUMPRODUCT(--(Vans!$A$2:$A$101=$B391),Vans!$D$2:$D$101)),"Check odometer","OK"))))</f>
        <v/>
      </c>
      <c r="H391" s="21">
        <f>IF(AND(ISNUMBER($A391),N($A391)&gt;=18264,N($A391)&lt;=73050),$A391,0)</f>
        <v>0</v>
      </c>
      <c r="I391" s="22">
        <f>IF(AND(AND(ISNUMBER($A391),N($A391)&gt;=18264,N($A391)&lt;=73050),AND(ISNUMBER($D391),N($D391)&gt;=0,N($D391)&lt;=2000000)),$D391,0)</f>
        <v>0</v>
      </c>
    </row>
    <row r="392" spans="1:9" x14ac:dyDescent="0.25">
      <c r="A392" s="15"/>
      <c r="B392" s="12"/>
      <c r="C392" s="12"/>
      <c r="D392" s="14"/>
      <c r="E392" s="13"/>
      <c r="F392" s="20"/>
      <c r="G392" s="18" t="str">
        <f>IF(COUNTA($A392:$F392)=0,"",IF(OR($B392="",NOT(SUMPRODUCT(--(Vans!$A$2:$A$101=$B392))=1)),"Check ID",IF(OR(NOT(AND(ISNUMBER(A392),N(A392)&gt;=18264,N(A392)&lt;=73050)),NOT(OR($C392="Service",$C392="Repair",$C392="Tires",$C392="Other")),NOT(AND(ISNUMBER(D392),N(D392)&gt;=0,N(D392)&lt;=2000000)),NOT(AND(ISNUMBER(F392),N(F392)&gt;=0,N(F392)&lt;=1000000)),N($A392)&lt;SUMPRODUCT(--(Vans!$A$2:$A$101=$B392),Vans!$G$2:$G$101)),"Check inputs",IF(OR($D392&lt;SUMPRODUCT(MAX(('Service Log'!$B$2:$B$501=$B392)*('Service Log'!$H$2:$H$501&lt;$A392)*'Service Log'!$I$2:$I$501)),$D392&lt;SUMPRODUCT(MAX((Inspections!$B$2:$B$501=$B392)*(Inspections!$P$2:$P$501&lt;$A392)*Inspections!$Q$2:$Q$501)),$D392&lt;SUMPRODUCT(--(Vans!$A$2:$A$101=$B392),Vans!$D$2:$D$101)),"Check odometer","OK"))))</f>
        <v/>
      </c>
      <c r="H392" s="21">
        <f>IF(AND(ISNUMBER($A392),N($A392)&gt;=18264,N($A392)&lt;=73050),$A392,0)</f>
        <v>0</v>
      </c>
      <c r="I392" s="22">
        <f>IF(AND(AND(ISNUMBER($A392),N($A392)&gt;=18264,N($A392)&lt;=73050),AND(ISNUMBER($D392),N($D392)&gt;=0,N($D392)&lt;=2000000)),$D392,0)</f>
        <v>0</v>
      </c>
    </row>
    <row r="393" spans="1:9" x14ac:dyDescent="0.25">
      <c r="A393" s="15"/>
      <c r="B393" s="12"/>
      <c r="C393" s="12"/>
      <c r="D393" s="14"/>
      <c r="E393" s="13"/>
      <c r="F393" s="20"/>
      <c r="G393" s="18" t="str">
        <f>IF(COUNTA($A393:$F393)=0,"",IF(OR($B393="",NOT(SUMPRODUCT(--(Vans!$A$2:$A$101=$B393))=1)),"Check ID",IF(OR(NOT(AND(ISNUMBER(A393),N(A393)&gt;=18264,N(A393)&lt;=73050)),NOT(OR($C393="Service",$C393="Repair",$C393="Tires",$C393="Other")),NOT(AND(ISNUMBER(D393),N(D393)&gt;=0,N(D393)&lt;=2000000)),NOT(AND(ISNUMBER(F393),N(F393)&gt;=0,N(F393)&lt;=1000000)),N($A393)&lt;SUMPRODUCT(--(Vans!$A$2:$A$101=$B393),Vans!$G$2:$G$101)),"Check inputs",IF(OR($D393&lt;SUMPRODUCT(MAX(('Service Log'!$B$2:$B$501=$B393)*('Service Log'!$H$2:$H$501&lt;$A393)*'Service Log'!$I$2:$I$501)),$D393&lt;SUMPRODUCT(MAX((Inspections!$B$2:$B$501=$B393)*(Inspections!$P$2:$P$501&lt;$A393)*Inspections!$Q$2:$Q$501)),$D393&lt;SUMPRODUCT(--(Vans!$A$2:$A$101=$B393),Vans!$D$2:$D$101)),"Check odometer","OK"))))</f>
        <v/>
      </c>
      <c r="H393" s="21">
        <f>IF(AND(ISNUMBER($A393),N($A393)&gt;=18264,N($A393)&lt;=73050),$A393,0)</f>
        <v>0</v>
      </c>
      <c r="I393" s="22">
        <f>IF(AND(AND(ISNUMBER($A393),N($A393)&gt;=18264,N($A393)&lt;=73050),AND(ISNUMBER($D393),N($D393)&gt;=0,N($D393)&lt;=2000000)),$D393,0)</f>
        <v>0</v>
      </c>
    </row>
    <row r="394" spans="1:9" x14ac:dyDescent="0.25">
      <c r="A394" s="15"/>
      <c r="B394" s="12"/>
      <c r="C394" s="12"/>
      <c r="D394" s="14"/>
      <c r="E394" s="13"/>
      <c r="F394" s="20"/>
      <c r="G394" s="18" t="str">
        <f>IF(COUNTA($A394:$F394)=0,"",IF(OR($B394="",NOT(SUMPRODUCT(--(Vans!$A$2:$A$101=$B394))=1)),"Check ID",IF(OR(NOT(AND(ISNUMBER(A394),N(A394)&gt;=18264,N(A394)&lt;=73050)),NOT(OR($C394="Service",$C394="Repair",$C394="Tires",$C394="Other")),NOT(AND(ISNUMBER(D394),N(D394)&gt;=0,N(D394)&lt;=2000000)),NOT(AND(ISNUMBER(F394),N(F394)&gt;=0,N(F394)&lt;=1000000)),N($A394)&lt;SUMPRODUCT(--(Vans!$A$2:$A$101=$B394),Vans!$G$2:$G$101)),"Check inputs",IF(OR($D394&lt;SUMPRODUCT(MAX(('Service Log'!$B$2:$B$501=$B394)*('Service Log'!$H$2:$H$501&lt;$A394)*'Service Log'!$I$2:$I$501)),$D394&lt;SUMPRODUCT(MAX((Inspections!$B$2:$B$501=$B394)*(Inspections!$P$2:$P$501&lt;$A394)*Inspections!$Q$2:$Q$501)),$D394&lt;SUMPRODUCT(--(Vans!$A$2:$A$101=$B394),Vans!$D$2:$D$101)),"Check odometer","OK"))))</f>
        <v/>
      </c>
      <c r="H394" s="21">
        <f>IF(AND(ISNUMBER($A394),N($A394)&gt;=18264,N($A394)&lt;=73050),$A394,0)</f>
        <v>0</v>
      </c>
      <c r="I394" s="22">
        <f>IF(AND(AND(ISNUMBER($A394),N($A394)&gt;=18264,N($A394)&lt;=73050),AND(ISNUMBER($D394),N($D394)&gt;=0,N($D394)&lt;=2000000)),$D394,0)</f>
        <v>0</v>
      </c>
    </row>
    <row r="395" spans="1:9" x14ac:dyDescent="0.25">
      <c r="A395" s="15"/>
      <c r="B395" s="12"/>
      <c r="C395" s="12"/>
      <c r="D395" s="14"/>
      <c r="E395" s="13"/>
      <c r="F395" s="20"/>
      <c r="G395" s="18" t="str">
        <f>IF(COUNTA($A395:$F395)=0,"",IF(OR($B395="",NOT(SUMPRODUCT(--(Vans!$A$2:$A$101=$B395))=1)),"Check ID",IF(OR(NOT(AND(ISNUMBER(A395),N(A395)&gt;=18264,N(A395)&lt;=73050)),NOT(OR($C395="Service",$C395="Repair",$C395="Tires",$C395="Other")),NOT(AND(ISNUMBER(D395),N(D395)&gt;=0,N(D395)&lt;=2000000)),NOT(AND(ISNUMBER(F395),N(F395)&gt;=0,N(F395)&lt;=1000000)),N($A395)&lt;SUMPRODUCT(--(Vans!$A$2:$A$101=$B395),Vans!$G$2:$G$101)),"Check inputs",IF(OR($D395&lt;SUMPRODUCT(MAX(('Service Log'!$B$2:$B$501=$B395)*('Service Log'!$H$2:$H$501&lt;$A395)*'Service Log'!$I$2:$I$501)),$D395&lt;SUMPRODUCT(MAX((Inspections!$B$2:$B$501=$B395)*(Inspections!$P$2:$P$501&lt;$A395)*Inspections!$Q$2:$Q$501)),$D395&lt;SUMPRODUCT(--(Vans!$A$2:$A$101=$B395),Vans!$D$2:$D$101)),"Check odometer","OK"))))</f>
        <v/>
      </c>
      <c r="H395" s="21">
        <f>IF(AND(ISNUMBER($A395),N($A395)&gt;=18264,N($A395)&lt;=73050),$A395,0)</f>
        <v>0</v>
      </c>
      <c r="I395" s="22">
        <f>IF(AND(AND(ISNUMBER($A395),N($A395)&gt;=18264,N($A395)&lt;=73050),AND(ISNUMBER($D395),N($D395)&gt;=0,N($D395)&lt;=2000000)),$D395,0)</f>
        <v>0</v>
      </c>
    </row>
    <row r="396" spans="1:9" x14ac:dyDescent="0.25">
      <c r="A396" s="15"/>
      <c r="B396" s="12"/>
      <c r="C396" s="12"/>
      <c r="D396" s="14"/>
      <c r="E396" s="13"/>
      <c r="F396" s="20"/>
      <c r="G396" s="18" t="str">
        <f>IF(COUNTA($A396:$F396)=0,"",IF(OR($B396="",NOT(SUMPRODUCT(--(Vans!$A$2:$A$101=$B396))=1)),"Check ID",IF(OR(NOT(AND(ISNUMBER(A396),N(A396)&gt;=18264,N(A396)&lt;=73050)),NOT(OR($C396="Service",$C396="Repair",$C396="Tires",$C396="Other")),NOT(AND(ISNUMBER(D396),N(D396)&gt;=0,N(D396)&lt;=2000000)),NOT(AND(ISNUMBER(F396),N(F396)&gt;=0,N(F396)&lt;=1000000)),N($A396)&lt;SUMPRODUCT(--(Vans!$A$2:$A$101=$B396),Vans!$G$2:$G$101)),"Check inputs",IF(OR($D396&lt;SUMPRODUCT(MAX(('Service Log'!$B$2:$B$501=$B396)*('Service Log'!$H$2:$H$501&lt;$A396)*'Service Log'!$I$2:$I$501)),$D396&lt;SUMPRODUCT(MAX((Inspections!$B$2:$B$501=$B396)*(Inspections!$P$2:$P$501&lt;$A396)*Inspections!$Q$2:$Q$501)),$D396&lt;SUMPRODUCT(--(Vans!$A$2:$A$101=$B396),Vans!$D$2:$D$101)),"Check odometer","OK"))))</f>
        <v/>
      </c>
      <c r="H396" s="21">
        <f>IF(AND(ISNUMBER($A396),N($A396)&gt;=18264,N($A396)&lt;=73050),$A396,0)</f>
        <v>0</v>
      </c>
      <c r="I396" s="22">
        <f>IF(AND(AND(ISNUMBER($A396),N($A396)&gt;=18264,N($A396)&lt;=73050),AND(ISNUMBER($D396),N($D396)&gt;=0,N($D396)&lt;=2000000)),$D396,0)</f>
        <v>0</v>
      </c>
    </row>
    <row r="397" spans="1:9" x14ac:dyDescent="0.25">
      <c r="A397" s="15"/>
      <c r="B397" s="12"/>
      <c r="C397" s="12"/>
      <c r="D397" s="14"/>
      <c r="E397" s="13"/>
      <c r="F397" s="20"/>
      <c r="G397" s="18" t="str">
        <f>IF(COUNTA($A397:$F397)=0,"",IF(OR($B397="",NOT(SUMPRODUCT(--(Vans!$A$2:$A$101=$B397))=1)),"Check ID",IF(OR(NOT(AND(ISNUMBER(A397),N(A397)&gt;=18264,N(A397)&lt;=73050)),NOT(OR($C397="Service",$C397="Repair",$C397="Tires",$C397="Other")),NOT(AND(ISNUMBER(D397),N(D397)&gt;=0,N(D397)&lt;=2000000)),NOT(AND(ISNUMBER(F397),N(F397)&gt;=0,N(F397)&lt;=1000000)),N($A397)&lt;SUMPRODUCT(--(Vans!$A$2:$A$101=$B397),Vans!$G$2:$G$101)),"Check inputs",IF(OR($D397&lt;SUMPRODUCT(MAX(('Service Log'!$B$2:$B$501=$B397)*('Service Log'!$H$2:$H$501&lt;$A397)*'Service Log'!$I$2:$I$501)),$D397&lt;SUMPRODUCT(MAX((Inspections!$B$2:$B$501=$B397)*(Inspections!$P$2:$P$501&lt;$A397)*Inspections!$Q$2:$Q$501)),$D397&lt;SUMPRODUCT(--(Vans!$A$2:$A$101=$B397),Vans!$D$2:$D$101)),"Check odometer","OK"))))</f>
        <v/>
      </c>
      <c r="H397" s="21">
        <f>IF(AND(ISNUMBER($A397),N($A397)&gt;=18264,N($A397)&lt;=73050),$A397,0)</f>
        <v>0</v>
      </c>
      <c r="I397" s="22">
        <f>IF(AND(AND(ISNUMBER($A397),N($A397)&gt;=18264,N($A397)&lt;=73050),AND(ISNUMBER($D397),N($D397)&gt;=0,N($D397)&lt;=2000000)),$D397,0)</f>
        <v>0</v>
      </c>
    </row>
    <row r="398" spans="1:9" x14ac:dyDescent="0.25">
      <c r="A398" s="15"/>
      <c r="B398" s="12"/>
      <c r="C398" s="12"/>
      <c r="D398" s="14"/>
      <c r="E398" s="13"/>
      <c r="F398" s="20"/>
      <c r="G398" s="18" t="str">
        <f>IF(COUNTA($A398:$F398)=0,"",IF(OR($B398="",NOT(SUMPRODUCT(--(Vans!$A$2:$A$101=$B398))=1)),"Check ID",IF(OR(NOT(AND(ISNUMBER(A398),N(A398)&gt;=18264,N(A398)&lt;=73050)),NOT(OR($C398="Service",$C398="Repair",$C398="Tires",$C398="Other")),NOT(AND(ISNUMBER(D398),N(D398)&gt;=0,N(D398)&lt;=2000000)),NOT(AND(ISNUMBER(F398),N(F398)&gt;=0,N(F398)&lt;=1000000)),N($A398)&lt;SUMPRODUCT(--(Vans!$A$2:$A$101=$B398),Vans!$G$2:$G$101)),"Check inputs",IF(OR($D398&lt;SUMPRODUCT(MAX(('Service Log'!$B$2:$B$501=$B398)*('Service Log'!$H$2:$H$501&lt;$A398)*'Service Log'!$I$2:$I$501)),$D398&lt;SUMPRODUCT(MAX((Inspections!$B$2:$B$501=$B398)*(Inspections!$P$2:$P$501&lt;$A398)*Inspections!$Q$2:$Q$501)),$D398&lt;SUMPRODUCT(--(Vans!$A$2:$A$101=$B398),Vans!$D$2:$D$101)),"Check odometer","OK"))))</f>
        <v/>
      </c>
      <c r="H398" s="21">
        <f>IF(AND(ISNUMBER($A398),N($A398)&gt;=18264,N($A398)&lt;=73050),$A398,0)</f>
        <v>0</v>
      </c>
      <c r="I398" s="22">
        <f>IF(AND(AND(ISNUMBER($A398),N($A398)&gt;=18264,N($A398)&lt;=73050),AND(ISNUMBER($D398),N($D398)&gt;=0,N($D398)&lt;=2000000)),$D398,0)</f>
        <v>0</v>
      </c>
    </row>
    <row r="399" spans="1:9" x14ac:dyDescent="0.25">
      <c r="A399" s="15"/>
      <c r="B399" s="12"/>
      <c r="C399" s="12"/>
      <c r="D399" s="14"/>
      <c r="E399" s="13"/>
      <c r="F399" s="20"/>
      <c r="G399" s="18" t="str">
        <f>IF(COUNTA($A399:$F399)=0,"",IF(OR($B399="",NOT(SUMPRODUCT(--(Vans!$A$2:$A$101=$B399))=1)),"Check ID",IF(OR(NOT(AND(ISNUMBER(A399),N(A399)&gt;=18264,N(A399)&lt;=73050)),NOT(OR($C399="Service",$C399="Repair",$C399="Tires",$C399="Other")),NOT(AND(ISNUMBER(D399),N(D399)&gt;=0,N(D399)&lt;=2000000)),NOT(AND(ISNUMBER(F399),N(F399)&gt;=0,N(F399)&lt;=1000000)),N($A399)&lt;SUMPRODUCT(--(Vans!$A$2:$A$101=$B399),Vans!$G$2:$G$101)),"Check inputs",IF(OR($D399&lt;SUMPRODUCT(MAX(('Service Log'!$B$2:$B$501=$B399)*('Service Log'!$H$2:$H$501&lt;$A399)*'Service Log'!$I$2:$I$501)),$D399&lt;SUMPRODUCT(MAX((Inspections!$B$2:$B$501=$B399)*(Inspections!$P$2:$P$501&lt;$A399)*Inspections!$Q$2:$Q$501)),$D399&lt;SUMPRODUCT(--(Vans!$A$2:$A$101=$B399),Vans!$D$2:$D$101)),"Check odometer","OK"))))</f>
        <v/>
      </c>
      <c r="H399" s="21">
        <f>IF(AND(ISNUMBER($A399),N($A399)&gt;=18264,N($A399)&lt;=73050),$A399,0)</f>
        <v>0</v>
      </c>
      <c r="I399" s="22">
        <f>IF(AND(AND(ISNUMBER($A399),N($A399)&gt;=18264,N($A399)&lt;=73050),AND(ISNUMBER($D399),N($D399)&gt;=0,N($D399)&lt;=2000000)),$D399,0)</f>
        <v>0</v>
      </c>
    </row>
    <row r="400" spans="1:9" x14ac:dyDescent="0.25">
      <c r="A400" s="15"/>
      <c r="B400" s="12"/>
      <c r="C400" s="12"/>
      <c r="D400" s="14"/>
      <c r="E400" s="13"/>
      <c r="F400" s="20"/>
      <c r="G400" s="18" t="str">
        <f>IF(COUNTA($A400:$F400)=0,"",IF(OR($B400="",NOT(SUMPRODUCT(--(Vans!$A$2:$A$101=$B400))=1)),"Check ID",IF(OR(NOT(AND(ISNUMBER(A400),N(A400)&gt;=18264,N(A400)&lt;=73050)),NOT(OR($C400="Service",$C400="Repair",$C400="Tires",$C400="Other")),NOT(AND(ISNUMBER(D400),N(D400)&gt;=0,N(D400)&lt;=2000000)),NOT(AND(ISNUMBER(F400),N(F400)&gt;=0,N(F400)&lt;=1000000)),N($A400)&lt;SUMPRODUCT(--(Vans!$A$2:$A$101=$B400),Vans!$G$2:$G$101)),"Check inputs",IF(OR($D400&lt;SUMPRODUCT(MAX(('Service Log'!$B$2:$B$501=$B400)*('Service Log'!$H$2:$H$501&lt;$A400)*'Service Log'!$I$2:$I$501)),$D400&lt;SUMPRODUCT(MAX((Inspections!$B$2:$B$501=$B400)*(Inspections!$P$2:$P$501&lt;$A400)*Inspections!$Q$2:$Q$501)),$D400&lt;SUMPRODUCT(--(Vans!$A$2:$A$101=$B400),Vans!$D$2:$D$101)),"Check odometer","OK"))))</f>
        <v/>
      </c>
      <c r="H400" s="21">
        <f>IF(AND(ISNUMBER($A400),N($A400)&gt;=18264,N($A400)&lt;=73050),$A400,0)</f>
        <v>0</v>
      </c>
      <c r="I400" s="22">
        <f>IF(AND(AND(ISNUMBER($A400),N($A400)&gt;=18264,N($A400)&lt;=73050),AND(ISNUMBER($D400),N($D400)&gt;=0,N($D400)&lt;=2000000)),$D400,0)</f>
        <v>0</v>
      </c>
    </row>
    <row r="401" spans="1:9" x14ac:dyDescent="0.25">
      <c r="A401" s="15"/>
      <c r="B401" s="12"/>
      <c r="C401" s="12"/>
      <c r="D401" s="14"/>
      <c r="E401" s="13"/>
      <c r="F401" s="20"/>
      <c r="G401" s="18" t="str">
        <f>IF(COUNTA($A401:$F401)=0,"",IF(OR($B401="",NOT(SUMPRODUCT(--(Vans!$A$2:$A$101=$B401))=1)),"Check ID",IF(OR(NOT(AND(ISNUMBER(A401),N(A401)&gt;=18264,N(A401)&lt;=73050)),NOT(OR($C401="Service",$C401="Repair",$C401="Tires",$C401="Other")),NOT(AND(ISNUMBER(D401),N(D401)&gt;=0,N(D401)&lt;=2000000)),NOT(AND(ISNUMBER(F401),N(F401)&gt;=0,N(F401)&lt;=1000000)),N($A401)&lt;SUMPRODUCT(--(Vans!$A$2:$A$101=$B401),Vans!$G$2:$G$101)),"Check inputs",IF(OR($D401&lt;SUMPRODUCT(MAX(('Service Log'!$B$2:$B$501=$B401)*('Service Log'!$H$2:$H$501&lt;$A401)*'Service Log'!$I$2:$I$501)),$D401&lt;SUMPRODUCT(MAX((Inspections!$B$2:$B$501=$B401)*(Inspections!$P$2:$P$501&lt;$A401)*Inspections!$Q$2:$Q$501)),$D401&lt;SUMPRODUCT(--(Vans!$A$2:$A$101=$B401),Vans!$D$2:$D$101)),"Check odometer","OK"))))</f>
        <v/>
      </c>
      <c r="H401" s="21">
        <f>IF(AND(ISNUMBER($A401),N($A401)&gt;=18264,N($A401)&lt;=73050),$A401,0)</f>
        <v>0</v>
      </c>
      <c r="I401" s="22">
        <f>IF(AND(AND(ISNUMBER($A401),N($A401)&gt;=18264,N($A401)&lt;=73050),AND(ISNUMBER($D401),N($D401)&gt;=0,N($D401)&lt;=2000000)),$D401,0)</f>
        <v>0</v>
      </c>
    </row>
    <row r="402" spans="1:9" x14ac:dyDescent="0.25">
      <c r="A402" s="15"/>
      <c r="B402" s="12"/>
      <c r="C402" s="12"/>
      <c r="D402" s="14"/>
      <c r="E402" s="13"/>
      <c r="F402" s="20"/>
      <c r="G402" s="18" t="str">
        <f>IF(COUNTA($A402:$F402)=0,"",IF(OR($B402="",NOT(SUMPRODUCT(--(Vans!$A$2:$A$101=$B402))=1)),"Check ID",IF(OR(NOT(AND(ISNUMBER(A402),N(A402)&gt;=18264,N(A402)&lt;=73050)),NOT(OR($C402="Service",$C402="Repair",$C402="Tires",$C402="Other")),NOT(AND(ISNUMBER(D402),N(D402)&gt;=0,N(D402)&lt;=2000000)),NOT(AND(ISNUMBER(F402),N(F402)&gt;=0,N(F402)&lt;=1000000)),N($A402)&lt;SUMPRODUCT(--(Vans!$A$2:$A$101=$B402),Vans!$G$2:$G$101)),"Check inputs",IF(OR($D402&lt;SUMPRODUCT(MAX(('Service Log'!$B$2:$B$501=$B402)*('Service Log'!$H$2:$H$501&lt;$A402)*'Service Log'!$I$2:$I$501)),$D402&lt;SUMPRODUCT(MAX((Inspections!$B$2:$B$501=$B402)*(Inspections!$P$2:$P$501&lt;$A402)*Inspections!$Q$2:$Q$501)),$D402&lt;SUMPRODUCT(--(Vans!$A$2:$A$101=$B402),Vans!$D$2:$D$101)),"Check odometer","OK"))))</f>
        <v/>
      </c>
      <c r="H402" s="21">
        <f>IF(AND(ISNUMBER($A402),N($A402)&gt;=18264,N($A402)&lt;=73050),$A402,0)</f>
        <v>0</v>
      </c>
      <c r="I402" s="22">
        <f>IF(AND(AND(ISNUMBER($A402),N($A402)&gt;=18264,N($A402)&lt;=73050),AND(ISNUMBER($D402),N($D402)&gt;=0,N($D402)&lt;=2000000)),$D402,0)</f>
        <v>0</v>
      </c>
    </row>
    <row r="403" spans="1:9" x14ac:dyDescent="0.25">
      <c r="A403" s="15"/>
      <c r="B403" s="12"/>
      <c r="C403" s="12"/>
      <c r="D403" s="14"/>
      <c r="E403" s="13"/>
      <c r="F403" s="20"/>
      <c r="G403" s="18" t="str">
        <f>IF(COUNTA($A403:$F403)=0,"",IF(OR($B403="",NOT(SUMPRODUCT(--(Vans!$A$2:$A$101=$B403))=1)),"Check ID",IF(OR(NOT(AND(ISNUMBER(A403),N(A403)&gt;=18264,N(A403)&lt;=73050)),NOT(OR($C403="Service",$C403="Repair",$C403="Tires",$C403="Other")),NOT(AND(ISNUMBER(D403),N(D403)&gt;=0,N(D403)&lt;=2000000)),NOT(AND(ISNUMBER(F403),N(F403)&gt;=0,N(F403)&lt;=1000000)),N($A403)&lt;SUMPRODUCT(--(Vans!$A$2:$A$101=$B403),Vans!$G$2:$G$101)),"Check inputs",IF(OR($D403&lt;SUMPRODUCT(MAX(('Service Log'!$B$2:$B$501=$B403)*('Service Log'!$H$2:$H$501&lt;$A403)*'Service Log'!$I$2:$I$501)),$D403&lt;SUMPRODUCT(MAX((Inspections!$B$2:$B$501=$B403)*(Inspections!$P$2:$P$501&lt;$A403)*Inspections!$Q$2:$Q$501)),$D403&lt;SUMPRODUCT(--(Vans!$A$2:$A$101=$B403),Vans!$D$2:$D$101)),"Check odometer","OK"))))</f>
        <v/>
      </c>
      <c r="H403" s="21">
        <f>IF(AND(ISNUMBER($A403),N($A403)&gt;=18264,N($A403)&lt;=73050),$A403,0)</f>
        <v>0</v>
      </c>
      <c r="I403" s="22">
        <f>IF(AND(AND(ISNUMBER($A403),N($A403)&gt;=18264,N($A403)&lt;=73050),AND(ISNUMBER($D403),N($D403)&gt;=0,N($D403)&lt;=2000000)),$D403,0)</f>
        <v>0</v>
      </c>
    </row>
    <row r="404" spans="1:9" x14ac:dyDescent="0.25">
      <c r="A404" s="15"/>
      <c r="B404" s="12"/>
      <c r="C404" s="12"/>
      <c r="D404" s="14"/>
      <c r="E404" s="13"/>
      <c r="F404" s="20"/>
      <c r="G404" s="18" t="str">
        <f>IF(COUNTA($A404:$F404)=0,"",IF(OR($B404="",NOT(SUMPRODUCT(--(Vans!$A$2:$A$101=$B404))=1)),"Check ID",IF(OR(NOT(AND(ISNUMBER(A404),N(A404)&gt;=18264,N(A404)&lt;=73050)),NOT(OR($C404="Service",$C404="Repair",$C404="Tires",$C404="Other")),NOT(AND(ISNUMBER(D404),N(D404)&gt;=0,N(D404)&lt;=2000000)),NOT(AND(ISNUMBER(F404),N(F404)&gt;=0,N(F404)&lt;=1000000)),N($A404)&lt;SUMPRODUCT(--(Vans!$A$2:$A$101=$B404),Vans!$G$2:$G$101)),"Check inputs",IF(OR($D404&lt;SUMPRODUCT(MAX(('Service Log'!$B$2:$B$501=$B404)*('Service Log'!$H$2:$H$501&lt;$A404)*'Service Log'!$I$2:$I$501)),$D404&lt;SUMPRODUCT(MAX((Inspections!$B$2:$B$501=$B404)*(Inspections!$P$2:$P$501&lt;$A404)*Inspections!$Q$2:$Q$501)),$D404&lt;SUMPRODUCT(--(Vans!$A$2:$A$101=$B404),Vans!$D$2:$D$101)),"Check odometer","OK"))))</f>
        <v/>
      </c>
      <c r="H404" s="21">
        <f>IF(AND(ISNUMBER($A404),N($A404)&gt;=18264,N($A404)&lt;=73050),$A404,0)</f>
        <v>0</v>
      </c>
      <c r="I404" s="22">
        <f>IF(AND(AND(ISNUMBER($A404),N($A404)&gt;=18264,N($A404)&lt;=73050),AND(ISNUMBER($D404),N($D404)&gt;=0,N($D404)&lt;=2000000)),$D404,0)</f>
        <v>0</v>
      </c>
    </row>
    <row r="405" spans="1:9" x14ac:dyDescent="0.25">
      <c r="A405" s="15"/>
      <c r="B405" s="12"/>
      <c r="C405" s="12"/>
      <c r="D405" s="14"/>
      <c r="E405" s="13"/>
      <c r="F405" s="20"/>
      <c r="G405" s="18" t="str">
        <f>IF(COUNTA($A405:$F405)=0,"",IF(OR($B405="",NOT(SUMPRODUCT(--(Vans!$A$2:$A$101=$B405))=1)),"Check ID",IF(OR(NOT(AND(ISNUMBER(A405),N(A405)&gt;=18264,N(A405)&lt;=73050)),NOT(OR($C405="Service",$C405="Repair",$C405="Tires",$C405="Other")),NOT(AND(ISNUMBER(D405),N(D405)&gt;=0,N(D405)&lt;=2000000)),NOT(AND(ISNUMBER(F405),N(F405)&gt;=0,N(F405)&lt;=1000000)),N($A405)&lt;SUMPRODUCT(--(Vans!$A$2:$A$101=$B405),Vans!$G$2:$G$101)),"Check inputs",IF(OR($D405&lt;SUMPRODUCT(MAX(('Service Log'!$B$2:$B$501=$B405)*('Service Log'!$H$2:$H$501&lt;$A405)*'Service Log'!$I$2:$I$501)),$D405&lt;SUMPRODUCT(MAX((Inspections!$B$2:$B$501=$B405)*(Inspections!$P$2:$P$501&lt;$A405)*Inspections!$Q$2:$Q$501)),$D405&lt;SUMPRODUCT(--(Vans!$A$2:$A$101=$B405),Vans!$D$2:$D$101)),"Check odometer","OK"))))</f>
        <v/>
      </c>
      <c r="H405" s="21">
        <f>IF(AND(ISNUMBER($A405),N($A405)&gt;=18264,N($A405)&lt;=73050),$A405,0)</f>
        <v>0</v>
      </c>
      <c r="I405" s="22">
        <f>IF(AND(AND(ISNUMBER($A405),N($A405)&gt;=18264,N($A405)&lt;=73050),AND(ISNUMBER($D405),N($D405)&gt;=0,N($D405)&lt;=2000000)),$D405,0)</f>
        <v>0</v>
      </c>
    </row>
    <row r="406" spans="1:9" x14ac:dyDescent="0.25">
      <c r="A406" s="15"/>
      <c r="B406" s="12"/>
      <c r="C406" s="12"/>
      <c r="D406" s="14"/>
      <c r="E406" s="13"/>
      <c r="F406" s="20"/>
      <c r="G406" s="18" t="str">
        <f>IF(COUNTA($A406:$F406)=0,"",IF(OR($B406="",NOT(SUMPRODUCT(--(Vans!$A$2:$A$101=$B406))=1)),"Check ID",IF(OR(NOT(AND(ISNUMBER(A406),N(A406)&gt;=18264,N(A406)&lt;=73050)),NOT(OR($C406="Service",$C406="Repair",$C406="Tires",$C406="Other")),NOT(AND(ISNUMBER(D406),N(D406)&gt;=0,N(D406)&lt;=2000000)),NOT(AND(ISNUMBER(F406),N(F406)&gt;=0,N(F406)&lt;=1000000)),N($A406)&lt;SUMPRODUCT(--(Vans!$A$2:$A$101=$B406),Vans!$G$2:$G$101)),"Check inputs",IF(OR($D406&lt;SUMPRODUCT(MAX(('Service Log'!$B$2:$B$501=$B406)*('Service Log'!$H$2:$H$501&lt;$A406)*'Service Log'!$I$2:$I$501)),$D406&lt;SUMPRODUCT(MAX((Inspections!$B$2:$B$501=$B406)*(Inspections!$P$2:$P$501&lt;$A406)*Inspections!$Q$2:$Q$501)),$D406&lt;SUMPRODUCT(--(Vans!$A$2:$A$101=$B406),Vans!$D$2:$D$101)),"Check odometer","OK"))))</f>
        <v/>
      </c>
      <c r="H406" s="21">
        <f>IF(AND(ISNUMBER($A406),N($A406)&gt;=18264,N($A406)&lt;=73050),$A406,0)</f>
        <v>0</v>
      </c>
      <c r="I406" s="22">
        <f>IF(AND(AND(ISNUMBER($A406),N($A406)&gt;=18264,N($A406)&lt;=73050),AND(ISNUMBER($D406),N($D406)&gt;=0,N($D406)&lt;=2000000)),$D406,0)</f>
        <v>0</v>
      </c>
    </row>
    <row r="407" spans="1:9" x14ac:dyDescent="0.25">
      <c r="A407" s="15"/>
      <c r="B407" s="12"/>
      <c r="C407" s="12"/>
      <c r="D407" s="14"/>
      <c r="E407" s="13"/>
      <c r="F407" s="20"/>
      <c r="G407" s="18" t="str">
        <f>IF(COUNTA($A407:$F407)=0,"",IF(OR($B407="",NOT(SUMPRODUCT(--(Vans!$A$2:$A$101=$B407))=1)),"Check ID",IF(OR(NOT(AND(ISNUMBER(A407),N(A407)&gt;=18264,N(A407)&lt;=73050)),NOT(OR($C407="Service",$C407="Repair",$C407="Tires",$C407="Other")),NOT(AND(ISNUMBER(D407),N(D407)&gt;=0,N(D407)&lt;=2000000)),NOT(AND(ISNUMBER(F407),N(F407)&gt;=0,N(F407)&lt;=1000000)),N($A407)&lt;SUMPRODUCT(--(Vans!$A$2:$A$101=$B407),Vans!$G$2:$G$101)),"Check inputs",IF(OR($D407&lt;SUMPRODUCT(MAX(('Service Log'!$B$2:$B$501=$B407)*('Service Log'!$H$2:$H$501&lt;$A407)*'Service Log'!$I$2:$I$501)),$D407&lt;SUMPRODUCT(MAX((Inspections!$B$2:$B$501=$B407)*(Inspections!$P$2:$P$501&lt;$A407)*Inspections!$Q$2:$Q$501)),$D407&lt;SUMPRODUCT(--(Vans!$A$2:$A$101=$B407),Vans!$D$2:$D$101)),"Check odometer","OK"))))</f>
        <v/>
      </c>
      <c r="H407" s="21">
        <f>IF(AND(ISNUMBER($A407),N($A407)&gt;=18264,N($A407)&lt;=73050),$A407,0)</f>
        <v>0</v>
      </c>
      <c r="I407" s="22">
        <f>IF(AND(AND(ISNUMBER($A407),N($A407)&gt;=18264,N($A407)&lt;=73050),AND(ISNUMBER($D407),N($D407)&gt;=0,N($D407)&lt;=2000000)),$D407,0)</f>
        <v>0</v>
      </c>
    </row>
    <row r="408" spans="1:9" x14ac:dyDescent="0.25">
      <c r="A408" s="15"/>
      <c r="B408" s="12"/>
      <c r="C408" s="12"/>
      <c r="D408" s="14"/>
      <c r="E408" s="13"/>
      <c r="F408" s="20"/>
      <c r="G408" s="18" t="str">
        <f>IF(COUNTA($A408:$F408)=0,"",IF(OR($B408="",NOT(SUMPRODUCT(--(Vans!$A$2:$A$101=$B408))=1)),"Check ID",IF(OR(NOT(AND(ISNUMBER(A408),N(A408)&gt;=18264,N(A408)&lt;=73050)),NOT(OR($C408="Service",$C408="Repair",$C408="Tires",$C408="Other")),NOT(AND(ISNUMBER(D408),N(D408)&gt;=0,N(D408)&lt;=2000000)),NOT(AND(ISNUMBER(F408),N(F408)&gt;=0,N(F408)&lt;=1000000)),N($A408)&lt;SUMPRODUCT(--(Vans!$A$2:$A$101=$B408),Vans!$G$2:$G$101)),"Check inputs",IF(OR($D408&lt;SUMPRODUCT(MAX(('Service Log'!$B$2:$B$501=$B408)*('Service Log'!$H$2:$H$501&lt;$A408)*'Service Log'!$I$2:$I$501)),$D408&lt;SUMPRODUCT(MAX((Inspections!$B$2:$B$501=$B408)*(Inspections!$P$2:$P$501&lt;$A408)*Inspections!$Q$2:$Q$501)),$D408&lt;SUMPRODUCT(--(Vans!$A$2:$A$101=$B408),Vans!$D$2:$D$101)),"Check odometer","OK"))))</f>
        <v/>
      </c>
      <c r="H408" s="21">
        <f>IF(AND(ISNUMBER($A408),N($A408)&gt;=18264,N($A408)&lt;=73050),$A408,0)</f>
        <v>0</v>
      </c>
      <c r="I408" s="22">
        <f>IF(AND(AND(ISNUMBER($A408),N($A408)&gt;=18264,N($A408)&lt;=73050),AND(ISNUMBER($D408),N($D408)&gt;=0,N($D408)&lt;=2000000)),$D408,0)</f>
        <v>0</v>
      </c>
    </row>
    <row r="409" spans="1:9" x14ac:dyDescent="0.25">
      <c r="A409" s="15"/>
      <c r="B409" s="12"/>
      <c r="C409" s="12"/>
      <c r="D409" s="14"/>
      <c r="E409" s="13"/>
      <c r="F409" s="20"/>
      <c r="G409" s="18" t="str">
        <f>IF(COUNTA($A409:$F409)=0,"",IF(OR($B409="",NOT(SUMPRODUCT(--(Vans!$A$2:$A$101=$B409))=1)),"Check ID",IF(OR(NOT(AND(ISNUMBER(A409),N(A409)&gt;=18264,N(A409)&lt;=73050)),NOT(OR($C409="Service",$C409="Repair",$C409="Tires",$C409="Other")),NOT(AND(ISNUMBER(D409),N(D409)&gt;=0,N(D409)&lt;=2000000)),NOT(AND(ISNUMBER(F409),N(F409)&gt;=0,N(F409)&lt;=1000000)),N($A409)&lt;SUMPRODUCT(--(Vans!$A$2:$A$101=$B409),Vans!$G$2:$G$101)),"Check inputs",IF(OR($D409&lt;SUMPRODUCT(MAX(('Service Log'!$B$2:$B$501=$B409)*('Service Log'!$H$2:$H$501&lt;$A409)*'Service Log'!$I$2:$I$501)),$D409&lt;SUMPRODUCT(MAX((Inspections!$B$2:$B$501=$B409)*(Inspections!$P$2:$P$501&lt;$A409)*Inspections!$Q$2:$Q$501)),$D409&lt;SUMPRODUCT(--(Vans!$A$2:$A$101=$B409),Vans!$D$2:$D$101)),"Check odometer","OK"))))</f>
        <v/>
      </c>
      <c r="H409" s="21">
        <f>IF(AND(ISNUMBER($A409),N($A409)&gt;=18264,N($A409)&lt;=73050),$A409,0)</f>
        <v>0</v>
      </c>
      <c r="I409" s="22">
        <f>IF(AND(AND(ISNUMBER($A409),N($A409)&gt;=18264,N($A409)&lt;=73050),AND(ISNUMBER($D409),N($D409)&gt;=0,N($D409)&lt;=2000000)),$D409,0)</f>
        <v>0</v>
      </c>
    </row>
    <row r="410" spans="1:9" x14ac:dyDescent="0.25">
      <c r="A410" s="15"/>
      <c r="B410" s="12"/>
      <c r="C410" s="12"/>
      <c r="D410" s="14"/>
      <c r="E410" s="13"/>
      <c r="F410" s="20"/>
      <c r="G410" s="18" t="str">
        <f>IF(COUNTA($A410:$F410)=0,"",IF(OR($B410="",NOT(SUMPRODUCT(--(Vans!$A$2:$A$101=$B410))=1)),"Check ID",IF(OR(NOT(AND(ISNUMBER(A410),N(A410)&gt;=18264,N(A410)&lt;=73050)),NOT(OR($C410="Service",$C410="Repair",$C410="Tires",$C410="Other")),NOT(AND(ISNUMBER(D410),N(D410)&gt;=0,N(D410)&lt;=2000000)),NOT(AND(ISNUMBER(F410),N(F410)&gt;=0,N(F410)&lt;=1000000)),N($A410)&lt;SUMPRODUCT(--(Vans!$A$2:$A$101=$B410),Vans!$G$2:$G$101)),"Check inputs",IF(OR($D410&lt;SUMPRODUCT(MAX(('Service Log'!$B$2:$B$501=$B410)*('Service Log'!$H$2:$H$501&lt;$A410)*'Service Log'!$I$2:$I$501)),$D410&lt;SUMPRODUCT(MAX((Inspections!$B$2:$B$501=$B410)*(Inspections!$P$2:$P$501&lt;$A410)*Inspections!$Q$2:$Q$501)),$D410&lt;SUMPRODUCT(--(Vans!$A$2:$A$101=$B410),Vans!$D$2:$D$101)),"Check odometer","OK"))))</f>
        <v/>
      </c>
      <c r="H410" s="21">
        <f>IF(AND(ISNUMBER($A410),N($A410)&gt;=18264,N($A410)&lt;=73050),$A410,0)</f>
        <v>0</v>
      </c>
      <c r="I410" s="22">
        <f>IF(AND(AND(ISNUMBER($A410),N($A410)&gt;=18264,N($A410)&lt;=73050),AND(ISNUMBER($D410),N($D410)&gt;=0,N($D410)&lt;=2000000)),$D410,0)</f>
        <v>0</v>
      </c>
    </row>
    <row r="411" spans="1:9" x14ac:dyDescent="0.25">
      <c r="A411" s="15"/>
      <c r="B411" s="12"/>
      <c r="C411" s="12"/>
      <c r="D411" s="14"/>
      <c r="E411" s="13"/>
      <c r="F411" s="20"/>
      <c r="G411" s="18" t="str">
        <f>IF(COUNTA($A411:$F411)=0,"",IF(OR($B411="",NOT(SUMPRODUCT(--(Vans!$A$2:$A$101=$B411))=1)),"Check ID",IF(OR(NOT(AND(ISNUMBER(A411),N(A411)&gt;=18264,N(A411)&lt;=73050)),NOT(OR($C411="Service",$C411="Repair",$C411="Tires",$C411="Other")),NOT(AND(ISNUMBER(D411),N(D411)&gt;=0,N(D411)&lt;=2000000)),NOT(AND(ISNUMBER(F411),N(F411)&gt;=0,N(F411)&lt;=1000000)),N($A411)&lt;SUMPRODUCT(--(Vans!$A$2:$A$101=$B411),Vans!$G$2:$G$101)),"Check inputs",IF(OR($D411&lt;SUMPRODUCT(MAX(('Service Log'!$B$2:$B$501=$B411)*('Service Log'!$H$2:$H$501&lt;$A411)*'Service Log'!$I$2:$I$501)),$D411&lt;SUMPRODUCT(MAX((Inspections!$B$2:$B$501=$B411)*(Inspections!$P$2:$P$501&lt;$A411)*Inspections!$Q$2:$Q$501)),$D411&lt;SUMPRODUCT(--(Vans!$A$2:$A$101=$B411),Vans!$D$2:$D$101)),"Check odometer","OK"))))</f>
        <v/>
      </c>
      <c r="H411" s="21">
        <f>IF(AND(ISNUMBER($A411),N($A411)&gt;=18264,N($A411)&lt;=73050),$A411,0)</f>
        <v>0</v>
      </c>
      <c r="I411" s="22">
        <f>IF(AND(AND(ISNUMBER($A411),N($A411)&gt;=18264,N($A411)&lt;=73050),AND(ISNUMBER($D411),N($D411)&gt;=0,N($D411)&lt;=2000000)),$D411,0)</f>
        <v>0</v>
      </c>
    </row>
    <row r="412" spans="1:9" x14ac:dyDescent="0.25">
      <c r="A412" s="15"/>
      <c r="B412" s="12"/>
      <c r="C412" s="12"/>
      <c r="D412" s="14"/>
      <c r="E412" s="13"/>
      <c r="F412" s="20"/>
      <c r="G412" s="18" t="str">
        <f>IF(COUNTA($A412:$F412)=0,"",IF(OR($B412="",NOT(SUMPRODUCT(--(Vans!$A$2:$A$101=$B412))=1)),"Check ID",IF(OR(NOT(AND(ISNUMBER(A412),N(A412)&gt;=18264,N(A412)&lt;=73050)),NOT(OR($C412="Service",$C412="Repair",$C412="Tires",$C412="Other")),NOT(AND(ISNUMBER(D412),N(D412)&gt;=0,N(D412)&lt;=2000000)),NOT(AND(ISNUMBER(F412),N(F412)&gt;=0,N(F412)&lt;=1000000)),N($A412)&lt;SUMPRODUCT(--(Vans!$A$2:$A$101=$B412),Vans!$G$2:$G$101)),"Check inputs",IF(OR($D412&lt;SUMPRODUCT(MAX(('Service Log'!$B$2:$B$501=$B412)*('Service Log'!$H$2:$H$501&lt;$A412)*'Service Log'!$I$2:$I$501)),$D412&lt;SUMPRODUCT(MAX((Inspections!$B$2:$B$501=$B412)*(Inspections!$P$2:$P$501&lt;$A412)*Inspections!$Q$2:$Q$501)),$D412&lt;SUMPRODUCT(--(Vans!$A$2:$A$101=$B412),Vans!$D$2:$D$101)),"Check odometer","OK"))))</f>
        <v/>
      </c>
      <c r="H412" s="21">
        <f>IF(AND(ISNUMBER($A412),N($A412)&gt;=18264,N($A412)&lt;=73050),$A412,0)</f>
        <v>0</v>
      </c>
      <c r="I412" s="22">
        <f>IF(AND(AND(ISNUMBER($A412),N($A412)&gt;=18264,N($A412)&lt;=73050),AND(ISNUMBER($D412),N($D412)&gt;=0,N($D412)&lt;=2000000)),$D412,0)</f>
        <v>0</v>
      </c>
    </row>
    <row r="413" spans="1:9" x14ac:dyDescent="0.25">
      <c r="A413" s="15"/>
      <c r="B413" s="12"/>
      <c r="C413" s="12"/>
      <c r="D413" s="14"/>
      <c r="E413" s="13"/>
      <c r="F413" s="20"/>
      <c r="G413" s="18" t="str">
        <f>IF(COUNTA($A413:$F413)=0,"",IF(OR($B413="",NOT(SUMPRODUCT(--(Vans!$A$2:$A$101=$B413))=1)),"Check ID",IF(OR(NOT(AND(ISNUMBER(A413),N(A413)&gt;=18264,N(A413)&lt;=73050)),NOT(OR($C413="Service",$C413="Repair",$C413="Tires",$C413="Other")),NOT(AND(ISNUMBER(D413),N(D413)&gt;=0,N(D413)&lt;=2000000)),NOT(AND(ISNUMBER(F413),N(F413)&gt;=0,N(F413)&lt;=1000000)),N($A413)&lt;SUMPRODUCT(--(Vans!$A$2:$A$101=$B413),Vans!$G$2:$G$101)),"Check inputs",IF(OR($D413&lt;SUMPRODUCT(MAX(('Service Log'!$B$2:$B$501=$B413)*('Service Log'!$H$2:$H$501&lt;$A413)*'Service Log'!$I$2:$I$501)),$D413&lt;SUMPRODUCT(MAX((Inspections!$B$2:$B$501=$B413)*(Inspections!$P$2:$P$501&lt;$A413)*Inspections!$Q$2:$Q$501)),$D413&lt;SUMPRODUCT(--(Vans!$A$2:$A$101=$B413),Vans!$D$2:$D$101)),"Check odometer","OK"))))</f>
        <v/>
      </c>
      <c r="H413" s="21">
        <f>IF(AND(ISNUMBER($A413),N($A413)&gt;=18264,N($A413)&lt;=73050),$A413,0)</f>
        <v>0</v>
      </c>
      <c r="I413" s="22">
        <f>IF(AND(AND(ISNUMBER($A413),N($A413)&gt;=18264,N($A413)&lt;=73050),AND(ISNUMBER($D413),N($D413)&gt;=0,N($D413)&lt;=2000000)),$D413,0)</f>
        <v>0</v>
      </c>
    </row>
    <row r="414" spans="1:9" x14ac:dyDescent="0.25">
      <c r="A414" s="15"/>
      <c r="B414" s="12"/>
      <c r="C414" s="12"/>
      <c r="D414" s="14"/>
      <c r="E414" s="13"/>
      <c r="F414" s="20"/>
      <c r="G414" s="18" t="str">
        <f>IF(COUNTA($A414:$F414)=0,"",IF(OR($B414="",NOT(SUMPRODUCT(--(Vans!$A$2:$A$101=$B414))=1)),"Check ID",IF(OR(NOT(AND(ISNUMBER(A414),N(A414)&gt;=18264,N(A414)&lt;=73050)),NOT(OR($C414="Service",$C414="Repair",$C414="Tires",$C414="Other")),NOT(AND(ISNUMBER(D414),N(D414)&gt;=0,N(D414)&lt;=2000000)),NOT(AND(ISNUMBER(F414),N(F414)&gt;=0,N(F414)&lt;=1000000)),N($A414)&lt;SUMPRODUCT(--(Vans!$A$2:$A$101=$B414),Vans!$G$2:$G$101)),"Check inputs",IF(OR($D414&lt;SUMPRODUCT(MAX(('Service Log'!$B$2:$B$501=$B414)*('Service Log'!$H$2:$H$501&lt;$A414)*'Service Log'!$I$2:$I$501)),$D414&lt;SUMPRODUCT(MAX((Inspections!$B$2:$B$501=$B414)*(Inspections!$P$2:$P$501&lt;$A414)*Inspections!$Q$2:$Q$501)),$D414&lt;SUMPRODUCT(--(Vans!$A$2:$A$101=$B414),Vans!$D$2:$D$101)),"Check odometer","OK"))))</f>
        <v/>
      </c>
      <c r="H414" s="21">
        <f>IF(AND(ISNUMBER($A414),N($A414)&gt;=18264,N($A414)&lt;=73050),$A414,0)</f>
        <v>0</v>
      </c>
      <c r="I414" s="22">
        <f>IF(AND(AND(ISNUMBER($A414),N($A414)&gt;=18264,N($A414)&lt;=73050),AND(ISNUMBER($D414),N($D414)&gt;=0,N($D414)&lt;=2000000)),$D414,0)</f>
        <v>0</v>
      </c>
    </row>
    <row r="415" spans="1:9" x14ac:dyDescent="0.25">
      <c r="A415" s="15"/>
      <c r="B415" s="12"/>
      <c r="C415" s="12"/>
      <c r="D415" s="14"/>
      <c r="E415" s="13"/>
      <c r="F415" s="20"/>
      <c r="G415" s="18" t="str">
        <f>IF(COUNTA($A415:$F415)=0,"",IF(OR($B415="",NOT(SUMPRODUCT(--(Vans!$A$2:$A$101=$B415))=1)),"Check ID",IF(OR(NOT(AND(ISNUMBER(A415),N(A415)&gt;=18264,N(A415)&lt;=73050)),NOT(OR($C415="Service",$C415="Repair",$C415="Tires",$C415="Other")),NOT(AND(ISNUMBER(D415),N(D415)&gt;=0,N(D415)&lt;=2000000)),NOT(AND(ISNUMBER(F415),N(F415)&gt;=0,N(F415)&lt;=1000000)),N($A415)&lt;SUMPRODUCT(--(Vans!$A$2:$A$101=$B415),Vans!$G$2:$G$101)),"Check inputs",IF(OR($D415&lt;SUMPRODUCT(MAX(('Service Log'!$B$2:$B$501=$B415)*('Service Log'!$H$2:$H$501&lt;$A415)*'Service Log'!$I$2:$I$501)),$D415&lt;SUMPRODUCT(MAX((Inspections!$B$2:$B$501=$B415)*(Inspections!$P$2:$P$501&lt;$A415)*Inspections!$Q$2:$Q$501)),$D415&lt;SUMPRODUCT(--(Vans!$A$2:$A$101=$B415),Vans!$D$2:$D$101)),"Check odometer","OK"))))</f>
        <v/>
      </c>
      <c r="H415" s="21">
        <f>IF(AND(ISNUMBER($A415),N($A415)&gt;=18264,N($A415)&lt;=73050),$A415,0)</f>
        <v>0</v>
      </c>
      <c r="I415" s="22">
        <f>IF(AND(AND(ISNUMBER($A415),N($A415)&gt;=18264,N($A415)&lt;=73050),AND(ISNUMBER($D415),N($D415)&gt;=0,N($D415)&lt;=2000000)),$D415,0)</f>
        <v>0</v>
      </c>
    </row>
    <row r="416" spans="1:9" x14ac:dyDescent="0.25">
      <c r="A416" s="15"/>
      <c r="B416" s="12"/>
      <c r="C416" s="12"/>
      <c r="D416" s="14"/>
      <c r="E416" s="13"/>
      <c r="F416" s="20"/>
      <c r="G416" s="18" t="str">
        <f>IF(COUNTA($A416:$F416)=0,"",IF(OR($B416="",NOT(SUMPRODUCT(--(Vans!$A$2:$A$101=$B416))=1)),"Check ID",IF(OR(NOT(AND(ISNUMBER(A416),N(A416)&gt;=18264,N(A416)&lt;=73050)),NOT(OR($C416="Service",$C416="Repair",$C416="Tires",$C416="Other")),NOT(AND(ISNUMBER(D416),N(D416)&gt;=0,N(D416)&lt;=2000000)),NOT(AND(ISNUMBER(F416),N(F416)&gt;=0,N(F416)&lt;=1000000)),N($A416)&lt;SUMPRODUCT(--(Vans!$A$2:$A$101=$B416),Vans!$G$2:$G$101)),"Check inputs",IF(OR($D416&lt;SUMPRODUCT(MAX(('Service Log'!$B$2:$B$501=$B416)*('Service Log'!$H$2:$H$501&lt;$A416)*'Service Log'!$I$2:$I$501)),$D416&lt;SUMPRODUCT(MAX((Inspections!$B$2:$B$501=$B416)*(Inspections!$P$2:$P$501&lt;$A416)*Inspections!$Q$2:$Q$501)),$D416&lt;SUMPRODUCT(--(Vans!$A$2:$A$101=$B416),Vans!$D$2:$D$101)),"Check odometer","OK"))))</f>
        <v/>
      </c>
      <c r="H416" s="21">
        <f>IF(AND(ISNUMBER($A416),N($A416)&gt;=18264,N($A416)&lt;=73050),$A416,0)</f>
        <v>0</v>
      </c>
      <c r="I416" s="22">
        <f>IF(AND(AND(ISNUMBER($A416),N($A416)&gt;=18264,N($A416)&lt;=73050),AND(ISNUMBER($D416),N($D416)&gt;=0,N($D416)&lt;=2000000)),$D416,0)</f>
        <v>0</v>
      </c>
    </row>
    <row r="417" spans="1:9" x14ac:dyDescent="0.25">
      <c r="A417" s="15"/>
      <c r="B417" s="12"/>
      <c r="C417" s="12"/>
      <c r="D417" s="14"/>
      <c r="E417" s="13"/>
      <c r="F417" s="20"/>
      <c r="G417" s="18" t="str">
        <f>IF(COUNTA($A417:$F417)=0,"",IF(OR($B417="",NOT(SUMPRODUCT(--(Vans!$A$2:$A$101=$B417))=1)),"Check ID",IF(OR(NOT(AND(ISNUMBER(A417),N(A417)&gt;=18264,N(A417)&lt;=73050)),NOT(OR($C417="Service",$C417="Repair",$C417="Tires",$C417="Other")),NOT(AND(ISNUMBER(D417),N(D417)&gt;=0,N(D417)&lt;=2000000)),NOT(AND(ISNUMBER(F417),N(F417)&gt;=0,N(F417)&lt;=1000000)),N($A417)&lt;SUMPRODUCT(--(Vans!$A$2:$A$101=$B417),Vans!$G$2:$G$101)),"Check inputs",IF(OR($D417&lt;SUMPRODUCT(MAX(('Service Log'!$B$2:$B$501=$B417)*('Service Log'!$H$2:$H$501&lt;$A417)*'Service Log'!$I$2:$I$501)),$D417&lt;SUMPRODUCT(MAX((Inspections!$B$2:$B$501=$B417)*(Inspections!$P$2:$P$501&lt;$A417)*Inspections!$Q$2:$Q$501)),$D417&lt;SUMPRODUCT(--(Vans!$A$2:$A$101=$B417),Vans!$D$2:$D$101)),"Check odometer","OK"))))</f>
        <v/>
      </c>
      <c r="H417" s="21">
        <f>IF(AND(ISNUMBER($A417),N($A417)&gt;=18264,N($A417)&lt;=73050),$A417,0)</f>
        <v>0</v>
      </c>
      <c r="I417" s="22">
        <f>IF(AND(AND(ISNUMBER($A417),N($A417)&gt;=18264,N($A417)&lt;=73050),AND(ISNUMBER($D417),N($D417)&gt;=0,N($D417)&lt;=2000000)),$D417,0)</f>
        <v>0</v>
      </c>
    </row>
    <row r="418" spans="1:9" x14ac:dyDescent="0.25">
      <c r="A418" s="15"/>
      <c r="B418" s="12"/>
      <c r="C418" s="12"/>
      <c r="D418" s="14"/>
      <c r="E418" s="13"/>
      <c r="F418" s="20"/>
      <c r="G418" s="18" t="str">
        <f>IF(COUNTA($A418:$F418)=0,"",IF(OR($B418="",NOT(SUMPRODUCT(--(Vans!$A$2:$A$101=$B418))=1)),"Check ID",IF(OR(NOT(AND(ISNUMBER(A418),N(A418)&gt;=18264,N(A418)&lt;=73050)),NOT(OR($C418="Service",$C418="Repair",$C418="Tires",$C418="Other")),NOT(AND(ISNUMBER(D418),N(D418)&gt;=0,N(D418)&lt;=2000000)),NOT(AND(ISNUMBER(F418),N(F418)&gt;=0,N(F418)&lt;=1000000)),N($A418)&lt;SUMPRODUCT(--(Vans!$A$2:$A$101=$B418),Vans!$G$2:$G$101)),"Check inputs",IF(OR($D418&lt;SUMPRODUCT(MAX(('Service Log'!$B$2:$B$501=$B418)*('Service Log'!$H$2:$H$501&lt;$A418)*'Service Log'!$I$2:$I$501)),$D418&lt;SUMPRODUCT(MAX((Inspections!$B$2:$B$501=$B418)*(Inspections!$P$2:$P$501&lt;$A418)*Inspections!$Q$2:$Q$501)),$D418&lt;SUMPRODUCT(--(Vans!$A$2:$A$101=$B418),Vans!$D$2:$D$101)),"Check odometer","OK"))))</f>
        <v/>
      </c>
      <c r="H418" s="21">
        <f>IF(AND(ISNUMBER($A418),N($A418)&gt;=18264,N($A418)&lt;=73050),$A418,0)</f>
        <v>0</v>
      </c>
      <c r="I418" s="22">
        <f>IF(AND(AND(ISNUMBER($A418),N($A418)&gt;=18264,N($A418)&lt;=73050),AND(ISNUMBER($D418),N($D418)&gt;=0,N($D418)&lt;=2000000)),$D418,0)</f>
        <v>0</v>
      </c>
    </row>
    <row r="419" spans="1:9" x14ac:dyDescent="0.25">
      <c r="A419" s="15"/>
      <c r="B419" s="12"/>
      <c r="C419" s="12"/>
      <c r="D419" s="14"/>
      <c r="E419" s="13"/>
      <c r="F419" s="20"/>
      <c r="G419" s="18" t="str">
        <f>IF(COUNTA($A419:$F419)=0,"",IF(OR($B419="",NOT(SUMPRODUCT(--(Vans!$A$2:$A$101=$B419))=1)),"Check ID",IF(OR(NOT(AND(ISNUMBER(A419),N(A419)&gt;=18264,N(A419)&lt;=73050)),NOT(OR($C419="Service",$C419="Repair",$C419="Tires",$C419="Other")),NOT(AND(ISNUMBER(D419),N(D419)&gt;=0,N(D419)&lt;=2000000)),NOT(AND(ISNUMBER(F419),N(F419)&gt;=0,N(F419)&lt;=1000000)),N($A419)&lt;SUMPRODUCT(--(Vans!$A$2:$A$101=$B419),Vans!$G$2:$G$101)),"Check inputs",IF(OR($D419&lt;SUMPRODUCT(MAX(('Service Log'!$B$2:$B$501=$B419)*('Service Log'!$H$2:$H$501&lt;$A419)*'Service Log'!$I$2:$I$501)),$D419&lt;SUMPRODUCT(MAX((Inspections!$B$2:$B$501=$B419)*(Inspections!$P$2:$P$501&lt;$A419)*Inspections!$Q$2:$Q$501)),$D419&lt;SUMPRODUCT(--(Vans!$A$2:$A$101=$B419),Vans!$D$2:$D$101)),"Check odometer","OK"))))</f>
        <v/>
      </c>
      <c r="H419" s="21">
        <f>IF(AND(ISNUMBER($A419),N($A419)&gt;=18264,N($A419)&lt;=73050),$A419,0)</f>
        <v>0</v>
      </c>
      <c r="I419" s="22">
        <f>IF(AND(AND(ISNUMBER($A419),N($A419)&gt;=18264,N($A419)&lt;=73050),AND(ISNUMBER($D419),N($D419)&gt;=0,N($D419)&lt;=2000000)),$D419,0)</f>
        <v>0</v>
      </c>
    </row>
    <row r="420" spans="1:9" x14ac:dyDescent="0.25">
      <c r="A420" s="15"/>
      <c r="B420" s="12"/>
      <c r="C420" s="12"/>
      <c r="D420" s="14"/>
      <c r="E420" s="13"/>
      <c r="F420" s="20"/>
      <c r="G420" s="18" t="str">
        <f>IF(COUNTA($A420:$F420)=0,"",IF(OR($B420="",NOT(SUMPRODUCT(--(Vans!$A$2:$A$101=$B420))=1)),"Check ID",IF(OR(NOT(AND(ISNUMBER(A420),N(A420)&gt;=18264,N(A420)&lt;=73050)),NOT(OR($C420="Service",$C420="Repair",$C420="Tires",$C420="Other")),NOT(AND(ISNUMBER(D420),N(D420)&gt;=0,N(D420)&lt;=2000000)),NOT(AND(ISNUMBER(F420),N(F420)&gt;=0,N(F420)&lt;=1000000)),N($A420)&lt;SUMPRODUCT(--(Vans!$A$2:$A$101=$B420),Vans!$G$2:$G$101)),"Check inputs",IF(OR($D420&lt;SUMPRODUCT(MAX(('Service Log'!$B$2:$B$501=$B420)*('Service Log'!$H$2:$H$501&lt;$A420)*'Service Log'!$I$2:$I$501)),$D420&lt;SUMPRODUCT(MAX((Inspections!$B$2:$B$501=$B420)*(Inspections!$P$2:$P$501&lt;$A420)*Inspections!$Q$2:$Q$501)),$D420&lt;SUMPRODUCT(--(Vans!$A$2:$A$101=$B420),Vans!$D$2:$D$101)),"Check odometer","OK"))))</f>
        <v/>
      </c>
      <c r="H420" s="21">
        <f>IF(AND(ISNUMBER($A420),N($A420)&gt;=18264,N($A420)&lt;=73050),$A420,0)</f>
        <v>0</v>
      </c>
      <c r="I420" s="22">
        <f>IF(AND(AND(ISNUMBER($A420),N($A420)&gt;=18264,N($A420)&lt;=73050),AND(ISNUMBER($D420),N($D420)&gt;=0,N($D420)&lt;=2000000)),$D420,0)</f>
        <v>0</v>
      </c>
    </row>
    <row r="421" spans="1:9" x14ac:dyDescent="0.25">
      <c r="A421" s="15"/>
      <c r="B421" s="12"/>
      <c r="C421" s="12"/>
      <c r="D421" s="14"/>
      <c r="E421" s="13"/>
      <c r="F421" s="20"/>
      <c r="G421" s="18" t="str">
        <f>IF(COUNTA($A421:$F421)=0,"",IF(OR($B421="",NOT(SUMPRODUCT(--(Vans!$A$2:$A$101=$B421))=1)),"Check ID",IF(OR(NOT(AND(ISNUMBER(A421),N(A421)&gt;=18264,N(A421)&lt;=73050)),NOT(OR($C421="Service",$C421="Repair",$C421="Tires",$C421="Other")),NOT(AND(ISNUMBER(D421),N(D421)&gt;=0,N(D421)&lt;=2000000)),NOT(AND(ISNUMBER(F421),N(F421)&gt;=0,N(F421)&lt;=1000000)),N($A421)&lt;SUMPRODUCT(--(Vans!$A$2:$A$101=$B421),Vans!$G$2:$G$101)),"Check inputs",IF(OR($D421&lt;SUMPRODUCT(MAX(('Service Log'!$B$2:$B$501=$B421)*('Service Log'!$H$2:$H$501&lt;$A421)*'Service Log'!$I$2:$I$501)),$D421&lt;SUMPRODUCT(MAX((Inspections!$B$2:$B$501=$B421)*(Inspections!$P$2:$P$501&lt;$A421)*Inspections!$Q$2:$Q$501)),$D421&lt;SUMPRODUCT(--(Vans!$A$2:$A$101=$B421),Vans!$D$2:$D$101)),"Check odometer","OK"))))</f>
        <v/>
      </c>
      <c r="H421" s="21">
        <f>IF(AND(ISNUMBER($A421),N($A421)&gt;=18264,N($A421)&lt;=73050),$A421,0)</f>
        <v>0</v>
      </c>
      <c r="I421" s="22">
        <f>IF(AND(AND(ISNUMBER($A421),N($A421)&gt;=18264,N($A421)&lt;=73050),AND(ISNUMBER($D421),N($D421)&gt;=0,N($D421)&lt;=2000000)),$D421,0)</f>
        <v>0</v>
      </c>
    </row>
    <row r="422" spans="1:9" x14ac:dyDescent="0.25">
      <c r="A422" s="15"/>
      <c r="B422" s="12"/>
      <c r="C422" s="12"/>
      <c r="D422" s="14"/>
      <c r="E422" s="13"/>
      <c r="F422" s="20"/>
      <c r="G422" s="18" t="str">
        <f>IF(COUNTA($A422:$F422)=0,"",IF(OR($B422="",NOT(SUMPRODUCT(--(Vans!$A$2:$A$101=$B422))=1)),"Check ID",IF(OR(NOT(AND(ISNUMBER(A422),N(A422)&gt;=18264,N(A422)&lt;=73050)),NOT(OR($C422="Service",$C422="Repair",$C422="Tires",$C422="Other")),NOT(AND(ISNUMBER(D422),N(D422)&gt;=0,N(D422)&lt;=2000000)),NOT(AND(ISNUMBER(F422),N(F422)&gt;=0,N(F422)&lt;=1000000)),N($A422)&lt;SUMPRODUCT(--(Vans!$A$2:$A$101=$B422),Vans!$G$2:$G$101)),"Check inputs",IF(OR($D422&lt;SUMPRODUCT(MAX(('Service Log'!$B$2:$B$501=$B422)*('Service Log'!$H$2:$H$501&lt;$A422)*'Service Log'!$I$2:$I$501)),$D422&lt;SUMPRODUCT(MAX((Inspections!$B$2:$B$501=$B422)*(Inspections!$P$2:$P$501&lt;$A422)*Inspections!$Q$2:$Q$501)),$D422&lt;SUMPRODUCT(--(Vans!$A$2:$A$101=$B422),Vans!$D$2:$D$101)),"Check odometer","OK"))))</f>
        <v/>
      </c>
      <c r="H422" s="21">
        <f>IF(AND(ISNUMBER($A422),N($A422)&gt;=18264,N($A422)&lt;=73050),$A422,0)</f>
        <v>0</v>
      </c>
      <c r="I422" s="22">
        <f>IF(AND(AND(ISNUMBER($A422),N($A422)&gt;=18264,N($A422)&lt;=73050),AND(ISNUMBER($D422),N($D422)&gt;=0,N($D422)&lt;=2000000)),$D422,0)</f>
        <v>0</v>
      </c>
    </row>
    <row r="423" spans="1:9" x14ac:dyDescent="0.25">
      <c r="A423" s="15"/>
      <c r="B423" s="12"/>
      <c r="C423" s="12"/>
      <c r="D423" s="14"/>
      <c r="E423" s="13"/>
      <c r="F423" s="20"/>
      <c r="G423" s="18" t="str">
        <f>IF(COUNTA($A423:$F423)=0,"",IF(OR($B423="",NOT(SUMPRODUCT(--(Vans!$A$2:$A$101=$B423))=1)),"Check ID",IF(OR(NOT(AND(ISNUMBER(A423),N(A423)&gt;=18264,N(A423)&lt;=73050)),NOT(OR($C423="Service",$C423="Repair",$C423="Tires",$C423="Other")),NOT(AND(ISNUMBER(D423),N(D423)&gt;=0,N(D423)&lt;=2000000)),NOT(AND(ISNUMBER(F423),N(F423)&gt;=0,N(F423)&lt;=1000000)),N($A423)&lt;SUMPRODUCT(--(Vans!$A$2:$A$101=$B423),Vans!$G$2:$G$101)),"Check inputs",IF(OR($D423&lt;SUMPRODUCT(MAX(('Service Log'!$B$2:$B$501=$B423)*('Service Log'!$H$2:$H$501&lt;$A423)*'Service Log'!$I$2:$I$501)),$D423&lt;SUMPRODUCT(MAX((Inspections!$B$2:$B$501=$B423)*(Inspections!$P$2:$P$501&lt;$A423)*Inspections!$Q$2:$Q$501)),$D423&lt;SUMPRODUCT(--(Vans!$A$2:$A$101=$B423),Vans!$D$2:$D$101)),"Check odometer","OK"))))</f>
        <v/>
      </c>
      <c r="H423" s="21">
        <f>IF(AND(ISNUMBER($A423),N($A423)&gt;=18264,N($A423)&lt;=73050),$A423,0)</f>
        <v>0</v>
      </c>
      <c r="I423" s="22">
        <f>IF(AND(AND(ISNUMBER($A423),N($A423)&gt;=18264,N($A423)&lt;=73050),AND(ISNUMBER($D423),N($D423)&gt;=0,N($D423)&lt;=2000000)),$D423,0)</f>
        <v>0</v>
      </c>
    </row>
    <row r="424" spans="1:9" x14ac:dyDescent="0.25">
      <c r="A424" s="15"/>
      <c r="B424" s="12"/>
      <c r="C424" s="12"/>
      <c r="D424" s="14"/>
      <c r="E424" s="13"/>
      <c r="F424" s="20"/>
      <c r="G424" s="18" t="str">
        <f>IF(COUNTA($A424:$F424)=0,"",IF(OR($B424="",NOT(SUMPRODUCT(--(Vans!$A$2:$A$101=$B424))=1)),"Check ID",IF(OR(NOT(AND(ISNUMBER(A424),N(A424)&gt;=18264,N(A424)&lt;=73050)),NOT(OR($C424="Service",$C424="Repair",$C424="Tires",$C424="Other")),NOT(AND(ISNUMBER(D424),N(D424)&gt;=0,N(D424)&lt;=2000000)),NOT(AND(ISNUMBER(F424),N(F424)&gt;=0,N(F424)&lt;=1000000)),N($A424)&lt;SUMPRODUCT(--(Vans!$A$2:$A$101=$B424),Vans!$G$2:$G$101)),"Check inputs",IF(OR($D424&lt;SUMPRODUCT(MAX(('Service Log'!$B$2:$B$501=$B424)*('Service Log'!$H$2:$H$501&lt;$A424)*'Service Log'!$I$2:$I$501)),$D424&lt;SUMPRODUCT(MAX((Inspections!$B$2:$B$501=$B424)*(Inspections!$P$2:$P$501&lt;$A424)*Inspections!$Q$2:$Q$501)),$D424&lt;SUMPRODUCT(--(Vans!$A$2:$A$101=$B424),Vans!$D$2:$D$101)),"Check odometer","OK"))))</f>
        <v/>
      </c>
      <c r="H424" s="21">
        <f>IF(AND(ISNUMBER($A424),N($A424)&gt;=18264,N($A424)&lt;=73050),$A424,0)</f>
        <v>0</v>
      </c>
      <c r="I424" s="22">
        <f>IF(AND(AND(ISNUMBER($A424),N($A424)&gt;=18264,N($A424)&lt;=73050),AND(ISNUMBER($D424),N($D424)&gt;=0,N($D424)&lt;=2000000)),$D424,0)</f>
        <v>0</v>
      </c>
    </row>
    <row r="425" spans="1:9" x14ac:dyDescent="0.25">
      <c r="A425" s="15"/>
      <c r="B425" s="12"/>
      <c r="C425" s="12"/>
      <c r="D425" s="14"/>
      <c r="E425" s="13"/>
      <c r="F425" s="20"/>
      <c r="G425" s="18" t="str">
        <f>IF(COUNTA($A425:$F425)=0,"",IF(OR($B425="",NOT(SUMPRODUCT(--(Vans!$A$2:$A$101=$B425))=1)),"Check ID",IF(OR(NOT(AND(ISNUMBER(A425),N(A425)&gt;=18264,N(A425)&lt;=73050)),NOT(OR($C425="Service",$C425="Repair",$C425="Tires",$C425="Other")),NOT(AND(ISNUMBER(D425),N(D425)&gt;=0,N(D425)&lt;=2000000)),NOT(AND(ISNUMBER(F425),N(F425)&gt;=0,N(F425)&lt;=1000000)),N($A425)&lt;SUMPRODUCT(--(Vans!$A$2:$A$101=$B425),Vans!$G$2:$G$101)),"Check inputs",IF(OR($D425&lt;SUMPRODUCT(MAX(('Service Log'!$B$2:$B$501=$B425)*('Service Log'!$H$2:$H$501&lt;$A425)*'Service Log'!$I$2:$I$501)),$D425&lt;SUMPRODUCT(MAX((Inspections!$B$2:$B$501=$B425)*(Inspections!$P$2:$P$501&lt;$A425)*Inspections!$Q$2:$Q$501)),$D425&lt;SUMPRODUCT(--(Vans!$A$2:$A$101=$B425),Vans!$D$2:$D$101)),"Check odometer","OK"))))</f>
        <v/>
      </c>
      <c r="H425" s="21">
        <f>IF(AND(ISNUMBER($A425),N($A425)&gt;=18264,N($A425)&lt;=73050),$A425,0)</f>
        <v>0</v>
      </c>
      <c r="I425" s="22">
        <f>IF(AND(AND(ISNUMBER($A425),N($A425)&gt;=18264,N($A425)&lt;=73050),AND(ISNUMBER($D425),N($D425)&gt;=0,N($D425)&lt;=2000000)),$D425,0)</f>
        <v>0</v>
      </c>
    </row>
    <row r="426" spans="1:9" x14ac:dyDescent="0.25">
      <c r="A426" s="15"/>
      <c r="B426" s="12"/>
      <c r="C426" s="12"/>
      <c r="D426" s="14"/>
      <c r="E426" s="13"/>
      <c r="F426" s="20"/>
      <c r="G426" s="18" t="str">
        <f>IF(COUNTA($A426:$F426)=0,"",IF(OR($B426="",NOT(SUMPRODUCT(--(Vans!$A$2:$A$101=$B426))=1)),"Check ID",IF(OR(NOT(AND(ISNUMBER(A426),N(A426)&gt;=18264,N(A426)&lt;=73050)),NOT(OR($C426="Service",$C426="Repair",$C426="Tires",$C426="Other")),NOT(AND(ISNUMBER(D426),N(D426)&gt;=0,N(D426)&lt;=2000000)),NOT(AND(ISNUMBER(F426),N(F426)&gt;=0,N(F426)&lt;=1000000)),N($A426)&lt;SUMPRODUCT(--(Vans!$A$2:$A$101=$B426),Vans!$G$2:$G$101)),"Check inputs",IF(OR($D426&lt;SUMPRODUCT(MAX(('Service Log'!$B$2:$B$501=$B426)*('Service Log'!$H$2:$H$501&lt;$A426)*'Service Log'!$I$2:$I$501)),$D426&lt;SUMPRODUCT(MAX((Inspections!$B$2:$B$501=$B426)*(Inspections!$P$2:$P$501&lt;$A426)*Inspections!$Q$2:$Q$501)),$D426&lt;SUMPRODUCT(--(Vans!$A$2:$A$101=$B426),Vans!$D$2:$D$101)),"Check odometer","OK"))))</f>
        <v/>
      </c>
      <c r="H426" s="21">
        <f>IF(AND(ISNUMBER($A426),N($A426)&gt;=18264,N($A426)&lt;=73050),$A426,0)</f>
        <v>0</v>
      </c>
      <c r="I426" s="22">
        <f>IF(AND(AND(ISNUMBER($A426),N($A426)&gt;=18264,N($A426)&lt;=73050),AND(ISNUMBER($D426),N($D426)&gt;=0,N($D426)&lt;=2000000)),$D426,0)</f>
        <v>0</v>
      </c>
    </row>
    <row r="427" spans="1:9" x14ac:dyDescent="0.25">
      <c r="A427" s="15"/>
      <c r="B427" s="12"/>
      <c r="C427" s="12"/>
      <c r="D427" s="14"/>
      <c r="E427" s="13"/>
      <c r="F427" s="20"/>
      <c r="G427" s="18" t="str">
        <f>IF(COUNTA($A427:$F427)=0,"",IF(OR($B427="",NOT(SUMPRODUCT(--(Vans!$A$2:$A$101=$B427))=1)),"Check ID",IF(OR(NOT(AND(ISNUMBER(A427),N(A427)&gt;=18264,N(A427)&lt;=73050)),NOT(OR($C427="Service",$C427="Repair",$C427="Tires",$C427="Other")),NOT(AND(ISNUMBER(D427),N(D427)&gt;=0,N(D427)&lt;=2000000)),NOT(AND(ISNUMBER(F427),N(F427)&gt;=0,N(F427)&lt;=1000000)),N($A427)&lt;SUMPRODUCT(--(Vans!$A$2:$A$101=$B427),Vans!$G$2:$G$101)),"Check inputs",IF(OR($D427&lt;SUMPRODUCT(MAX(('Service Log'!$B$2:$B$501=$B427)*('Service Log'!$H$2:$H$501&lt;$A427)*'Service Log'!$I$2:$I$501)),$D427&lt;SUMPRODUCT(MAX((Inspections!$B$2:$B$501=$B427)*(Inspections!$P$2:$P$501&lt;$A427)*Inspections!$Q$2:$Q$501)),$D427&lt;SUMPRODUCT(--(Vans!$A$2:$A$101=$B427),Vans!$D$2:$D$101)),"Check odometer","OK"))))</f>
        <v/>
      </c>
      <c r="H427" s="21">
        <f>IF(AND(ISNUMBER($A427),N($A427)&gt;=18264,N($A427)&lt;=73050),$A427,0)</f>
        <v>0</v>
      </c>
      <c r="I427" s="22">
        <f>IF(AND(AND(ISNUMBER($A427),N($A427)&gt;=18264,N($A427)&lt;=73050),AND(ISNUMBER($D427),N($D427)&gt;=0,N($D427)&lt;=2000000)),$D427,0)</f>
        <v>0</v>
      </c>
    </row>
    <row r="428" spans="1:9" x14ac:dyDescent="0.25">
      <c r="A428" s="15"/>
      <c r="B428" s="12"/>
      <c r="C428" s="12"/>
      <c r="D428" s="14"/>
      <c r="E428" s="13"/>
      <c r="F428" s="20"/>
      <c r="G428" s="18" t="str">
        <f>IF(COUNTA($A428:$F428)=0,"",IF(OR($B428="",NOT(SUMPRODUCT(--(Vans!$A$2:$A$101=$B428))=1)),"Check ID",IF(OR(NOT(AND(ISNUMBER(A428),N(A428)&gt;=18264,N(A428)&lt;=73050)),NOT(OR($C428="Service",$C428="Repair",$C428="Tires",$C428="Other")),NOT(AND(ISNUMBER(D428),N(D428)&gt;=0,N(D428)&lt;=2000000)),NOT(AND(ISNUMBER(F428),N(F428)&gt;=0,N(F428)&lt;=1000000)),N($A428)&lt;SUMPRODUCT(--(Vans!$A$2:$A$101=$B428),Vans!$G$2:$G$101)),"Check inputs",IF(OR($D428&lt;SUMPRODUCT(MAX(('Service Log'!$B$2:$B$501=$B428)*('Service Log'!$H$2:$H$501&lt;$A428)*'Service Log'!$I$2:$I$501)),$D428&lt;SUMPRODUCT(MAX((Inspections!$B$2:$B$501=$B428)*(Inspections!$P$2:$P$501&lt;$A428)*Inspections!$Q$2:$Q$501)),$D428&lt;SUMPRODUCT(--(Vans!$A$2:$A$101=$B428),Vans!$D$2:$D$101)),"Check odometer","OK"))))</f>
        <v/>
      </c>
      <c r="H428" s="21">
        <f>IF(AND(ISNUMBER($A428),N($A428)&gt;=18264,N($A428)&lt;=73050),$A428,0)</f>
        <v>0</v>
      </c>
      <c r="I428" s="22">
        <f>IF(AND(AND(ISNUMBER($A428),N($A428)&gt;=18264,N($A428)&lt;=73050),AND(ISNUMBER($D428),N($D428)&gt;=0,N($D428)&lt;=2000000)),$D428,0)</f>
        <v>0</v>
      </c>
    </row>
    <row r="429" spans="1:9" x14ac:dyDescent="0.25">
      <c r="A429" s="15"/>
      <c r="B429" s="12"/>
      <c r="C429" s="12"/>
      <c r="D429" s="14"/>
      <c r="E429" s="13"/>
      <c r="F429" s="20"/>
      <c r="G429" s="18" t="str">
        <f>IF(COUNTA($A429:$F429)=0,"",IF(OR($B429="",NOT(SUMPRODUCT(--(Vans!$A$2:$A$101=$B429))=1)),"Check ID",IF(OR(NOT(AND(ISNUMBER(A429),N(A429)&gt;=18264,N(A429)&lt;=73050)),NOT(OR($C429="Service",$C429="Repair",$C429="Tires",$C429="Other")),NOT(AND(ISNUMBER(D429),N(D429)&gt;=0,N(D429)&lt;=2000000)),NOT(AND(ISNUMBER(F429),N(F429)&gt;=0,N(F429)&lt;=1000000)),N($A429)&lt;SUMPRODUCT(--(Vans!$A$2:$A$101=$B429),Vans!$G$2:$G$101)),"Check inputs",IF(OR($D429&lt;SUMPRODUCT(MAX(('Service Log'!$B$2:$B$501=$B429)*('Service Log'!$H$2:$H$501&lt;$A429)*'Service Log'!$I$2:$I$501)),$D429&lt;SUMPRODUCT(MAX((Inspections!$B$2:$B$501=$B429)*(Inspections!$P$2:$P$501&lt;$A429)*Inspections!$Q$2:$Q$501)),$D429&lt;SUMPRODUCT(--(Vans!$A$2:$A$101=$B429),Vans!$D$2:$D$101)),"Check odometer","OK"))))</f>
        <v/>
      </c>
      <c r="H429" s="21">
        <f>IF(AND(ISNUMBER($A429),N($A429)&gt;=18264,N($A429)&lt;=73050),$A429,0)</f>
        <v>0</v>
      </c>
      <c r="I429" s="22">
        <f>IF(AND(AND(ISNUMBER($A429),N($A429)&gt;=18264,N($A429)&lt;=73050),AND(ISNUMBER($D429),N($D429)&gt;=0,N($D429)&lt;=2000000)),$D429,0)</f>
        <v>0</v>
      </c>
    </row>
    <row r="430" spans="1:9" x14ac:dyDescent="0.25">
      <c r="A430" s="15"/>
      <c r="B430" s="12"/>
      <c r="C430" s="12"/>
      <c r="D430" s="14"/>
      <c r="E430" s="13"/>
      <c r="F430" s="20"/>
      <c r="G430" s="18" t="str">
        <f>IF(COUNTA($A430:$F430)=0,"",IF(OR($B430="",NOT(SUMPRODUCT(--(Vans!$A$2:$A$101=$B430))=1)),"Check ID",IF(OR(NOT(AND(ISNUMBER(A430),N(A430)&gt;=18264,N(A430)&lt;=73050)),NOT(OR($C430="Service",$C430="Repair",$C430="Tires",$C430="Other")),NOT(AND(ISNUMBER(D430),N(D430)&gt;=0,N(D430)&lt;=2000000)),NOT(AND(ISNUMBER(F430),N(F430)&gt;=0,N(F430)&lt;=1000000)),N($A430)&lt;SUMPRODUCT(--(Vans!$A$2:$A$101=$B430),Vans!$G$2:$G$101)),"Check inputs",IF(OR($D430&lt;SUMPRODUCT(MAX(('Service Log'!$B$2:$B$501=$B430)*('Service Log'!$H$2:$H$501&lt;$A430)*'Service Log'!$I$2:$I$501)),$D430&lt;SUMPRODUCT(MAX((Inspections!$B$2:$B$501=$B430)*(Inspections!$P$2:$P$501&lt;$A430)*Inspections!$Q$2:$Q$501)),$D430&lt;SUMPRODUCT(--(Vans!$A$2:$A$101=$B430),Vans!$D$2:$D$101)),"Check odometer","OK"))))</f>
        <v/>
      </c>
      <c r="H430" s="21">
        <f>IF(AND(ISNUMBER($A430),N($A430)&gt;=18264,N($A430)&lt;=73050),$A430,0)</f>
        <v>0</v>
      </c>
      <c r="I430" s="22">
        <f>IF(AND(AND(ISNUMBER($A430),N($A430)&gt;=18264,N($A430)&lt;=73050),AND(ISNUMBER($D430),N($D430)&gt;=0,N($D430)&lt;=2000000)),$D430,0)</f>
        <v>0</v>
      </c>
    </row>
    <row r="431" spans="1:9" x14ac:dyDescent="0.25">
      <c r="A431" s="15"/>
      <c r="B431" s="12"/>
      <c r="C431" s="12"/>
      <c r="D431" s="14"/>
      <c r="E431" s="13"/>
      <c r="F431" s="20"/>
      <c r="G431" s="18" t="str">
        <f>IF(COUNTA($A431:$F431)=0,"",IF(OR($B431="",NOT(SUMPRODUCT(--(Vans!$A$2:$A$101=$B431))=1)),"Check ID",IF(OR(NOT(AND(ISNUMBER(A431),N(A431)&gt;=18264,N(A431)&lt;=73050)),NOT(OR($C431="Service",$C431="Repair",$C431="Tires",$C431="Other")),NOT(AND(ISNUMBER(D431),N(D431)&gt;=0,N(D431)&lt;=2000000)),NOT(AND(ISNUMBER(F431),N(F431)&gt;=0,N(F431)&lt;=1000000)),N($A431)&lt;SUMPRODUCT(--(Vans!$A$2:$A$101=$B431),Vans!$G$2:$G$101)),"Check inputs",IF(OR($D431&lt;SUMPRODUCT(MAX(('Service Log'!$B$2:$B$501=$B431)*('Service Log'!$H$2:$H$501&lt;$A431)*'Service Log'!$I$2:$I$501)),$D431&lt;SUMPRODUCT(MAX((Inspections!$B$2:$B$501=$B431)*(Inspections!$P$2:$P$501&lt;$A431)*Inspections!$Q$2:$Q$501)),$D431&lt;SUMPRODUCT(--(Vans!$A$2:$A$101=$B431),Vans!$D$2:$D$101)),"Check odometer","OK"))))</f>
        <v/>
      </c>
      <c r="H431" s="21">
        <f>IF(AND(ISNUMBER($A431),N($A431)&gt;=18264,N($A431)&lt;=73050),$A431,0)</f>
        <v>0</v>
      </c>
      <c r="I431" s="22">
        <f>IF(AND(AND(ISNUMBER($A431),N($A431)&gt;=18264,N($A431)&lt;=73050),AND(ISNUMBER($D431),N($D431)&gt;=0,N($D431)&lt;=2000000)),$D431,0)</f>
        <v>0</v>
      </c>
    </row>
    <row r="432" spans="1:9" x14ac:dyDescent="0.25">
      <c r="A432" s="15"/>
      <c r="B432" s="12"/>
      <c r="C432" s="12"/>
      <c r="D432" s="14"/>
      <c r="E432" s="13"/>
      <c r="F432" s="20"/>
      <c r="G432" s="18" t="str">
        <f>IF(COUNTA($A432:$F432)=0,"",IF(OR($B432="",NOT(SUMPRODUCT(--(Vans!$A$2:$A$101=$B432))=1)),"Check ID",IF(OR(NOT(AND(ISNUMBER(A432),N(A432)&gt;=18264,N(A432)&lt;=73050)),NOT(OR($C432="Service",$C432="Repair",$C432="Tires",$C432="Other")),NOT(AND(ISNUMBER(D432),N(D432)&gt;=0,N(D432)&lt;=2000000)),NOT(AND(ISNUMBER(F432),N(F432)&gt;=0,N(F432)&lt;=1000000)),N($A432)&lt;SUMPRODUCT(--(Vans!$A$2:$A$101=$B432),Vans!$G$2:$G$101)),"Check inputs",IF(OR($D432&lt;SUMPRODUCT(MAX(('Service Log'!$B$2:$B$501=$B432)*('Service Log'!$H$2:$H$501&lt;$A432)*'Service Log'!$I$2:$I$501)),$D432&lt;SUMPRODUCT(MAX((Inspections!$B$2:$B$501=$B432)*(Inspections!$P$2:$P$501&lt;$A432)*Inspections!$Q$2:$Q$501)),$D432&lt;SUMPRODUCT(--(Vans!$A$2:$A$101=$B432),Vans!$D$2:$D$101)),"Check odometer","OK"))))</f>
        <v/>
      </c>
      <c r="H432" s="21">
        <f>IF(AND(ISNUMBER($A432),N($A432)&gt;=18264,N($A432)&lt;=73050),$A432,0)</f>
        <v>0</v>
      </c>
      <c r="I432" s="22">
        <f>IF(AND(AND(ISNUMBER($A432),N($A432)&gt;=18264,N($A432)&lt;=73050),AND(ISNUMBER($D432),N($D432)&gt;=0,N($D432)&lt;=2000000)),$D432,0)</f>
        <v>0</v>
      </c>
    </row>
    <row r="433" spans="1:9" x14ac:dyDescent="0.25">
      <c r="A433" s="15"/>
      <c r="B433" s="12"/>
      <c r="C433" s="12"/>
      <c r="D433" s="14"/>
      <c r="E433" s="13"/>
      <c r="F433" s="20"/>
      <c r="G433" s="18" t="str">
        <f>IF(COUNTA($A433:$F433)=0,"",IF(OR($B433="",NOT(SUMPRODUCT(--(Vans!$A$2:$A$101=$B433))=1)),"Check ID",IF(OR(NOT(AND(ISNUMBER(A433),N(A433)&gt;=18264,N(A433)&lt;=73050)),NOT(OR($C433="Service",$C433="Repair",$C433="Tires",$C433="Other")),NOT(AND(ISNUMBER(D433),N(D433)&gt;=0,N(D433)&lt;=2000000)),NOT(AND(ISNUMBER(F433),N(F433)&gt;=0,N(F433)&lt;=1000000)),N($A433)&lt;SUMPRODUCT(--(Vans!$A$2:$A$101=$B433),Vans!$G$2:$G$101)),"Check inputs",IF(OR($D433&lt;SUMPRODUCT(MAX(('Service Log'!$B$2:$B$501=$B433)*('Service Log'!$H$2:$H$501&lt;$A433)*'Service Log'!$I$2:$I$501)),$D433&lt;SUMPRODUCT(MAX((Inspections!$B$2:$B$501=$B433)*(Inspections!$P$2:$P$501&lt;$A433)*Inspections!$Q$2:$Q$501)),$D433&lt;SUMPRODUCT(--(Vans!$A$2:$A$101=$B433),Vans!$D$2:$D$101)),"Check odometer","OK"))))</f>
        <v/>
      </c>
      <c r="H433" s="21">
        <f>IF(AND(ISNUMBER($A433),N($A433)&gt;=18264,N($A433)&lt;=73050),$A433,0)</f>
        <v>0</v>
      </c>
      <c r="I433" s="22">
        <f>IF(AND(AND(ISNUMBER($A433),N($A433)&gt;=18264,N($A433)&lt;=73050),AND(ISNUMBER($D433),N($D433)&gt;=0,N($D433)&lt;=2000000)),$D433,0)</f>
        <v>0</v>
      </c>
    </row>
    <row r="434" spans="1:9" x14ac:dyDescent="0.25">
      <c r="A434" s="15"/>
      <c r="B434" s="12"/>
      <c r="C434" s="12"/>
      <c r="D434" s="14"/>
      <c r="E434" s="13"/>
      <c r="F434" s="20"/>
      <c r="G434" s="18" t="str">
        <f>IF(COUNTA($A434:$F434)=0,"",IF(OR($B434="",NOT(SUMPRODUCT(--(Vans!$A$2:$A$101=$B434))=1)),"Check ID",IF(OR(NOT(AND(ISNUMBER(A434),N(A434)&gt;=18264,N(A434)&lt;=73050)),NOT(OR($C434="Service",$C434="Repair",$C434="Tires",$C434="Other")),NOT(AND(ISNUMBER(D434),N(D434)&gt;=0,N(D434)&lt;=2000000)),NOT(AND(ISNUMBER(F434),N(F434)&gt;=0,N(F434)&lt;=1000000)),N($A434)&lt;SUMPRODUCT(--(Vans!$A$2:$A$101=$B434),Vans!$G$2:$G$101)),"Check inputs",IF(OR($D434&lt;SUMPRODUCT(MAX(('Service Log'!$B$2:$B$501=$B434)*('Service Log'!$H$2:$H$501&lt;$A434)*'Service Log'!$I$2:$I$501)),$D434&lt;SUMPRODUCT(MAX((Inspections!$B$2:$B$501=$B434)*(Inspections!$P$2:$P$501&lt;$A434)*Inspections!$Q$2:$Q$501)),$D434&lt;SUMPRODUCT(--(Vans!$A$2:$A$101=$B434),Vans!$D$2:$D$101)),"Check odometer","OK"))))</f>
        <v/>
      </c>
      <c r="H434" s="21">
        <f>IF(AND(ISNUMBER($A434),N($A434)&gt;=18264,N($A434)&lt;=73050),$A434,0)</f>
        <v>0</v>
      </c>
      <c r="I434" s="22">
        <f>IF(AND(AND(ISNUMBER($A434),N($A434)&gt;=18264,N($A434)&lt;=73050),AND(ISNUMBER($D434),N($D434)&gt;=0,N($D434)&lt;=2000000)),$D434,0)</f>
        <v>0</v>
      </c>
    </row>
    <row r="435" spans="1:9" x14ac:dyDescent="0.25">
      <c r="A435" s="15"/>
      <c r="B435" s="12"/>
      <c r="C435" s="12"/>
      <c r="D435" s="14"/>
      <c r="E435" s="13"/>
      <c r="F435" s="20"/>
      <c r="G435" s="18" t="str">
        <f>IF(COUNTA($A435:$F435)=0,"",IF(OR($B435="",NOT(SUMPRODUCT(--(Vans!$A$2:$A$101=$B435))=1)),"Check ID",IF(OR(NOT(AND(ISNUMBER(A435),N(A435)&gt;=18264,N(A435)&lt;=73050)),NOT(OR($C435="Service",$C435="Repair",$C435="Tires",$C435="Other")),NOT(AND(ISNUMBER(D435),N(D435)&gt;=0,N(D435)&lt;=2000000)),NOT(AND(ISNUMBER(F435),N(F435)&gt;=0,N(F435)&lt;=1000000)),N($A435)&lt;SUMPRODUCT(--(Vans!$A$2:$A$101=$B435),Vans!$G$2:$G$101)),"Check inputs",IF(OR($D435&lt;SUMPRODUCT(MAX(('Service Log'!$B$2:$B$501=$B435)*('Service Log'!$H$2:$H$501&lt;$A435)*'Service Log'!$I$2:$I$501)),$D435&lt;SUMPRODUCT(MAX((Inspections!$B$2:$B$501=$B435)*(Inspections!$P$2:$P$501&lt;$A435)*Inspections!$Q$2:$Q$501)),$D435&lt;SUMPRODUCT(--(Vans!$A$2:$A$101=$B435),Vans!$D$2:$D$101)),"Check odometer","OK"))))</f>
        <v/>
      </c>
      <c r="H435" s="21">
        <f>IF(AND(ISNUMBER($A435),N($A435)&gt;=18264,N($A435)&lt;=73050),$A435,0)</f>
        <v>0</v>
      </c>
      <c r="I435" s="22">
        <f>IF(AND(AND(ISNUMBER($A435),N($A435)&gt;=18264,N($A435)&lt;=73050),AND(ISNUMBER($D435),N($D435)&gt;=0,N($D435)&lt;=2000000)),$D435,0)</f>
        <v>0</v>
      </c>
    </row>
    <row r="436" spans="1:9" x14ac:dyDescent="0.25">
      <c r="A436" s="15"/>
      <c r="B436" s="12"/>
      <c r="C436" s="12"/>
      <c r="D436" s="14"/>
      <c r="E436" s="13"/>
      <c r="F436" s="20"/>
      <c r="G436" s="18" t="str">
        <f>IF(COUNTA($A436:$F436)=0,"",IF(OR($B436="",NOT(SUMPRODUCT(--(Vans!$A$2:$A$101=$B436))=1)),"Check ID",IF(OR(NOT(AND(ISNUMBER(A436),N(A436)&gt;=18264,N(A436)&lt;=73050)),NOT(OR($C436="Service",$C436="Repair",$C436="Tires",$C436="Other")),NOT(AND(ISNUMBER(D436),N(D436)&gt;=0,N(D436)&lt;=2000000)),NOT(AND(ISNUMBER(F436),N(F436)&gt;=0,N(F436)&lt;=1000000)),N($A436)&lt;SUMPRODUCT(--(Vans!$A$2:$A$101=$B436),Vans!$G$2:$G$101)),"Check inputs",IF(OR($D436&lt;SUMPRODUCT(MAX(('Service Log'!$B$2:$B$501=$B436)*('Service Log'!$H$2:$H$501&lt;$A436)*'Service Log'!$I$2:$I$501)),$D436&lt;SUMPRODUCT(MAX((Inspections!$B$2:$B$501=$B436)*(Inspections!$P$2:$P$501&lt;$A436)*Inspections!$Q$2:$Q$501)),$D436&lt;SUMPRODUCT(--(Vans!$A$2:$A$101=$B436),Vans!$D$2:$D$101)),"Check odometer","OK"))))</f>
        <v/>
      </c>
      <c r="H436" s="21">
        <f>IF(AND(ISNUMBER($A436),N($A436)&gt;=18264,N($A436)&lt;=73050),$A436,0)</f>
        <v>0</v>
      </c>
      <c r="I436" s="22">
        <f>IF(AND(AND(ISNUMBER($A436),N($A436)&gt;=18264,N($A436)&lt;=73050),AND(ISNUMBER($D436),N($D436)&gt;=0,N($D436)&lt;=2000000)),$D436,0)</f>
        <v>0</v>
      </c>
    </row>
    <row r="437" spans="1:9" x14ac:dyDescent="0.25">
      <c r="A437" s="15"/>
      <c r="B437" s="12"/>
      <c r="C437" s="12"/>
      <c r="D437" s="14"/>
      <c r="E437" s="13"/>
      <c r="F437" s="20"/>
      <c r="G437" s="18" t="str">
        <f>IF(COUNTA($A437:$F437)=0,"",IF(OR($B437="",NOT(SUMPRODUCT(--(Vans!$A$2:$A$101=$B437))=1)),"Check ID",IF(OR(NOT(AND(ISNUMBER(A437),N(A437)&gt;=18264,N(A437)&lt;=73050)),NOT(OR($C437="Service",$C437="Repair",$C437="Tires",$C437="Other")),NOT(AND(ISNUMBER(D437),N(D437)&gt;=0,N(D437)&lt;=2000000)),NOT(AND(ISNUMBER(F437),N(F437)&gt;=0,N(F437)&lt;=1000000)),N($A437)&lt;SUMPRODUCT(--(Vans!$A$2:$A$101=$B437),Vans!$G$2:$G$101)),"Check inputs",IF(OR($D437&lt;SUMPRODUCT(MAX(('Service Log'!$B$2:$B$501=$B437)*('Service Log'!$H$2:$H$501&lt;$A437)*'Service Log'!$I$2:$I$501)),$D437&lt;SUMPRODUCT(MAX((Inspections!$B$2:$B$501=$B437)*(Inspections!$P$2:$P$501&lt;$A437)*Inspections!$Q$2:$Q$501)),$D437&lt;SUMPRODUCT(--(Vans!$A$2:$A$101=$B437),Vans!$D$2:$D$101)),"Check odometer","OK"))))</f>
        <v/>
      </c>
      <c r="H437" s="21">
        <f>IF(AND(ISNUMBER($A437),N($A437)&gt;=18264,N($A437)&lt;=73050),$A437,0)</f>
        <v>0</v>
      </c>
      <c r="I437" s="22">
        <f>IF(AND(AND(ISNUMBER($A437),N($A437)&gt;=18264,N($A437)&lt;=73050),AND(ISNUMBER($D437),N($D437)&gt;=0,N($D437)&lt;=2000000)),$D437,0)</f>
        <v>0</v>
      </c>
    </row>
    <row r="438" spans="1:9" x14ac:dyDescent="0.25">
      <c r="A438" s="15"/>
      <c r="B438" s="12"/>
      <c r="C438" s="12"/>
      <c r="D438" s="14"/>
      <c r="E438" s="13"/>
      <c r="F438" s="20"/>
      <c r="G438" s="18" t="str">
        <f>IF(COUNTA($A438:$F438)=0,"",IF(OR($B438="",NOT(SUMPRODUCT(--(Vans!$A$2:$A$101=$B438))=1)),"Check ID",IF(OR(NOT(AND(ISNUMBER(A438),N(A438)&gt;=18264,N(A438)&lt;=73050)),NOT(OR($C438="Service",$C438="Repair",$C438="Tires",$C438="Other")),NOT(AND(ISNUMBER(D438),N(D438)&gt;=0,N(D438)&lt;=2000000)),NOT(AND(ISNUMBER(F438),N(F438)&gt;=0,N(F438)&lt;=1000000)),N($A438)&lt;SUMPRODUCT(--(Vans!$A$2:$A$101=$B438),Vans!$G$2:$G$101)),"Check inputs",IF(OR($D438&lt;SUMPRODUCT(MAX(('Service Log'!$B$2:$B$501=$B438)*('Service Log'!$H$2:$H$501&lt;$A438)*'Service Log'!$I$2:$I$501)),$D438&lt;SUMPRODUCT(MAX((Inspections!$B$2:$B$501=$B438)*(Inspections!$P$2:$P$501&lt;$A438)*Inspections!$Q$2:$Q$501)),$D438&lt;SUMPRODUCT(--(Vans!$A$2:$A$101=$B438),Vans!$D$2:$D$101)),"Check odometer","OK"))))</f>
        <v/>
      </c>
      <c r="H438" s="21">
        <f>IF(AND(ISNUMBER($A438),N($A438)&gt;=18264,N($A438)&lt;=73050),$A438,0)</f>
        <v>0</v>
      </c>
      <c r="I438" s="22">
        <f>IF(AND(AND(ISNUMBER($A438),N($A438)&gt;=18264,N($A438)&lt;=73050),AND(ISNUMBER($D438),N($D438)&gt;=0,N($D438)&lt;=2000000)),$D438,0)</f>
        <v>0</v>
      </c>
    </row>
    <row r="439" spans="1:9" x14ac:dyDescent="0.25">
      <c r="A439" s="15"/>
      <c r="B439" s="12"/>
      <c r="C439" s="12"/>
      <c r="D439" s="14"/>
      <c r="E439" s="13"/>
      <c r="F439" s="20"/>
      <c r="G439" s="18" t="str">
        <f>IF(COUNTA($A439:$F439)=0,"",IF(OR($B439="",NOT(SUMPRODUCT(--(Vans!$A$2:$A$101=$B439))=1)),"Check ID",IF(OR(NOT(AND(ISNUMBER(A439),N(A439)&gt;=18264,N(A439)&lt;=73050)),NOT(OR($C439="Service",$C439="Repair",$C439="Tires",$C439="Other")),NOT(AND(ISNUMBER(D439),N(D439)&gt;=0,N(D439)&lt;=2000000)),NOT(AND(ISNUMBER(F439),N(F439)&gt;=0,N(F439)&lt;=1000000)),N($A439)&lt;SUMPRODUCT(--(Vans!$A$2:$A$101=$B439),Vans!$G$2:$G$101)),"Check inputs",IF(OR($D439&lt;SUMPRODUCT(MAX(('Service Log'!$B$2:$B$501=$B439)*('Service Log'!$H$2:$H$501&lt;$A439)*'Service Log'!$I$2:$I$501)),$D439&lt;SUMPRODUCT(MAX((Inspections!$B$2:$B$501=$B439)*(Inspections!$P$2:$P$501&lt;$A439)*Inspections!$Q$2:$Q$501)),$D439&lt;SUMPRODUCT(--(Vans!$A$2:$A$101=$B439),Vans!$D$2:$D$101)),"Check odometer","OK"))))</f>
        <v/>
      </c>
      <c r="H439" s="21">
        <f>IF(AND(ISNUMBER($A439),N($A439)&gt;=18264,N($A439)&lt;=73050),$A439,0)</f>
        <v>0</v>
      </c>
      <c r="I439" s="22">
        <f>IF(AND(AND(ISNUMBER($A439),N($A439)&gt;=18264,N($A439)&lt;=73050),AND(ISNUMBER($D439),N($D439)&gt;=0,N($D439)&lt;=2000000)),$D439,0)</f>
        <v>0</v>
      </c>
    </row>
    <row r="440" spans="1:9" x14ac:dyDescent="0.25">
      <c r="A440" s="15"/>
      <c r="B440" s="12"/>
      <c r="C440" s="12"/>
      <c r="D440" s="14"/>
      <c r="E440" s="13"/>
      <c r="F440" s="20"/>
      <c r="G440" s="18" t="str">
        <f>IF(COUNTA($A440:$F440)=0,"",IF(OR($B440="",NOT(SUMPRODUCT(--(Vans!$A$2:$A$101=$B440))=1)),"Check ID",IF(OR(NOT(AND(ISNUMBER(A440),N(A440)&gt;=18264,N(A440)&lt;=73050)),NOT(OR($C440="Service",$C440="Repair",$C440="Tires",$C440="Other")),NOT(AND(ISNUMBER(D440),N(D440)&gt;=0,N(D440)&lt;=2000000)),NOT(AND(ISNUMBER(F440),N(F440)&gt;=0,N(F440)&lt;=1000000)),N($A440)&lt;SUMPRODUCT(--(Vans!$A$2:$A$101=$B440),Vans!$G$2:$G$101)),"Check inputs",IF(OR($D440&lt;SUMPRODUCT(MAX(('Service Log'!$B$2:$B$501=$B440)*('Service Log'!$H$2:$H$501&lt;$A440)*'Service Log'!$I$2:$I$501)),$D440&lt;SUMPRODUCT(MAX((Inspections!$B$2:$B$501=$B440)*(Inspections!$P$2:$P$501&lt;$A440)*Inspections!$Q$2:$Q$501)),$D440&lt;SUMPRODUCT(--(Vans!$A$2:$A$101=$B440),Vans!$D$2:$D$101)),"Check odometer","OK"))))</f>
        <v/>
      </c>
      <c r="H440" s="21">
        <f>IF(AND(ISNUMBER($A440),N($A440)&gt;=18264,N($A440)&lt;=73050),$A440,0)</f>
        <v>0</v>
      </c>
      <c r="I440" s="22">
        <f>IF(AND(AND(ISNUMBER($A440),N($A440)&gt;=18264,N($A440)&lt;=73050),AND(ISNUMBER($D440),N($D440)&gt;=0,N($D440)&lt;=2000000)),$D440,0)</f>
        <v>0</v>
      </c>
    </row>
    <row r="441" spans="1:9" x14ac:dyDescent="0.25">
      <c r="A441" s="15"/>
      <c r="B441" s="12"/>
      <c r="C441" s="12"/>
      <c r="D441" s="14"/>
      <c r="E441" s="13"/>
      <c r="F441" s="20"/>
      <c r="G441" s="18" t="str">
        <f>IF(COUNTA($A441:$F441)=0,"",IF(OR($B441="",NOT(SUMPRODUCT(--(Vans!$A$2:$A$101=$B441))=1)),"Check ID",IF(OR(NOT(AND(ISNUMBER(A441),N(A441)&gt;=18264,N(A441)&lt;=73050)),NOT(OR($C441="Service",$C441="Repair",$C441="Tires",$C441="Other")),NOT(AND(ISNUMBER(D441),N(D441)&gt;=0,N(D441)&lt;=2000000)),NOT(AND(ISNUMBER(F441),N(F441)&gt;=0,N(F441)&lt;=1000000)),N($A441)&lt;SUMPRODUCT(--(Vans!$A$2:$A$101=$B441),Vans!$G$2:$G$101)),"Check inputs",IF(OR($D441&lt;SUMPRODUCT(MAX(('Service Log'!$B$2:$B$501=$B441)*('Service Log'!$H$2:$H$501&lt;$A441)*'Service Log'!$I$2:$I$501)),$D441&lt;SUMPRODUCT(MAX((Inspections!$B$2:$B$501=$B441)*(Inspections!$P$2:$P$501&lt;$A441)*Inspections!$Q$2:$Q$501)),$D441&lt;SUMPRODUCT(--(Vans!$A$2:$A$101=$B441),Vans!$D$2:$D$101)),"Check odometer","OK"))))</f>
        <v/>
      </c>
      <c r="H441" s="21">
        <f>IF(AND(ISNUMBER($A441),N($A441)&gt;=18264,N($A441)&lt;=73050),$A441,0)</f>
        <v>0</v>
      </c>
      <c r="I441" s="22">
        <f>IF(AND(AND(ISNUMBER($A441),N($A441)&gt;=18264,N($A441)&lt;=73050),AND(ISNUMBER($D441),N($D441)&gt;=0,N($D441)&lt;=2000000)),$D441,0)</f>
        <v>0</v>
      </c>
    </row>
    <row r="442" spans="1:9" x14ac:dyDescent="0.25">
      <c r="A442" s="15"/>
      <c r="B442" s="12"/>
      <c r="C442" s="12"/>
      <c r="D442" s="14"/>
      <c r="E442" s="13"/>
      <c r="F442" s="20"/>
      <c r="G442" s="18" t="str">
        <f>IF(COUNTA($A442:$F442)=0,"",IF(OR($B442="",NOT(SUMPRODUCT(--(Vans!$A$2:$A$101=$B442))=1)),"Check ID",IF(OR(NOT(AND(ISNUMBER(A442),N(A442)&gt;=18264,N(A442)&lt;=73050)),NOT(OR($C442="Service",$C442="Repair",$C442="Tires",$C442="Other")),NOT(AND(ISNUMBER(D442),N(D442)&gt;=0,N(D442)&lt;=2000000)),NOT(AND(ISNUMBER(F442),N(F442)&gt;=0,N(F442)&lt;=1000000)),N($A442)&lt;SUMPRODUCT(--(Vans!$A$2:$A$101=$B442),Vans!$G$2:$G$101)),"Check inputs",IF(OR($D442&lt;SUMPRODUCT(MAX(('Service Log'!$B$2:$B$501=$B442)*('Service Log'!$H$2:$H$501&lt;$A442)*'Service Log'!$I$2:$I$501)),$D442&lt;SUMPRODUCT(MAX((Inspections!$B$2:$B$501=$B442)*(Inspections!$P$2:$P$501&lt;$A442)*Inspections!$Q$2:$Q$501)),$D442&lt;SUMPRODUCT(--(Vans!$A$2:$A$101=$B442),Vans!$D$2:$D$101)),"Check odometer","OK"))))</f>
        <v/>
      </c>
      <c r="H442" s="21">
        <f>IF(AND(ISNUMBER($A442),N($A442)&gt;=18264,N($A442)&lt;=73050),$A442,0)</f>
        <v>0</v>
      </c>
      <c r="I442" s="22">
        <f>IF(AND(AND(ISNUMBER($A442),N($A442)&gt;=18264,N($A442)&lt;=73050),AND(ISNUMBER($D442),N($D442)&gt;=0,N($D442)&lt;=2000000)),$D442,0)</f>
        <v>0</v>
      </c>
    </row>
    <row r="443" spans="1:9" x14ac:dyDescent="0.25">
      <c r="A443" s="15"/>
      <c r="B443" s="12"/>
      <c r="C443" s="12"/>
      <c r="D443" s="14"/>
      <c r="E443" s="13"/>
      <c r="F443" s="20"/>
      <c r="G443" s="18" t="str">
        <f>IF(COUNTA($A443:$F443)=0,"",IF(OR($B443="",NOT(SUMPRODUCT(--(Vans!$A$2:$A$101=$B443))=1)),"Check ID",IF(OR(NOT(AND(ISNUMBER(A443),N(A443)&gt;=18264,N(A443)&lt;=73050)),NOT(OR($C443="Service",$C443="Repair",$C443="Tires",$C443="Other")),NOT(AND(ISNUMBER(D443),N(D443)&gt;=0,N(D443)&lt;=2000000)),NOT(AND(ISNUMBER(F443),N(F443)&gt;=0,N(F443)&lt;=1000000)),N($A443)&lt;SUMPRODUCT(--(Vans!$A$2:$A$101=$B443),Vans!$G$2:$G$101)),"Check inputs",IF(OR($D443&lt;SUMPRODUCT(MAX(('Service Log'!$B$2:$B$501=$B443)*('Service Log'!$H$2:$H$501&lt;$A443)*'Service Log'!$I$2:$I$501)),$D443&lt;SUMPRODUCT(MAX((Inspections!$B$2:$B$501=$B443)*(Inspections!$P$2:$P$501&lt;$A443)*Inspections!$Q$2:$Q$501)),$D443&lt;SUMPRODUCT(--(Vans!$A$2:$A$101=$B443),Vans!$D$2:$D$101)),"Check odometer","OK"))))</f>
        <v/>
      </c>
      <c r="H443" s="21">
        <f>IF(AND(ISNUMBER($A443),N($A443)&gt;=18264,N($A443)&lt;=73050),$A443,0)</f>
        <v>0</v>
      </c>
      <c r="I443" s="22">
        <f>IF(AND(AND(ISNUMBER($A443),N($A443)&gt;=18264,N($A443)&lt;=73050),AND(ISNUMBER($D443),N($D443)&gt;=0,N($D443)&lt;=2000000)),$D443,0)</f>
        <v>0</v>
      </c>
    </row>
    <row r="444" spans="1:9" x14ac:dyDescent="0.25">
      <c r="A444" s="15"/>
      <c r="B444" s="12"/>
      <c r="C444" s="12"/>
      <c r="D444" s="14"/>
      <c r="E444" s="13"/>
      <c r="F444" s="20"/>
      <c r="G444" s="18" t="str">
        <f>IF(COUNTA($A444:$F444)=0,"",IF(OR($B444="",NOT(SUMPRODUCT(--(Vans!$A$2:$A$101=$B444))=1)),"Check ID",IF(OR(NOT(AND(ISNUMBER(A444),N(A444)&gt;=18264,N(A444)&lt;=73050)),NOT(OR($C444="Service",$C444="Repair",$C444="Tires",$C444="Other")),NOT(AND(ISNUMBER(D444),N(D444)&gt;=0,N(D444)&lt;=2000000)),NOT(AND(ISNUMBER(F444),N(F444)&gt;=0,N(F444)&lt;=1000000)),N($A444)&lt;SUMPRODUCT(--(Vans!$A$2:$A$101=$B444),Vans!$G$2:$G$101)),"Check inputs",IF(OR($D444&lt;SUMPRODUCT(MAX(('Service Log'!$B$2:$B$501=$B444)*('Service Log'!$H$2:$H$501&lt;$A444)*'Service Log'!$I$2:$I$501)),$D444&lt;SUMPRODUCT(MAX((Inspections!$B$2:$B$501=$B444)*(Inspections!$P$2:$P$501&lt;$A444)*Inspections!$Q$2:$Q$501)),$D444&lt;SUMPRODUCT(--(Vans!$A$2:$A$101=$B444),Vans!$D$2:$D$101)),"Check odometer","OK"))))</f>
        <v/>
      </c>
      <c r="H444" s="21">
        <f>IF(AND(ISNUMBER($A444),N($A444)&gt;=18264,N($A444)&lt;=73050),$A444,0)</f>
        <v>0</v>
      </c>
      <c r="I444" s="22">
        <f>IF(AND(AND(ISNUMBER($A444),N($A444)&gt;=18264,N($A444)&lt;=73050),AND(ISNUMBER($D444),N($D444)&gt;=0,N($D444)&lt;=2000000)),$D444,0)</f>
        <v>0</v>
      </c>
    </row>
    <row r="445" spans="1:9" x14ac:dyDescent="0.25">
      <c r="A445" s="15"/>
      <c r="B445" s="12"/>
      <c r="C445" s="12"/>
      <c r="D445" s="14"/>
      <c r="E445" s="13"/>
      <c r="F445" s="20"/>
      <c r="G445" s="18" t="str">
        <f>IF(COUNTA($A445:$F445)=0,"",IF(OR($B445="",NOT(SUMPRODUCT(--(Vans!$A$2:$A$101=$B445))=1)),"Check ID",IF(OR(NOT(AND(ISNUMBER(A445),N(A445)&gt;=18264,N(A445)&lt;=73050)),NOT(OR($C445="Service",$C445="Repair",$C445="Tires",$C445="Other")),NOT(AND(ISNUMBER(D445),N(D445)&gt;=0,N(D445)&lt;=2000000)),NOT(AND(ISNUMBER(F445),N(F445)&gt;=0,N(F445)&lt;=1000000)),N($A445)&lt;SUMPRODUCT(--(Vans!$A$2:$A$101=$B445),Vans!$G$2:$G$101)),"Check inputs",IF(OR($D445&lt;SUMPRODUCT(MAX(('Service Log'!$B$2:$B$501=$B445)*('Service Log'!$H$2:$H$501&lt;$A445)*'Service Log'!$I$2:$I$501)),$D445&lt;SUMPRODUCT(MAX((Inspections!$B$2:$B$501=$B445)*(Inspections!$P$2:$P$501&lt;$A445)*Inspections!$Q$2:$Q$501)),$D445&lt;SUMPRODUCT(--(Vans!$A$2:$A$101=$B445),Vans!$D$2:$D$101)),"Check odometer","OK"))))</f>
        <v/>
      </c>
      <c r="H445" s="21">
        <f>IF(AND(ISNUMBER($A445),N($A445)&gt;=18264,N($A445)&lt;=73050),$A445,0)</f>
        <v>0</v>
      </c>
      <c r="I445" s="22">
        <f>IF(AND(AND(ISNUMBER($A445),N($A445)&gt;=18264,N($A445)&lt;=73050),AND(ISNUMBER($D445),N($D445)&gt;=0,N($D445)&lt;=2000000)),$D445,0)</f>
        <v>0</v>
      </c>
    </row>
    <row r="446" spans="1:9" x14ac:dyDescent="0.25">
      <c r="A446" s="15"/>
      <c r="B446" s="12"/>
      <c r="C446" s="12"/>
      <c r="D446" s="14"/>
      <c r="E446" s="13"/>
      <c r="F446" s="20"/>
      <c r="G446" s="18" t="str">
        <f>IF(COUNTA($A446:$F446)=0,"",IF(OR($B446="",NOT(SUMPRODUCT(--(Vans!$A$2:$A$101=$B446))=1)),"Check ID",IF(OR(NOT(AND(ISNUMBER(A446),N(A446)&gt;=18264,N(A446)&lt;=73050)),NOT(OR($C446="Service",$C446="Repair",$C446="Tires",$C446="Other")),NOT(AND(ISNUMBER(D446),N(D446)&gt;=0,N(D446)&lt;=2000000)),NOT(AND(ISNUMBER(F446),N(F446)&gt;=0,N(F446)&lt;=1000000)),N($A446)&lt;SUMPRODUCT(--(Vans!$A$2:$A$101=$B446),Vans!$G$2:$G$101)),"Check inputs",IF(OR($D446&lt;SUMPRODUCT(MAX(('Service Log'!$B$2:$B$501=$B446)*('Service Log'!$H$2:$H$501&lt;$A446)*'Service Log'!$I$2:$I$501)),$D446&lt;SUMPRODUCT(MAX((Inspections!$B$2:$B$501=$B446)*(Inspections!$P$2:$P$501&lt;$A446)*Inspections!$Q$2:$Q$501)),$D446&lt;SUMPRODUCT(--(Vans!$A$2:$A$101=$B446),Vans!$D$2:$D$101)),"Check odometer","OK"))))</f>
        <v/>
      </c>
      <c r="H446" s="21">
        <f>IF(AND(ISNUMBER($A446),N($A446)&gt;=18264,N($A446)&lt;=73050),$A446,0)</f>
        <v>0</v>
      </c>
      <c r="I446" s="22">
        <f>IF(AND(AND(ISNUMBER($A446),N($A446)&gt;=18264,N($A446)&lt;=73050),AND(ISNUMBER($D446),N($D446)&gt;=0,N($D446)&lt;=2000000)),$D446,0)</f>
        <v>0</v>
      </c>
    </row>
    <row r="447" spans="1:9" x14ac:dyDescent="0.25">
      <c r="A447" s="15"/>
      <c r="B447" s="12"/>
      <c r="C447" s="12"/>
      <c r="D447" s="14"/>
      <c r="E447" s="13"/>
      <c r="F447" s="20"/>
      <c r="G447" s="18" t="str">
        <f>IF(COUNTA($A447:$F447)=0,"",IF(OR($B447="",NOT(SUMPRODUCT(--(Vans!$A$2:$A$101=$B447))=1)),"Check ID",IF(OR(NOT(AND(ISNUMBER(A447),N(A447)&gt;=18264,N(A447)&lt;=73050)),NOT(OR($C447="Service",$C447="Repair",$C447="Tires",$C447="Other")),NOT(AND(ISNUMBER(D447),N(D447)&gt;=0,N(D447)&lt;=2000000)),NOT(AND(ISNUMBER(F447),N(F447)&gt;=0,N(F447)&lt;=1000000)),N($A447)&lt;SUMPRODUCT(--(Vans!$A$2:$A$101=$B447),Vans!$G$2:$G$101)),"Check inputs",IF(OR($D447&lt;SUMPRODUCT(MAX(('Service Log'!$B$2:$B$501=$B447)*('Service Log'!$H$2:$H$501&lt;$A447)*'Service Log'!$I$2:$I$501)),$D447&lt;SUMPRODUCT(MAX((Inspections!$B$2:$B$501=$B447)*(Inspections!$P$2:$P$501&lt;$A447)*Inspections!$Q$2:$Q$501)),$D447&lt;SUMPRODUCT(--(Vans!$A$2:$A$101=$B447),Vans!$D$2:$D$101)),"Check odometer","OK"))))</f>
        <v/>
      </c>
      <c r="H447" s="21">
        <f>IF(AND(ISNUMBER($A447),N($A447)&gt;=18264,N($A447)&lt;=73050),$A447,0)</f>
        <v>0</v>
      </c>
      <c r="I447" s="22">
        <f>IF(AND(AND(ISNUMBER($A447),N($A447)&gt;=18264,N($A447)&lt;=73050),AND(ISNUMBER($D447),N($D447)&gt;=0,N($D447)&lt;=2000000)),$D447,0)</f>
        <v>0</v>
      </c>
    </row>
    <row r="448" spans="1:9" x14ac:dyDescent="0.25">
      <c r="A448" s="15"/>
      <c r="B448" s="12"/>
      <c r="C448" s="12"/>
      <c r="D448" s="14"/>
      <c r="E448" s="13"/>
      <c r="F448" s="20"/>
      <c r="G448" s="18" t="str">
        <f>IF(COUNTA($A448:$F448)=0,"",IF(OR($B448="",NOT(SUMPRODUCT(--(Vans!$A$2:$A$101=$B448))=1)),"Check ID",IF(OR(NOT(AND(ISNUMBER(A448),N(A448)&gt;=18264,N(A448)&lt;=73050)),NOT(OR($C448="Service",$C448="Repair",$C448="Tires",$C448="Other")),NOT(AND(ISNUMBER(D448),N(D448)&gt;=0,N(D448)&lt;=2000000)),NOT(AND(ISNUMBER(F448),N(F448)&gt;=0,N(F448)&lt;=1000000)),N($A448)&lt;SUMPRODUCT(--(Vans!$A$2:$A$101=$B448),Vans!$G$2:$G$101)),"Check inputs",IF(OR($D448&lt;SUMPRODUCT(MAX(('Service Log'!$B$2:$B$501=$B448)*('Service Log'!$H$2:$H$501&lt;$A448)*'Service Log'!$I$2:$I$501)),$D448&lt;SUMPRODUCT(MAX((Inspections!$B$2:$B$501=$B448)*(Inspections!$P$2:$P$501&lt;$A448)*Inspections!$Q$2:$Q$501)),$D448&lt;SUMPRODUCT(--(Vans!$A$2:$A$101=$B448),Vans!$D$2:$D$101)),"Check odometer","OK"))))</f>
        <v/>
      </c>
      <c r="H448" s="21">
        <f>IF(AND(ISNUMBER($A448),N($A448)&gt;=18264,N($A448)&lt;=73050),$A448,0)</f>
        <v>0</v>
      </c>
      <c r="I448" s="22">
        <f>IF(AND(AND(ISNUMBER($A448),N($A448)&gt;=18264,N($A448)&lt;=73050),AND(ISNUMBER($D448),N($D448)&gt;=0,N($D448)&lt;=2000000)),$D448,0)</f>
        <v>0</v>
      </c>
    </row>
    <row r="449" spans="1:9" x14ac:dyDescent="0.25">
      <c r="A449" s="15"/>
      <c r="B449" s="12"/>
      <c r="C449" s="12"/>
      <c r="D449" s="14"/>
      <c r="E449" s="13"/>
      <c r="F449" s="20"/>
      <c r="G449" s="18" t="str">
        <f>IF(COUNTA($A449:$F449)=0,"",IF(OR($B449="",NOT(SUMPRODUCT(--(Vans!$A$2:$A$101=$B449))=1)),"Check ID",IF(OR(NOT(AND(ISNUMBER(A449),N(A449)&gt;=18264,N(A449)&lt;=73050)),NOT(OR($C449="Service",$C449="Repair",$C449="Tires",$C449="Other")),NOT(AND(ISNUMBER(D449),N(D449)&gt;=0,N(D449)&lt;=2000000)),NOT(AND(ISNUMBER(F449),N(F449)&gt;=0,N(F449)&lt;=1000000)),N($A449)&lt;SUMPRODUCT(--(Vans!$A$2:$A$101=$B449),Vans!$G$2:$G$101)),"Check inputs",IF(OR($D449&lt;SUMPRODUCT(MAX(('Service Log'!$B$2:$B$501=$B449)*('Service Log'!$H$2:$H$501&lt;$A449)*'Service Log'!$I$2:$I$501)),$D449&lt;SUMPRODUCT(MAX((Inspections!$B$2:$B$501=$B449)*(Inspections!$P$2:$P$501&lt;$A449)*Inspections!$Q$2:$Q$501)),$D449&lt;SUMPRODUCT(--(Vans!$A$2:$A$101=$B449),Vans!$D$2:$D$101)),"Check odometer","OK"))))</f>
        <v/>
      </c>
      <c r="H449" s="21">
        <f>IF(AND(ISNUMBER($A449),N($A449)&gt;=18264,N($A449)&lt;=73050),$A449,0)</f>
        <v>0</v>
      </c>
      <c r="I449" s="22">
        <f>IF(AND(AND(ISNUMBER($A449),N($A449)&gt;=18264,N($A449)&lt;=73050),AND(ISNUMBER($D449),N($D449)&gt;=0,N($D449)&lt;=2000000)),$D449,0)</f>
        <v>0</v>
      </c>
    </row>
    <row r="450" spans="1:9" x14ac:dyDescent="0.25">
      <c r="A450" s="15"/>
      <c r="B450" s="12"/>
      <c r="C450" s="12"/>
      <c r="D450" s="14"/>
      <c r="E450" s="13"/>
      <c r="F450" s="20"/>
      <c r="G450" s="18" t="str">
        <f>IF(COUNTA($A450:$F450)=0,"",IF(OR($B450="",NOT(SUMPRODUCT(--(Vans!$A$2:$A$101=$B450))=1)),"Check ID",IF(OR(NOT(AND(ISNUMBER(A450),N(A450)&gt;=18264,N(A450)&lt;=73050)),NOT(OR($C450="Service",$C450="Repair",$C450="Tires",$C450="Other")),NOT(AND(ISNUMBER(D450),N(D450)&gt;=0,N(D450)&lt;=2000000)),NOT(AND(ISNUMBER(F450),N(F450)&gt;=0,N(F450)&lt;=1000000)),N($A450)&lt;SUMPRODUCT(--(Vans!$A$2:$A$101=$B450),Vans!$G$2:$G$101)),"Check inputs",IF(OR($D450&lt;SUMPRODUCT(MAX(('Service Log'!$B$2:$B$501=$B450)*('Service Log'!$H$2:$H$501&lt;$A450)*'Service Log'!$I$2:$I$501)),$D450&lt;SUMPRODUCT(MAX((Inspections!$B$2:$B$501=$B450)*(Inspections!$P$2:$P$501&lt;$A450)*Inspections!$Q$2:$Q$501)),$D450&lt;SUMPRODUCT(--(Vans!$A$2:$A$101=$B450),Vans!$D$2:$D$101)),"Check odometer","OK"))))</f>
        <v/>
      </c>
      <c r="H450" s="21">
        <f>IF(AND(ISNUMBER($A450),N($A450)&gt;=18264,N($A450)&lt;=73050),$A450,0)</f>
        <v>0</v>
      </c>
      <c r="I450" s="22">
        <f>IF(AND(AND(ISNUMBER($A450),N($A450)&gt;=18264,N($A450)&lt;=73050),AND(ISNUMBER($D450),N($D450)&gt;=0,N($D450)&lt;=2000000)),$D450,0)</f>
        <v>0</v>
      </c>
    </row>
    <row r="451" spans="1:9" x14ac:dyDescent="0.25">
      <c r="A451" s="15"/>
      <c r="B451" s="12"/>
      <c r="C451" s="12"/>
      <c r="D451" s="14"/>
      <c r="E451" s="13"/>
      <c r="F451" s="20"/>
      <c r="G451" s="18" t="str">
        <f>IF(COUNTA($A451:$F451)=0,"",IF(OR($B451="",NOT(SUMPRODUCT(--(Vans!$A$2:$A$101=$B451))=1)),"Check ID",IF(OR(NOT(AND(ISNUMBER(A451),N(A451)&gt;=18264,N(A451)&lt;=73050)),NOT(OR($C451="Service",$C451="Repair",$C451="Tires",$C451="Other")),NOT(AND(ISNUMBER(D451),N(D451)&gt;=0,N(D451)&lt;=2000000)),NOT(AND(ISNUMBER(F451),N(F451)&gt;=0,N(F451)&lt;=1000000)),N($A451)&lt;SUMPRODUCT(--(Vans!$A$2:$A$101=$B451),Vans!$G$2:$G$101)),"Check inputs",IF(OR($D451&lt;SUMPRODUCT(MAX(('Service Log'!$B$2:$B$501=$B451)*('Service Log'!$H$2:$H$501&lt;$A451)*'Service Log'!$I$2:$I$501)),$D451&lt;SUMPRODUCT(MAX((Inspections!$B$2:$B$501=$B451)*(Inspections!$P$2:$P$501&lt;$A451)*Inspections!$Q$2:$Q$501)),$D451&lt;SUMPRODUCT(--(Vans!$A$2:$A$101=$B451),Vans!$D$2:$D$101)),"Check odometer","OK"))))</f>
        <v/>
      </c>
      <c r="H451" s="21">
        <f>IF(AND(ISNUMBER($A451),N($A451)&gt;=18264,N($A451)&lt;=73050),$A451,0)</f>
        <v>0</v>
      </c>
      <c r="I451" s="22">
        <f>IF(AND(AND(ISNUMBER($A451),N($A451)&gt;=18264,N($A451)&lt;=73050),AND(ISNUMBER($D451),N($D451)&gt;=0,N($D451)&lt;=2000000)),$D451,0)</f>
        <v>0</v>
      </c>
    </row>
    <row r="452" spans="1:9" x14ac:dyDescent="0.25">
      <c r="A452" s="15"/>
      <c r="B452" s="12"/>
      <c r="C452" s="12"/>
      <c r="D452" s="14"/>
      <c r="E452" s="13"/>
      <c r="F452" s="20"/>
      <c r="G452" s="18" t="str">
        <f>IF(COUNTA($A452:$F452)=0,"",IF(OR($B452="",NOT(SUMPRODUCT(--(Vans!$A$2:$A$101=$B452))=1)),"Check ID",IF(OR(NOT(AND(ISNUMBER(A452),N(A452)&gt;=18264,N(A452)&lt;=73050)),NOT(OR($C452="Service",$C452="Repair",$C452="Tires",$C452="Other")),NOT(AND(ISNUMBER(D452),N(D452)&gt;=0,N(D452)&lt;=2000000)),NOT(AND(ISNUMBER(F452),N(F452)&gt;=0,N(F452)&lt;=1000000)),N($A452)&lt;SUMPRODUCT(--(Vans!$A$2:$A$101=$B452),Vans!$G$2:$G$101)),"Check inputs",IF(OR($D452&lt;SUMPRODUCT(MAX(('Service Log'!$B$2:$B$501=$B452)*('Service Log'!$H$2:$H$501&lt;$A452)*'Service Log'!$I$2:$I$501)),$D452&lt;SUMPRODUCT(MAX((Inspections!$B$2:$B$501=$B452)*(Inspections!$P$2:$P$501&lt;$A452)*Inspections!$Q$2:$Q$501)),$D452&lt;SUMPRODUCT(--(Vans!$A$2:$A$101=$B452),Vans!$D$2:$D$101)),"Check odometer","OK"))))</f>
        <v/>
      </c>
      <c r="H452" s="21">
        <f>IF(AND(ISNUMBER($A452),N($A452)&gt;=18264,N($A452)&lt;=73050),$A452,0)</f>
        <v>0</v>
      </c>
      <c r="I452" s="22">
        <f>IF(AND(AND(ISNUMBER($A452),N($A452)&gt;=18264,N($A452)&lt;=73050),AND(ISNUMBER($D452),N($D452)&gt;=0,N($D452)&lt;=2000000)),$D452,0)</f>
        <v>0</v>
      </c>
    </row>
    <row r="453" spans="1:9" x14ac:dyDescent="0.25">
      <c r="A453" s="15"/>
      <c r="B453" s="12"/>
      <c r="C453" s="12"/>
      <c r="D453" s="14"/>
      <c r="E453" s="13"/>
      <c r="F453" s="20"/>
      <c r="G453" s="18" t="str">
        <f>IF(COUNTA($A453:$F453)=0,"",IF(OR($B453="",NOT(SUMPRODUCT(--(Vans!$A$2:$A$101=$B453))=1)),"Check ID",IF(OR(NOT(AND(ISNUMBER(A453),N(A453)&gt;=18264,N(A453)&lt;=73050)),NOT(OR($C453="Service",$C453="Repair",$C453="Tires",$C453="Other")),NOT(AND(ISNUMBER(D453),N(D453)&gt;=0,N(D453)&lt;=2000000)),NOT(AND(ISNUMBER(F453),N(F453)&gt;=0,N(F453)&lt;=1000000)),N($A453)&lt;SUMPRODUCT(--(Vans!$A$2:$A$101=$B453),Vans!$G$2:$G$101)),"Check inputs",IF(OR($D453&lt;SUMPRODUCT(MAX(('Service Log'!$B$2:$B$501=$B453)*('Service Log'!$H$2:$H$501&lt;$A453)*'Service Log'!$I$2:$I$501)),$D453&lt;SUMPRODUCT(MAX((Inspections!$B$2:$B$501=$B453)*(Inspections!$P$2:$P$501&lt;$A453)*Inspections!$Q$2:$Q$501)),$D453&lt;SUMPRODUCT(--(Vans!$A$2:$A$101=$B453),Vans!$D$2:$D$101)),"Check odometer","OK"))))</f>
        <v/>
      </c>
      <c r="H453" s="21">
        <f>IF(AND(ISNUMBER($A453),N($A453)&gt;=18264,N($A453)&lt;=73050),$A453,0)</f>
        <v>0</v>
      </c>
      <c r="I453" s="22">
        <f>IF(AND(AND(ISNUMBER($A453),N($A453)&gt;=18264,N($A453)&lt;=73050),AND(ISNUMBER($D453),N($D453)&gt;=0,N($D453)&lt;=2000000)),$D453,0)</f>
        <v>0</v>
      </c>
    </row>
    <row r="454" spans="1:9" x14ac:dyDescent="0.25">
      <c r="A454" s="15"/>
      <c r="B454" s="12"/>
      <c r="C454" s="12"/>
      <c r="D454" s="14"/>
      <c r="E454" s="13"/>
      <c r="F454" s="20"/>
      <c r="G454" s="18" t="str">
        <f>IF(COUNTA($A454:$F454)=0,"",IF(OR($B454="",NOT(SUMPRODUCT(--(Vans!$A$2:$A$101=$B454))=1)),"Check ID",IF(OR(NOT(AND(ISNUMBER(A454),N(A454)&gt;=18264,N(A454)&lt;=73050)),NOT(OR($C454="Service",$C454="Repair",$C454="Tires",$C454="Other")),NOT(AND(ISNUMBER(D454),N(D454)&gt;=0,N(D454)&lt;=2000000)),NOT(AND(ISNUMBER(F454),N(F454)&gt;=0,N(F454)&lt;=1000000)),N($A454)&lt;SUMPRODUCT(--(Vans!$A$2:$A$101=$B454),Vans!$G$2:$G$101)),"Check inputs",IF(OR($D454&lt;SUMPRODUCT(MAX(('Service Log'!$B$2:$B$501=$B454)*('Service Log'!$H$2:$H$501&lt;$A454)*'Service Log'!$I$2:$I$501)),$D454&lt;SUMPRODUCT(MAX((Inspections!$B$2:$B$501=$B454)*(Inspections!$P$2:$P$501&lt;$A454)*Inspections!$Q$2:$Q$501)),$D454&lt;SUMPRODUCT(--(Vans!$A$2:$A$101=$B454),Vans!$D$2:$D$101)),"Check odometer","OK"))))</f>
        <v/>
      </c>
      <c r="H454" s="21">
        <f>IF(AND(ISNUMBER($A454),N($A454)&gt;=18264,N($A454)&lt;=73050),$A454,0)</f>
        <v>0</v>
      </c>
      <c r="I454" s="22">
        <f>IF(AND(AND(ISNUMBER($A454),N($A454)&gt;=18264,N($A454)&lt;=73050),AND(ISNUMBER($D454),N($D454)&gt;=0,N($D454)&lt;=2000000)),$D454,0)</f>
        <v>0</v>
      </c>
    </row>
    <row r="455" spans="1:9" x14ac:dyDescent="0.25">
      <c r="A455" s="15"/>
      <c r="B455" s="12"/>
      <c r="C455" s="12"/>
      <c r="D455" s="14"/>
      <c r="E455" s="13"/>
      <c r="F455" s="20"/>
      <c r="G455" s="18" t="str">
        <f>IF(COUNTA($A455:$F455)=0,"",IF(OR($B455="",NOT(SUMPRODUCT(--(Vans!$A$2:$A$101=$B455))=1)),"Check ID",IF(OR(NOT(AND(ISNUMBER(A455),N(A455)&gt;=18264,N(A455)&lt;=73050)),NOT(OR($C455="Service",$C455="Repair",$C455="Tires",$C455="Other")),NOT(AND(ISNUMBER(D455),N(D455)&gt;=0,N(D455)&lt;=2000000)),NOT(AND(ISNUMBER(F455),N(F455)&gt;=0,N(F455)&lt;=1000000)),N($A455)&lt;SUMPRODUCT(--(Vans!$A$2:$A$101=$B455),Vans!$G$2:$G$101)),"Check inputs",IF(OR($D455&lt;SUMPRODUCT(MAX(('Service Log'!$B$2:$B$501=$B455)*('Service Log'!$H$2:$H$501&lt;$A455)*'Service Log'!$I$2:$I$501)),$D455&lt;SUMPRODUCT(MAX((Inspections!$B$2:$B$501=$B455)*(Inspections!$P$2:$P$501&lt;$A455)*Inspections!$Q$2:$Q$501)),$D455&lt;SUMPRODUCT(--(Vans!$A$2:$A$101=$B455),Vans!$D$2:$D$101)),"Check odometer","OK"))))</f>
        <v/>
      </c>
      <c r="H455" s="21">
        <f>IF(AND(ISNUMBER($A455),N($A455)&gt;=18264,N($A455)&lt;=73050),$A455,0)</f>
        <v>0</v>
      </c>
      <c r="I455" s="22">
        <f>IF(AND(AND(ISNUMBER($A455),N($A455)&gt;=18264,N($A455)&lt;=73050),AND(ISNUMBER($D455),N($D455)&gt;=0,N($D455)&lt;=2000000)),$D455,0)</f>
        <v>0</v>
      </c>
    </row>
    <row r="456" spans="1:9" x14ac:dyDescent="0.25">
      <c r="A456" s="15"/>
      <c r="B456" s="12"/>
      <c r="C456" s="12"/>
      <c r="D456" s="14"/>
      <c r="E456" s="13"/>
      <c r="F456" s="20"/>
      <c r="G456" s="18" t="str">
        <f>IF(COUNTA($A456:$F456)=0,"",IF(OR($B456="",NOT(SUMPRODUCT(--(Vans!$A$2:$A$101=$B456))=1)),"Check ID",IF(OR(NOT(AND(ISNUMBER(A456),N(A456)&gt;=18264,N(A456)&lt;=73050)),NOT(OR($C456="Service",$C456="Repair",$C456="Tires",$C456="Other")),NOT(AND(ISNUMBER(D456),N(D456)&gt;=0,N(D456)&lt;=2000000)),NOT(AND(ISNUMBER(F456),N(F456)&gt;=0,N(F456)&lt;=1000000)),N($A456)&lt;SUMPRODUCT(--(Vans!$A$2:$A$101=$B456),Vans!$G$2:$G$101)),"Check inputs",IF(OR($D456&lt;SUMPRODUCT(MAX(('Service Log'!$B$2:$B$501=$B456)*('Service Log'!$H$2:$H$501&lt;$A456)*'Service Log'!$I$2:$I$501)),$D456&lt;SUMPRODUCT(MAX((Inspections!$B$2:$B$501=$B456)*(Inspections!$P$2:$P$501&lt;$A456)*Inspections!$Q$2:$Q$501)),$D456&lt;SUMPRODUCT(--(Vans!$A$2:$A$101=$B456),Vans!$D$2:$D$101)),"Check odometer","OK"))))</f>
        <v/>
      </c>
      <c r="H456" s="21">
        <f>IF(AND(ISNUMBER($A456),N($A456)&gt;=18264,N($A456)&lt;=73050),$A456,0)</f>
        <v>0</v>
      </c>
      <c r="I456" s="22">
        <f>IF(AND(AND(ISNUMBER($A456),N($A456)&gt;=18264,N($A456)&lt;=73050),AND(ISNUMBER($D456),N($D456)&gt;=0,N($D456)&lt;=2000000)),$D456,0)</f>
        <v>0</v>
      </c>
    </row>
    <row r="457" spans="1:9" x14ac:dyDescent="0.25">
      <c r="A457" s="15"/>
      <c r="B457" s="12"/>
      <c r="C457" s="12"/>
      <c r="D457" s="14"/>
      <c r="E457" s="13"/>
      <c r="F457" s="20"/>
      <c r="G457" s="18" t="str">
        <f>IF(COUNTA($A457:$F457)=0,"",IF(OR($B457="",NOT(SUMPRODUCT(--(Vans!$A$2:$A$101=$B457))=1)),"Check ID",IF(OR(NOT(AND(ISNUMBER(A457),N(A457)&gt;=18264,N(A457)&lt;=73050)),NOT(OR($C457="Service",$C457="Repair",$C457="Tires",$C457="Other")),NOT(AND(ISNUMBER(D457),N(D457)&gt;=0,N(D457)&lt;=2000000)),NOT(AND(ISNUMBER(F457),N(F457)&gt;=0,N(F457)&lt;=1000000)),N($A457)&lt;SUMPRODUCT(--(Vans!$A$2:$A$101=$B457),Vans!$G$2:$G$101)),"Check inputs",IF(OR($D457&lt;SUMPRODUCT(MAX(('Service Log'!$B$2:$B$501=$B457)*('Service Log'!$H$2:$H$501&lt;$A457)*'Service Log'!$I$2:$I$501)),$D457&lt;SUMPRODUCT(MAX((Inspections!$B$2:$B$501=$B457)*(Inspections!$P$2:$P$501&lt;$A457)*Inspections!$Q$2:$Q$501)),$D457&lt;SUMPRODUCT(--(Vans!$A$2:$A$101=$B457),Vans!$D$2:$D$101)),"Check odometer","OK"))))</f>
        <v/>
      </c>
      <c r="H457" s="21">
        <f>IF(AND(ISNUMBER($A457),N($A457)&gt;=18264,N($A457)&lt;=73050),$A457,0)</f>
        <v>0</v>
      </c>
      <c r="I457" s="22">
        <f>IF(AND(AND(ISNUMBER($A457),N($A457)&gt;=18264,N($A457)&lt;=73050),AND(ISNUMBER($D457),N($D457)&gt;=0,N($D457)&lt;=2000000)),$D457,0)</f>
        <v>0</v>
      </c>
    </row>
    <row r="458" spans="1:9" x14ac:dyDescent="0.25">
      <c r="A458" s="15"/>
      <c r="B458" s="12"/>
      <c r="C458" s="12"/>
      <c r="D458" s="14"/>
      <c r="E458" s="13"/>
      <c r="F458" s="20"/>
      <c r="G458" s="18" t="str">
        <f>IF(COUNTA($A458:$F458)=0,"",IF(OR($B458="",NOT(SUMPRODUCT(--(Vans!$A$2:$A$101=$B458))=1)),"Check ID",IF(OR(NOT(AND(ISNUMBER(A458),N(A458)&gt;=18264,N(A458)&lt;=73050)),NOT(OR($C458="Service",$C458="Repair",$C458="Tires",$C458="Other")),NOT(AND(ISNUMBER(D458),N(D458)&gt;=0,N(D458)&lt;=2000000)),NOT(AND(ISNUMBER(F458),N(F458)&gt;=0,N(F458)&lt;=1000000)),N($A458)&lt;SUMPRODUCT(--(Vans!$A$2:$A$101=$B458),Vans!$G$2:$G$101)),"Check inputs",IF(OR($D458&lt;SUMPRODUCT(MAX(('Service Log'!$B$2:$B$501=$B458)*('Service Log'!$H$2:$H$501&lt;$A458)*'Service Log'!$I$2:$I$501)),$D458&lt;SUMPRODUCT(MAX((Inspections!$B$2:$B$501=$B458)*(Inspections!$P$2:$P$501&lt;$A458)*Inspections!$Q$2:$Q$501)),$D458&lt;SUMPRODUCT(--(Vans!$A$2:$A$101=$B458),Vans!$D$2:$D$101)),"Check odometer","OK"))))</f>
        <v/>
      </c>
      <c r="H458" s="21">
        <f>IF(AND(ISNUMBER($A458),N($A458)&gt;=18264,N($A458)&lt;=73050),$A458,0)</f>
        <v>0</v>
      </c>
      <c r="I458" s="22">
        <f>IF(AND(AND(ISNUMBER($A458),N($A458)&gt;=18264,N($A458)&lt;=73050),AND(ISNUMBER($D458),N($D458)&gt;=0,N($D458)&lt;=2000000)),$D458,0)</f>
        <v>0</v>
      </c>
    </row>
    <row r="459" spans="1:9" x14ac:dyDescent="0.25">
      <c r="A459" s="15"/>
      <c r="B459" s="12"/>
      <c r="C459" s="12"/>
      <c r="D459" s="14"/>
      <c r="E459" s="13"/>
      <c r="F459" s="20"/>
      <c r="G459" s="18" t="str">
        <f>IF(COUNTA($A459:$F459)=0,"",IF(OR($B459="",NOT(SUMPRODUCT(--(Vans!$A$2:$A$101=$B459))=1)),"Check ID",IF(OR(NOT(AND(ISNUMBER(A459),N(A459)&gt;=18264,N(A459)&lt;=73050)),NOT(OR($C459="Service",$C459="Repair",$C459="Tires",$C459="Other")),NOT(AND(ISNUMBER(D459),N(D459)&gt;=0,N(D459)&lt;=2000000)),NOT(AND(ISNUMBER(F459),N(F459)&gt;=0,N(F459)&lt;=1000000)),N($A459)&lt;SUMPRODUCT(--(Vans!$A$2:$A$101=$B459),Vans!$G$2:$G$101)),"Check inputs",IF(OR($D459&lt;SUMPRODUCT(MAX(('Service Log'!$B$2:$B$501=$B459)*('Service Log'!$H$2:$H$501&lt;$A459)*'Service Log'!$I$2:$I$501)),$D459&lt;SUMPRODUCT(MAX((Inspections!$B$2:$B$501=$B459)*(Inspections!$P$2:$P$501&lt;$A459)*Inspections!$Q$2:$Q$501)),$D459&lt;SUMPRODUCT(--(Vans!$A$2:$A$101=$B459),Vans!$D$2:$D$101)),"Check odometer","OK"))))</f>
        <v/>
      </c>
      <c r="H459" s="21">
        <f>IF(AND(ISNUMBER($A459),N($A459)&gt;=18264,N($A459)&lt;=73050),$A459,0)</f>
        <v>0</v>
      </c>
      <c r="I459" s="22">
        <f>IF(AND(AND(ISNUMBER($A459),N($A459)&gt;=18264,N($A459)&lt;=73050),AND(ISNUMBER($D459),N($D459)&gt;=0,N($D459)&lt;=2000000)),$D459,0)</f>
        <v>0</v>
      </c>
    </row>
    <row r="460" spans="1:9" x14ac:dyDescent="0.25">
      <c r="A460" s="15"/>
      <c r="B460" s="12"/>
      <c r="C460" s="12"/>
      <c r="D460" s="14"/>
      <c r="E460" s="13"/>
      <c r="F460" s="20"/>
      <c r="G460" s="18" t="str">
        <f>IF(COUNTA($A460:$F460)=0,"",IF(OR($B460="",NOT(SUMPRODUCT(--(Vans!$A$2:$A$101=$B460))=1)),"Check ID",IF(OR(NOT(AND(ISNUMBER(A460),N(A460)&gt;=18264,N(A460)&lt;=73050)),NOT(OR($C460="Service",$C460="Repair",$C460="Tires",$C460="Other")),NOT(AND(ISNUMBER(D460),N(D460)&gt;=0,N(D460)&lt;=2000000)),NOT(AND(ISNUMBER(F460),N(F460)&gt;=0,N(F460)&lt;=1000000)),N($A460)&lt;SUMPRODUCT(--(Vans!$A$2:$A$101=$B460),Vans!$G$2:$G$101)),"Check inputs",IF(OR($D460&lt;SUMPRODUCT(MAX(('Service Log'!$B$2:$B$501=$B460)*('Service Log'!$H$2:$H$501&lt;$A460)*'Service Log'!$I$2:$I$501)),$D460&lt;SUMPRODUCT(MAX((Inspections!$B$2:$B$501=$B460)*(Inspections!$P$2:$P$501&lt;$A460)*Inspections!$Q$2:$Q$501)),$D460&lt;SUMPRODUCT(--(Vans!$A$2:$A$101=$B460),Vans!$D$2:$D$101)),"Check odometer","OK"))))</f>
        <v/>
      </c>
      <c r="H460" s="21">
        <f>IF(AND(ISNUMBER($A460),N($A460)&gt;=18264,N($A460)&lt;=73050),$A460,0)</f>
        <v>0</v>
      </c>
      <c r="I460" s="22">
        <f>IF(AND(AND(ISNUMBER($A460),N($A460)&gt;=18264,N($A460)&lt;=73050),AND(ISNUMBER($D460),N($D460)&gt;=0,N($D460)&lt;=2000000)),$D460,0)</f>
        <v>0</v>
      </c>
    </row>
    <row r="461" spans="1:9" x14ac:dyDescent="0.25">
      <c r="A461" s="15"/>
      <c r="B461" s="12"/>
      <c r="C461" s="12"/>
      <c r="D461" s="14"/>
      <c r="E461" s="13"/>
      <c r="F461" s="20"/>
      <c r="G461" s="18" t="str">
        <f>IF(COUNTA($A461:$F461)=0,"",IF(OR($B461="",NOT(SUMPRODUCT(--(Vans!$A$2:$A$101=$B461))=1)),"Check ID",IF(OR(NOT(AND(ISNUMBER(A461),N(A461)&gt;=18264,N(A461)&lt;=73050)),NOT(OR($C461="Service",$C461="Repair",$C461="Tires",$C461="Other")),NOT(AND(ISNUMBER(D461),N(D461)&gt;=0,N(D461)&lt;=2000000)),NOT(AND(ISNUMBER(F461),N(F461)&gt;=0,N(F461)&lt;=1000000)),N($A461)&lt;SUMPRODUCT(--(Vans!$A$2:$A$101=$B461),Vans!$G$2:$G$101)),"Check inputs",IF(OR($D461&lt;SUMPRODUCT(MAX(('Service Log'!$B$2:$B$501=$B461)*('Service Log'!$H$2:$H$501&lt;$A461)*'Service Log'!$I$2:$I$501)),$D461&lt;SUMPRODUCT(MAX((Inspections!$B$2:$B$501=$B461)*(Inspections!$P$2:$P$501&lt;$A461)*Inspections!$Q$2:$Q$501)),$D461&lt;SUMPRODUCT(--(Vans!$A$2:$A$101=$B461),Vans!$D$2:$D$101)),"Check odometer","OK"))))</f>
        <v/>
      </c>
      <c r="H461" s="21">
        <f>IF(AND(ISNUMBER($A461),N($A461)&gt;=18264,N($A461)&lt;=73050),$A461,0)</f>
        <v>0</v>
      </c>
      <c r="I461" s="22">
        <f>IF(AND(AND(ISNUMBER($A461),N($A461)&gt;=18264,N($A461)&lt;=73050),AND(ISNUMBER($D461),N($D461)&gt;=0,N($D461)&lt;=2000000)),$D461,0)</f>
        <v>0</v>
      </c>
    </row>
    <row r="462" spans="1:9" x14ac:dyDescent="0.25">
      <c r="A462" s="15"/>
      <c r="B462" s="12"/>
      <c r="C462" s="12"/>
      <c r="D462" s="14"/>
      <c r="E462" s="13"/>
      <c r="F462" s="20"/>
      <c r="G462" s="18" t="str">
        <f>IF(COUNTA($A462:$F462)=0,"",IF(OR($B462="",NOT(SUMPRODUCT(--(Vans!$A$2:$A$101=$B462))=1)),"Check ID",IF(OR(NOT(AND(ISNUMBER(A462),N(A462)&gt;=18264,N(A462)&lt;=73050)),NOT(OR($C462="Service",$C462="Repair",$C462="Tires",$C462="Other")),NOT(AND(ISNUMBER(D462),N(D462)&gt;=0,N(D462)&lt;=2000000)),NOT(AND(ISNUMBER(F462),N(F462)&gt;=0,N(F462)&lt;=1000000)),N($A462)&lt;SUMPRODUCT(--(Vans!$A$2:$A$101=$B462),Vans!$G$2:$G$101)),"Check inputs",IF(OR($D462&lt;SUMPRODUCT(MAX(('Service Log'!$B$2:$B$501=$B462)*('Service Log'!$H$2:$H$501&lt;$A462)*'Service Log'!$I$2:$I$501)),$D462&lt;SUMPRODUCT(MAX((Inspections!$B$2:$B$501=$B462)*(Inspections!$P$2:$P$501&lt;$A462)*Inspections!$Q$2:$Q$501)),$D462&lt;SUMPRODUCT(--(Vans!$A$2:$A$101=$B462),Vans!$D$2:$D$101)),"Check odometer","OK"))))</f>
        <v/>
      </c>
      <c r="H462" s="21">
        <f>IF(AND(ISNUMBER($A462),N($A462)&gt;=18264,N($A462)&lt;=73050),$A462,0)</f>
        <v>0</v>
      </c>
      <c r="I462" s="22">
        <f>IF(AND(AND(ISNUMBER($A462),N($A462)&gt;=18264,N($A462)&lt;=73050),AND(ISNUMBER($D462),N($D462)&gt;=0,N($D462)&lt;=2000000)),$D462,0)</f>
        <v>0</v>
      </c>
    </row>
    <row r="463" spans="1:9" x14ac:dyDescent="0.25">
      <c r="A463" s="15"/>
      <c r="B463" s="12"/>
      <c r="C463" s="12"/>
      <c r="D463" s="14"/>
      <c r="E463" s="13"/>
      <c r="F463" s="20"/>
      <c r="G463" s="18" t="str">
        <f>IF(COUNTA($A463:$F463)=0,"",IF(OR($B463="",NOT(SUMPRODUCT(--(Vans!$A$2:$A$101=$B463))=1)),"Check ID",IF(OR(NOT(AND(ISNUMBER(A463),N(A463)&gt;=18264,N(A463)&lt;=73050)),NOT(OR($C463="Service",$C463="Repair",$C463="Tires",$C463="Other")),NOT(AND(ISNUMBER(D463),N(D463)&gt;=0,N(D463)&lt;=2000000)),NOT(AND(ISNUMBER(F463),N(F463)&gt;=0,N(F463)&lt;=1000000)),N($A463)&lt;SUMPRODUCT(--(Vans!$A$2:$A$101=$B463),Vans!$G$2:$G$101)),"Check inputs",IF(OR($D463&lt;SUMPRODUCT(MAX(('Service Log'!$B$2:$B$501=$B463)*('Service Log'!$H$2:$H$501&lt;$A463)*'Service Log'!$I$2:$I$501)),$D463&lt;SUMPRODUCT(MAX((Inspections!$B$2:$B$501=$B463)*(Inspections!$P$2:$P$501&lt;$A463)*Inspections!$Q$2:$Q$501)),$D463&lt;SUMPRODUCT(--(Vans!$A$2:$A$101=$B463),Vans!$D$2:$D$101)),"Check odometer","OK"))))</f>
        <v/>
      </c>
      <c r="H463" s="21">
        <f>IF(AND(ISNUMBER($A463),N($A463)&gt;=18264,N($A463)&lt;=73050),$A463,0)</f>
        <v>0</v>
      </c>
      <c r="I463" s="22">
        <f>IF(AND(AND(ISNUMBER($A463),N($A463)&gt;=18264,N($A463)&lt;=73050),AND(ISNUMBER($D463),N($D463)&gt;=0,N($D463)&lt;=2000000)),$D463,0)</f>
        <v>0</v>
      </c>
    </row>
    <row r="464" spans="1:9" x14ac:dyDescent="0.25">
      <c r="A464" s="15"/>
      <c r="B464" s="12"/>
      <c r="C464" s="12"/>
      <c r="D464" s="14"/>
      <c r="E464" s="13"/>
      <c r="F464" s="20"/>
      <c r="G464" s="18" t="str">
        <f>IF(COUNTA($A464:$F464)=0,"",IF(OR($B464="",NOT(SUMPRODUCT(--(Vans!$A$2:$A$101=$B464))=1)),"Check ID",IF(OR(NOT(AND(ISNUMBER(A464),N(A464)&gt;=18264,N(A464)&lt;=73050)),NOT(OR($C464="Service",$C464="Repair",$C464="Tires",$C464="Other")),NOT(AND(ISNUMBER(D464),N(D464)&gt;=0,N(D464)&lt;=2000000)),NOT(AND(ISNUMBER(F464),N(F464)&gt;=0,N(F464)&lt;=1000000)),N($A464)&lt;SUMPRODUCT(--(Vans!$A$2:$A$101=$B464),Vans!$G$2:$G$101)),"Check inputs",IF(OR($D464&lt;SUMPRODUCT(MAX(('Service Log'!$B$2:$B$501=$B464)*('Service Log'!$H$2:$H$501&lt;$A464)*'Service Log'!$I$2:$I$501)),$D464&lt;SUMPRODUCT(MAX((Inspections!$B$2:$B$501=$B464)*(Inspections!$P$2:$P$501&lt;$A464)*Inspections!$Q$2:$Q$501)),$D464&lt;SUMPRODUCT(--(Vans!$A$2:$A$101=$B464),Vans!$D$2:$D$101)),"Check odometer","OK"))))</f>
        <v/>
      </c>
      <c r="H464" s="21">
        <f>IF(AND(ISNUMBER($A464),N($A464)&gt;=18264,N($A464)&lt;=73050),$A464,0)</f>
        <v>0</v>
      </c>
      <c r="I464" s="22">
        <f>IF(AND(AND(ISNUMBER($A464),N($A464)&gt;=18264,N($A464)&lt;=73050),AND(ISNUMBER($D464),N($D464)&gt;=0,N($D464)&lt;=2000000)),$D464,0)</f>
        <v>0</v>
      </c>
    </row>
    <row r="465" spans="1:9" x14ac:dyDescent="0.25">
      <c r="A465" s="15"/>
      <c r="B465" s="12"/>
      <c r="C465" s="12"/>
      <c r="D465" s="14"/>
      <c r="E465" s="13"/>
      <c r="F465" s="20"/>
      <c r="G465" s="18" t="str">
        <f>IF(COUNTA($A465:$F465)=0,"",IF(OR($B465="",NOT(SUMPRODUCT(--(Vans!$A$2:$A$101=$B465))=1)),"Check ID",IF(OR(NOT(AND(ISNUMBER(A465),N(A465)&gt;=18264,N(A465)&lt;=73050)),NOT(OR($C465="Service",$C465="Repair",$C465="Tires",$C465="Other")),NOT(AND(ISNUMBER(D465),N(D465)&gt;=0,N(D465)&lt;=2000000)),NOT(AND(ISNUMBER(F465),N(F465)&gt;=0,N(F465)&lt;=1000000)),N($A465)&lt;SUMPRODUCT(--(Vans!$A$2:$A$101=$B465),Vans!$G$2:$G$101)),"Check inputs",IF(OR($D465&lt;SUMPRODUCT(MAX(('Service Log'!$B$2:$B$501=$B465)*('Service Log'!$H$2:$H$501&lt;$A465)*'Service Log'!$I$2:$I$501)),$D465&lt;SUMPRODUCT(MAX((Inspections!$B$2:$B$501=$B465)*(Inspections!$P$2:$P$501&lt;$A465)*Inspections!$Q$2:$Q$501)),$D465&lt;SUMPRODUCT(--(Vans!$A$2:$A$101=$B465),Vans!$D$2:$D$101)),"Check odometer","OK"))))</f>
        <v/>
      </c>
      <c r="H465" s="21">
        <f>IF(AND(ISNUMBER($A465),N($A465)&gt;=18264,N($A465)&lt;=73050),$A465,0)</f>
        <v>0</v>
      </c>
      <c r="I465" s="22">
        <f>IF(AND(AND(ISNUMBER($A465),N($A465)&gt;=18264,N($A465)&lt;=73050),AND(ISNUMBER($D465),N($D465)&gt;=0,N($D465)&lt;=2000000)),$D465,0)</f>
        <v>0</v>
      </c>
    </row>
    <row r="466" spans="1:9" x14ac:dyDescent="0.25">
      <c r="A466" s="15"/>
      <c r="B466" s="12"/>
      <c r="C466" s="12"/>
      <c r="D466" s="14"/>
      <c r="E466" s="13"/>
      <c r="F466" s="20"/>
      <c r="G466" s="18" t="str">
        <f>IF(COUNTA($A466:$F466)=0,"",IF(OR($B466="",NOT(SUMPRODUCT(--(Vans!$A$2:$A$101=$B466))=1)),"Check ID",IF(OR(NOT(AND(ISNUMBER(A466),N(A466)&gt;=18264,N(A466)&lt;=73050)),NOT(OR($C466="Service",$C466="Repair",$C466="Tires",$C466="Other")),NOT(AND(ISNUMBER(D466),N(D466)&gt;=0,N(D466)&lt;=2000000)),NOT(AND(ISNUMBER(F466),N(F466)&gt;=0,N(F466)&lt;=1000000)),N($A466)&lt;SUMPRODUCT(--(Vans!$A$2:$A$101=$B466),Vans!$G$2:$G$101)),"Check inputs",IF(OR($D466&lt;SUMPRODUCT(MAX(('Service Log'!$B$2:$B$501=$B466)*('Service Log'!$H$2:$H$501&lt;$A466)*'Service Log'!$I$2:$I$501)),$D466&lt;SUMPRODUCT(MAX((Inspections!$B$2:$B$501=$B466)*(Inspections!$P$2:$P$501&lt;$A466)*Inspections!$Q$2:$Q$501)),$D466&lt;SUMPRODUCT(--(Vans!$A$2:$A$101=$B466),Vans!$D$2:$D$101)),"Check odometer","OK"))))</f>
        <v/>
      </c>
      <c r="H466" s="21">
        <f>IF(AND(ISNUMBER($A466),N($A466)&gt;=18264,N($A466)&lt;=73050),$A466,0)</f>
        <v>0</v>
      </c>
      <c r="I466" s="22">
        <f>IF(AND(AND(ISNUMBER($A466),N($A466)&gt;=18264,N($A466)&lt;=73050),AND(ISNUMBER($D466),N($D466)&gt;=0,N($D466)&lt;=2000000)),$D466,0)</f>
        <v>0</v>
      </c>
    </row>
    <row r="467" spans="1:9" x14ac:dyDescent="0.25">
      <c r="A467" s="15"/>
      <c r="B467" s="12"/>
      <c r="C467" s="12"/>
      <c r="D467" s="14"/>
      <c r="E467" s="13"/>
      <c r="F467" s="20"/>
      <c r="G467" s="18" t="str">
        <f>IF(COUNTA($A467:$F467)=0,"",IF(OR($B467="",NOT(SUMPRODUCT(--(Vans!$A$2:$A$101=$B467))=1)),"Check ID",IF(OR(NOT(AND(ISNUMBER(A467),N(A467)&gt;=18264,N(A467)&lt;=73050)),NOT(OR($C467="Service",$C467="Repair",$C467="Tires",$C467="Other")),NOT(AND(ISNUMBER(D467),N(D467)&gt;=0,N(D467)&lt;=2000000)),NOT(AND(ISNUMBER(F467),N(F467)&gt;=0,N(F467)&lt;=1000000)),N($A467)&lt;SUMPRODUCT(--(Vans!$A$2:$A$101=$B467),Vans!$G$2:$G$101)),"Check inputs",IF(OR($D467&lt;SUMPRODUCT(MAX(('Service Log'!$B$2:$B$501=$B467)*('Service Log'!$H$2:$H$501&lt;$A467)*'Service Log'!$I$2:$I$501)),$D467&lt;SUMPRODUCT(MAX((Inspections!$B$2:$B$501=$B467)*(Inspections!$P$2:$P$501&lt;$A467)*Inspections!$Q$2:$Q$501)),$D467&lt;SUMPRODUCT(--(Vans!$A$2:$A$101=$B467),Vans!$D$2:$D$101)),"Check odometer","OK"))))</f>
        <v/>
      </c>
      <c r="H467" s="21">
        <f>IF(AND(ISNUMBER($A467),N($A467)&gt;=18264,N($A467)&lt;=73050),$A467,0)</f>
        <v>0</v>
      </c>
      <c r="I467" s="22">
        <f>IF(AND(AND(ISNUMBER($A467),N($A467)&gt;=18264,N($A467)&lt;=73050),AND(ISNUMBER($D467),N($D467)&gt;=0,N($D467)&lt;=2000000)),$D467,0)</f>
        <v>0</v>
      </c>
    </row>
    <row r="468" spans="1:9" x14ac:dyDescent="0.25">
      <c r="A468" s="15"/>
      <c r="B468" s="12"/>
      <c r="C468" s="12"/>
      <c r="D468" s="14"/>
      <c r="E468" s="13"/>
      <c r="F468" s="20"/>
      <c r="G468" s="18" t="str">
        <f>IF(COUNTA($A468:$F468)=0,"",IF(OR($B468="",NOT(SUMPRODUCT(--(Vans!$A$2:$A$101=$B468))=1)),"Check ID",IF(OR(NOT(AND(ISNUMBER(A468),N(A468)&gt;=18264,N(A468)&lt;=73050)),NOT(OR($C468="Service",$C468="Repair",$C468="Tires",$C468="Other")),NOT(AND(ISNUMBER(D468),N(D468)&gt;=0,N(D468)&lt;=2000000)),NOT(AND(ISNUMBER(F468),N(F468)&gt;=0,N(F468)&lt;=1000000)),N($A468)&lt;SUMPRODUCT(--(Vans!$A$2:$A$101=$B468),Vans!$G$2:$G$101)),"Check inputs",IF(OR($D468&lt;SUMPRODUCT(MAX(('Service Log'!$B$2:$B$501=$B468)*('Service Log'!$H$2:$H$501&lt;$A468)*'Service Log'!$I$2:$I$501)),$D468&lt;SUMPRODUCT(MAX((Inspections!$B$2:$B$501=$B468)*(Inspections!$P$2:$P$501&lt;$A468)*Inspections!$Q$2:$Q$501)),$D468&lt;SUMPRODUCT(--(Vans!$A$2:$A$101=$B468),Vans!$D$2:$D$101)),"Check odometer","OK"))))</f>
        <v/>
      </c>
      <c r="H468" s="21">
        <f>IF(AND(ISNUMBER($A468),N($A468)&gt;=18264,N($A468)&lt;=73050),$A468,0)</f>
        <v>0</v>
      </c>
      <c r="I468" s="22">
        <f>IF(AND(AND(ISNUMBER($A468),N($A468)&gt;=18264,N($A468)&lt;=73050),AND(ISNUMBER($D468),N($D468)&gt;=0,N($D468)&lt;=2000000)),$D468,0)</f>
        <v>0</v>
      </c>
    </row>
    <row r="469" spans="1:9" x14ac:dyDescent="0.25">
      <c r="A469" s="15"/>
      <c r="B469" s="12"/>
      <c r="C469" s="12"/>
      <c r="D469" s="14"/>
      <c r="E469" s="13"/>
      <c r="F469" s="20"/>
      <c r="G469" s="18" t="str">
        <f>IF(COUNTA($A469:$F469)=0,"",IF(OR($B469="",NOT(SUMPRODUCT(--(Vans!$A$2:$A$101=$B469))=1)),"Check ID",IF(OR(NOT(AND(ISNUMBER(A469),N(A469)&gt;=18264,N(A469)&lt;=73050)),NOT(OR($C469="Service",$C469="Repair",$C469="Tires",$C469="Other")),NOT(AND(ISNUMBER(D469),N(D469)&gt;=0,N(D469)&lt;=2000000)),NOT(AND(ISNUMBER(F469),N(F469)&gt;=0,N(F469)&lt;=1000000)),N($A469)&lt;SUMPRODUCT(--(Vans!$A$2:$A$101=$B469),Vans!$G$2:$G$101)),"Check inputs",IF(OR($D469&lt;SUMPRODUCT(MAX(('Service Log'!$B$2:$B$501=$B469)*('Service Log'!$H$2:$H$501&lt;$A469)*'Service Log'!$I$2:$I$501)),$D469&lt;SUMPRODUCT(MAX((Inspections!$B$2:$B$501=$B469)*(Inspections!$P$2:$P$501&lt;$A469)*Inspections!$Q$2:$Q$501)),$D469&lt;SUMPRODUCT(--(Vans!$A$2:$A$101=$B469),Vans!$D$2:$D$101)),"Check odometer","OK"))))</f>
        <v/>
      </c>
      <c r="H469" s="21">
        <f>IF(AND(ISNUMBER($A469),N($A469)&gt;=18264,N($A469)&lt;=73050),$A469,0)</f>
        <v>0</v>
      </c>
      <c r="I469" s="22">
        <f>IF(AND(AND(ISNUMBER($A469),N($A469)&gt;=18264,N($A469)&lt;=73050),AND(ISNUMBER($D469),N($D469)&gt;=0,N($D469)&lt;=2000000)),$D469,0)</f>
        <v>0</v>
      </c>
    </row>
    <row r="470" spans="1:9" x14ac:dyDescent="0.25">
      <c r="A470" s="15"/>
      <c r="B470" s="12"/>
      <c r="C470" s="12"/>
      <c r="D470" s="14"/>
      <c r="E470" s="13"/>
      <c r="F470" s="20"/>
      <c r="G470" s="18" t="str">
        <f>IF(COUNTA($A470:$F470)=0,"",IF(OR($B470="",NOT(SUMPRODUCT(--(Vans!$A$2:$A$101=$B470))=1)),"Check ID",IF(OR(NOT(AND(ISNUMBER(A470),N(A470)&gt;=18264,N(A470)&lt;=73050)),NOT(OR($C470="Service",$C470="Repair",$C470="Tires",$C470="Other")),NOT(AND(ISNUMBER(D470),N(D470)&gt;=0,N(D470)&lt;=2000000)),NOT(AND(ISNUMBER(F470),N(F470)&gt;=0,N(F470)&lt;=1000000)),N($A470)&lt;SUMPRODUCT(--(Vans!$A$2:$A$101=$B470),Vans!$G$2:$G$101)),"Check inputs",IF(OR($D470&lt;SUMPRODUCT(MAX(('Service Log'!$B$2:$B$501=$B470)*('Service Log'!$H$2:$H$501&lt;$A470)*'Service Log'!$I$2:$I$501)),$D470&lt;SUMPRODUCT(MAX((Inspections!$B$2:$B$501=$B470)*(Inspections!$P$2:$P$501&lt;$A470)*Inspections!$Q$2:$Q$501)),$D470&lt;SUMPRODUCT(--(Vans!$A$2:$A$101=$B470),Vans!$D$2:$D$101)),"Check odometer","OK"))))</f>
        <v/>
      </c>
      <c r="H470" s="21">
        <f>IF(AND(ISNUMBER($A470),N($A470)&gt;=18264,N($A470)&lt;=73050),$A470,0)</f>
        <v>0</v>
      </c>
      <c r="I470" s="22">
        <f>IF(AND(AND(ISNUMBER($A470),N($A470)&gt;=18264,N($A470)&lt;=73050),AND(ISNUMBER($D470),N($D470)&gt;=0,N($D470)&lt;=2000000)),$D470,0)</f>
        <v>0</v>
      </c>
    </row>
    <row r="471" spans="1:9" x14ac:dyDescent="0.25">
      <c r="A471" s="15"/>
      <c r="B471" s="12"/>
      <c r="C471" s="12"/>
      <c r="D471" s="14"/>
      <c r="E471" s="13"/>
      <c r="F471" s="20"/>
      <c r="G471" s="18" t="str">
        <f>IF(COUNTA($A471:$F471)=0,"",IF(OR($B471="",NOT(SUMPRODUCT(--(Vans!$A$2:$A$101=$B471))=1)),"Check ID",IF(OR(NOT(AND(ISNUMBER(A471),N(A471)&gt;=18264,N(A471)&lt;=73050)),NOT(OR($C471="Service",$C471="Repair",$C471="Tires",$C471="Other")),NOT(AND(ISNUMBER(D471),N(D471)&gt;=0,N(D471)&lt;=2000000)),NOT(AND(ISNUMBER(F471),N(F471)&gt;=0,N(F471)&lt;=1000000)),N($A471)&lt;SUMPRODUCT(--(Vans!$A$2:$A$101=$B471),Vans!$G$2:$G$101)),"Check inputs",IF(OR($D471&lt;SUMPRODUCT(MAX(('Service Log'!$B$2:$B$501=$B471)*('Service Log'!$H$2:$H$501&lt;$A471)*'Service Log'!$I$2:$I$501)),$D471&lt;SUMPRODUCT(MAX((Inspections!$B$2:$B$501=$B471)*(Inspections!$P$2:$P$501&lt;$A471)*Inspections!$Q$2:$Q$501)),$D471&lt;SUMPRODUCT(--(Vans!$A$2:$A$101=$B471),Vans!$D$2:$D$101)),"Check odometer","OK"))))</f>
        <v/>
      </c>
      <c r="H471" s="21">
        <f>IF(AND(ISNUMBER($A471),N($A471)&gt;=18264,N($A471)&lt;=73050),$A471,0)</f>
        <v>0</v>
      </c>
      <c r="I471" s="22">
        <f>IF(AND(AND(ISNUMBER($A471),N($A471)&gt;=18264,N($A471)&lt;=73050),AND(ISNUMBER($D471),N($D471)&gt;=0,N($D471)&lt;=2000000)),$D471,0)</f>
        <v>0</v>
      </c>
    </row>
    <row r="472" spans="1:9" x14ac:dyDescent="0.25">
      <c r="A472" s="15"/>
      <c r="B472" s="12"/>
      <c r="C472" s="12"/>
      <c r="D472" s="14"/>
      <c r="E472" s="13"/>
      <c r="F472" s="20"/>
      <c r="G472" s="18" t="str">
        <f>IF(COUNTA($A472:$F472)=0,"",IF(OR($B472="",NOT(SUMPRODUCT(--(Vans!$A$2:$A$101=$B472))=1)),"Check ID",IF(OR(NOT(AND(ISNUMBER(A472),N(A472)&gt;=18264,N(A472)&lt;=73050)),NOT(OR($C472="Service",$C472="Repair",$C472="Tires",$C472="Other")),NOT(AND(ISNUMBER(D472),N(D472)&gt;=0,N(D472)&lt;=2000000)),NOT(AND(ISNUMBER(F472),N(F472)&gt;=0,N(F472)&lt;=1000000)),N($A472)&lt;SUMPRODUCT(--(Vans!$A$2:$A$101=$B472),Vans!$G$2:$G$101)),"Check inputs",IF(OR($D472&lt;SUMPRODUCT(MAX(('Service Log'!$B$2:$B$501=$B472)*('Service Log'!$H$2:$H$501&lt;$A472)*'Service Log'!$I$2:$I$501)),$D472&lt;SUMPRODUCT(MAX((Inspections!$B$2:$B$501=$B472)*(Inspections!$P$2:$P$501&lt;$A472)*Inspections!$Q$2:$Q$501)),$D472&lt;SUMPRODUCT(--(Vans!$A$2:$A$101=$B472),Vans!$D$2:$D$101)),"Check odometer","OK"))))</f>
        <v/>
      </c>
      <c r="H472" s="21">
        <f>IF(AND(ISNUMBER($A472),N($A472)&gt;=18264,N($A472)&lt;=73050),$A472,0)</f>
        <v>0</v>
      </c>
      <c r="I472" s="22">
        <f>IF(AND(AND(ISNUMBER($A472),N($A472)&gt;=18264,N($A472)&lt;=73050),AND(ISNUMBER($D472),N($D472)&gt;=0,N($D472)&lt;=2000000)),$D472,0)</f>
        <v>0</v>
      </c>
    </row>
    <row r="473" spans="1:9" x14ac:dyDescent="0.25">
      <c r="A473" s="15"/>
      <c r="B473" s="12"/>
      <c r="C473" s="12"/>
      <c r="D473" s="14"/>
      <c r="E473" s="13"/>
      <c r="F473" s="20"/>
      <c r="G473" s="18" t="str">
        <f>IF(COUNTA($A473:$F473)=0,"",IF(OR($B473="",NOT(SUMPRODUCT(--(Vans!$A$2:$A$101=$B473))=1)),"Check ID",IF(OR(NOT(AND(ISNUMBER(A473),N(A473)&gt;=18264,N(A473)&lt;=73050)),NOT(OR($C473="Service",$C473="Repair",$C473="Tires",$C473="Other")),NOT(AND(ISNUMBER(D473),N(D473)&gt;=0,N(D473)&lt;=2000000)),NOT(AND(ISNUMBER(F473),N(F473)&gt;=0,N(F473)&lt;=1000000)),N($A473)&lt;SUMPRODUCT(--(Vans!$A$2:$A$101=$B473),Vans!$G$2:$G$101)),"Check inputs",IF(OR($D473&lt;SUMPRODUCT(MAX(('Service Log'!$B$2:$B$501=$B473)*('Service Log'!$H$2:$H$501&lt;$A473)*'Service Log'!$I$2:$I$501)),$D473&lt;SUMPRODUCT(MAX((Inspections!$B$2:$B$501=$B473)*(Inspections!$P$2:$P$501&lt;$A473)*Inspections!$Q$2:$Q$501)),$D473&lt;SUMPRODUCT(--(Vans!$A$2:$A$101=$B473),Vans!$D$2:$D$101)),"Check odometer","OK"))))</f>
        <v/>
      </c>
      <c r="H473" s="21">
        <f>IF(AND(ISNUMBER($A473),N($A473)&gt;=18264,N($A473)&lt;=73050),$A473,0)</f>
        <v>0</v>
      </c>
      <c r="I473" s="22">
        <f>IF(AND(AND(ISNUMBER($A473),N($A473)&gt;=18264,N($A473)&lt;=73050),AND(ISNUMBER($D473),N($D473)&gt;=0,N($D473)&lt;=2000000)),$D473,0)</f>
        <v>0</v>
      </c>
    </row>
    <row r="474" spans="1:9" x14ac:dyDescent="0.25">
      <c r="A474" s="15"/>
      <c r="B474" s="12"/>
      <c r="C474" s="12"/>
      <c r="D474" s="14"/>
      <c r="E474" s="13"/>
      <c r="F474" s="20"/>
      <c r="G474" s="18" t="str">
        <f>IF(COUNTA($A474:$F474)=0,"",IF(OR($B474="",NOT(SUMPRODUCT(--(Vans!$A$2:$A$101=$B474))=1)),"Check ID",IF(OR(NOT(AND(ISNUMBER(A474),N(A474)&gt;=18264,N(A474)&lt;=73050)),NOT(OR($C474="Service",$C474="Repair",$C474="Tires",$C474="Other")),NOT(AND(ISNUMBER(D474),N(D474)&gt;=0,N(D474)&lt;=2000000)),NOT(AND(ISNUMBER(F474),N(F474)&gt;=0,N(F474)&lt;=1000000)),N($A474)&lt;SUMPRODUCT(--(Vans!$A$2:$A$101=$B474),Vans!$G$2:$G$101)),"Check inputs",IF(OR($D474&lt;SUMPRODUCT(MAX(('Service Log'!$B$2:$B$501=$B474)*('Service Log'!$H$2:$H$501&lt;$A474)*'Service Log'!$I$2:$I$501)),$D474&lt;SUMPRODUCT(MAX((Inspections!$B$2:$B$501=$B474)*(Inspections!$P$2:$P$501&lt;$A474)*Inspections!$Q$2:$Q$501)),$D474&lt;SUMPRODUCT(--(Vans!$A$2:$A$101=$B474),Vans!$D$2:$D$101)),"Check odometer","OK"))))</f>
        <v/>
      </c>
      <c r="H474" s="21">
        <f>IF(AND(ISNUMBER($A474),N($A474)&gt;=18264,N($A474)&lt;=73050),$A474,0)</f>
        <v>0</v>
      </c>
      <c r="I474" s="22">
        <f>IF(AND(AND(ISNUMBER($A474),N($A474)&gt;=18264,N($A474)&lt;=73050),AND(ISNUMBER($D474),N($D474)&gt;=0,N($D474)&lt;=2000000)),$D474,0)</f>
        <v>0</v>
      </c>
    </row>
    <row r="475" spans="1:9" x14ac:dyDescent="0.25">
      <c r="A475" s="15"/>
      <c r="B475" s="12"/>
      <c r="C475" s="12"/>
      <c r="D475" s="14"/>
      <c r="E475" s="13"/>
      <c r="F475" s="20"/>
      <c r="G475" s="18" t="str">
        <f>IF(COUNTA($A475:$F475)=0,"",IF(OR($B475="",NOT(SUMPRODUCT(--(Vans!$A$2:$A$101=$B475))=1)),"Check ID",IF(OR(NOT(AND(ISNUMBER(A475),N(A475)&gt;=18264,N(A475)&lt;=73050)),NOT(OR($C475="Service",$C475="Repair",$C475="Tires",$C475="Other")),NOT(AND(ISNUMBER(D475),N(D475)&gt;=0,N(D475)&lt;=2000000)),NOT(AND(ISNUMBER(F475),N(F475)&gt;=0,N(F475)&lt;=1000000)),N($A475)&lt;SUMPRODUCT(--(Vans!$A$2:$A$101=$B475),Vans!$G$2:$G$101)),"Check inputs",IF(OR($D475&lt;SUMPRODUCT(MAX(('Service Log'!$B$2:$B$501=$B475)*('Service Log'!$H$2:$H$501&lt;$A475)*'Service Log'!$I$2:$I$501)),$D475&lt;SUMPRODUCT(MAX((Inspections!$B$2:$B$501=$B475)*(Inspections!$P$2:$P$501&lt;$A475)*Inspections!$Q$2:$Q$501)),$D475&lt;SUMPRODUCT(--(Vans!$A$2:$A$101=$B475),Vans!$D$2:$D$101)),"Check odometer","OK"))))</f>
        <v/>
      </c>
      <c r="H475" s="21">
        <f>IF(AND(ISNUMBER($A475),N($A475)&gt;=18264,N($A475)&lt;=73050),$A475,0)</f>
        <v>0</v>
      </c>
      <c r="I475" s="22">
        <f>IF(AND(AND(ISNUMBER($A475),N($A475)&gt;=18264,N($A475)&lt;=73050),AND(ISNUMBER($D475),N($D475)&gt;=0,N($D475)&lt;=2000000)),$D475,0)</f>
        <v>0</v>
      </c>
    </row>
    <row r="476" spans="1:9" x14ac:dyDescent="0.25">
      <c r="A476" s="15"/>
      <c r="B476" s="12"/>
      <c r="C476" s="12"/>
      <c r="D476" s="14"/>
      <c r="E476" s="13"/>
      <c r="F476" s="20"/>
      <c r="G476" s="18" t="str">
        <f>IF(COUNTA($A476:$F476)=0,"",IF(OR($B476="",NOT(SUMPRODUCT(--(Vans!$A$2:$A$101=$B476))=1)),"Check ID",IF(OR(NOT(AND(ISNUMBER(A476),N(A476)&gt;=18264,N(A476)&lt;=73050)),NOT(OR($C476="Service",$C476="Repair",$C476="Tires",$C476="Other")),NOT(AND(ISNUMBER(D476),N(D476)&gt;=0,N(D476)&lt;=2000000)),NOT(AND(ISNUMBER(F476),N(F476)&gt;=0,N(F476)&lt;=1000000)),N($A476)&lt;SUMPRODUCT(--(Vans!$A$2:$A$101=$B476),Vans!$G$2:$G$101)),"Check inputs",IF(OR($D476&lt;SUMPRODUCT(MAX(('Service Log'!$B$2:$B$501=$B476)*('Service Log'!$H$2:$H$501&lt;$A476)*'Service Log'!$I$2:$I$501)),$D476&lt;SUMPRODUCT(MAX((Inspections!$B$2:$B$501=$B476)*(Inspections!$P$2:$P$501&lt;$A476)*Inspections!$Q$2:$Q$501)),$D476&lt;SUMPRODUCT(--(Vans!$A$2:$A$101=$B476),Vans!$D$2:$D$101)),"Check odometer","OK"))))</f>
        <v/>
      </c>
      <c r="H476" s="21">
        <f>IF(AND(ISNUMBER($A476),N($A476)&gt;=18264,N($A476)&lt;=73050),$A476,0)</f>
        <v>0</v>
      </c>
      <c r="I476" s="22">
        <f>IF(AND(AND(ISNUMBER($A476),N($A476)&gt;=18264,N($A476)&lt;=73050),AND(ISNUMBER($D476),N($D476)&gt;=0,N($D476)&lt;=2000000)),$D476,0)</f>
        <v>0</v>
      </c>
    </row>
    <row r="477" spans="1:9" x14ac:dyDescent="0.25">
      <c r="A477" s="15"/>
      <c r="B477" s="12"/>
      <c r="C477" s="12"/>
      <c r="D477" s="14"/>
      <c r="E477" s="13"/>
      <c r="F477" s="20"/>
      <c r="G477" s="18" t="str">
        <f>IF(COUNTA($A477:$F477)=0,"",IF(OR($B477="",NOT(SUMPRODUCT(--(Vans!$A$2:$A$101=$B477))=1)),"Check ID",IF(OR(NOT(AND(ISNUMBER(A477),N(A477)&gt;=18264,N(A477)&lt;=73050)),NOT(OR($C477="Service",$C477="Repair",$C477="Tires",$C477="Other")),NOT(AND(ISNUMBER(D477),N(D477)&gt;=0,N(D477)&lt;=2000000)),NOT(AND(ISNUMBER(F477),N(F477)&gt;=0,N(F477)&lt;=1000000)),N($A477)&lt;SUMPRODUCT(--(Vans!$A$2:$A$101=$B477),Vans!$G$2:$G$101)),"Check inputs",IF(OR($D477&lt;SUMPRODUCT(MAX(('Service Log'!$B$2:$B$501=$B477)*('Service Log'!$H$2:$H$501&lt;$A477)*'Service Log'!$I$2:$I$501)),$D477&lt;SUMPRODUCT(MAX((Inspections!$B$2:$B$501=$B477)*(Inspections!$P$2:$P$501&lt;$A477)*Inspections!$Q$2:$Q$501)),$D477&lt;SUMPRODUCT(--(Vans!$A$2:$A$101=$B477),Vans!$D$2:$D$101)),"Check odometer","OK"))))</f>
        <v/>
      </c>
      <c r="H477" s="21">
        <f>IF(AND(ISNUMBER($A477),N($A477)&gt;=18264,N($A477)&lt;=73050),$A477,0)</f>
        <v>0</v>
      </c>
      <c r="I477" s="22">
        <f>IF(AND(AND(ISNUMBER($A477),N($A477)&gt;=18264,N($A477)&lt;=73050),AND(ISNUMBER($D477),N($D477)&gt;=0,N($D477)&lt;=2000000)),$D477,0)</f>
        <v>0</v>
      </c>
    </row>
    <row r="478" spans="1:9" x14ac:dyDescent="0.25">
      <c r="A478" s="15"/>
      <c r="B478" s="12"/>
      <c r="C478" s="12"/>
      <c r="D478" s="14"/>
      <c r="E478" s="13"/>
      <c r="F478" s="20"/>
      <c r="G478" s="18" t="str">
        <f>IF(COUNTA($A478:$F478)=0,"",IF(OR($B478="",NOT(SUMPRODUCT(--(Vans!$A$2:$A$101=$B478))=1)),"Check ID",IF(OR(NOT(AND(ISNUMBER(A478),N(A478)&gt;=18264,N(A478)&lt;=73050)),NOT(OR($C478="Service",$C478="Repair",$C478="Tires",$C478="Other")),NOT(AND(ISNUMBER(D478),N(D478)&gt;=0,N(D478)&lt;=2000000)),NOT(AND(ISNUMBER(F478),N(F478)&gt;=0,N(F478)&lt;=1000000)),N($A478)&lt;SUMPRODUCT(--(Vans!$A$2:$A$101=$B478),Vans!$G$2:$G$101)),"Check inputs",IF(OR($D478&lt;SUMPRODUCT(MAX(('Service Log'!$B$2:$B$501=$B478)*('Service Log'!$H$2:$H$501&lt;$A478)*'Service Log'!$I$2:$I$501)),$D478&lt;SUMPRODUCT(MAX((Inspections!$B$2:$B$501=$B478)*(Inspections!$P$2:$P$501&lt;$A478)*Inspections!$Q$2:$Q$501)),$D478&lt;SUMPRODUCT(--(Vans!$A$2:$A$101=$B478),Vans!$D$2:$D$101)),"Check odometer","OK"))))</f>
        <v/>
      </c>
      <c r="H478" s="21">
        <f>IF(AND(ISNUMBER($A478),N($A478)&gt;=18264,N($A478)&lt;=73050),$A478,0)</f>
        <v>0</v>
      </c>
      <c r="I478" s="22">
        <f>IF(AND(AND(ISNUMBER($A478),N($A478)&gt;=18264,N($A478)&lt;=73050),AND(ISNUMBER($D478),N($D478)&gt;=0,N($D478)&lt;=2000000)),$D478,0)</f>
        <v>0</v>
      </c>
    </row>
    <row r="479" spans="1:9" x14ac:dyDescent="0.25">
      <c r="A479" s="15"/>
      <c r="B479" s="12"/>
      <c r="C479" s="12"/>
      <c r="D479" s="14"/>
      <c r="E479" s="13"/>
      <c r="F479" s="20"/>
      <c r="G479" s="18" t="str">
        <f>IF(COUNTA($A479:$F479)=0,"",IF(OR($B479="",NOT(SUMPRODUCT(--(Vans!$A$2:$A$101=$B479))=1)),"Check ID",IF(OR(NOT(AND(ISNUMBER(A479),N(A479)&gt;=18264,N(A479)&lt;=73050)),NOT(OR($C479="Service",$C479="Repair",$C479="Tires",$C479="Other")),NOT(AND(ISNUMBER(D479),N(D479)&gt;=0,N(D479)&lt;=2000000)),NOT(AND(ISNUMBER(F479),N(F479)&gt;=0,N(F479)&lt;=1000000)),N($A479)&lt;SUMPRODUCT(--(Vans!$A$2:$A$101=$B479),Vans!$G$2:$G$101)),"Check inputs",IF(OR($D479&lt;SUMPRODUCT(MAX(('Service Log'!$B$2:$B$501=$B479)*('Service Log'!$H$2:$H$501&lt;$A479)*'Service Log'!$I$2:$I$501)),$D479&lt;SUMPRODUCT(MAX((Inspections!$B$2:$B$501=$B479)*(Inspections!$P$2:$P$501&lt;$A479)*Inspections!$Q$2:$Q$501)),$D479&lt;SUMPRODUCT(--(Vans!$A$2:$A$101=$B479),Vans!$D$2:$D$101)),"Check odometer","OK"))))</f>
        <v/>
      </c>
      <c r="H479" s="21">
        <f>IF(AND(ISNUMBER($A479),N($A479)&gt;=18264,N($A479)&lt;=73050),$A479,0)</f>
        <v>0</v>
      </c>
      <c r="I479" s="22">
        <f>IF(AND(AND(ISNUMBER($A479),N($A479)&gt;=18264,N($A479)&lt;=73050),AND(ISNUMBER($D479),N($D479)&gt;=0,N($D479)&lt;=2000000)),$D479,0)</f>
        <v>0</v>
      </c>
    </row>
    <row r="480" spans="1:9" x14ac:dyDescent="0.25">
      <c r="A480" s="15"/>
      <c r="B480" s="12"/>
      <c r="C480" s="12"/>
      <c r="D480" s="14"/>
      <c r="E480" s="13"/>
      <c r="F480" s="20"/>
      <c r="G480" s="18" t="str">
        <f>IF(COUNTA($A480:$F480)=0,"",IF(OR($B480="",NOT(SUMPRODUCT(--(Vans!$A$2:$A$101=$B480))=1)),"Check ID",IF(OR(NOT(AND(ISNUMBER(A480),N(A480)&gt;=18264,N(A480)&lt;=73050)),NOT(OR($C480="Service",$C480="Repair",$C480="Tires",$C480="Other")),NOT(AND(ISNUMBER(D480),N(D480)&gt;=0,N(D480)&lt;=2000000)),NOT(AND(ISNUMBER(F480),N(F480)&gt;=0,N(F480)&lt;=1000000)),N($A480)&lt;SUMPRODUCT(--(Vans!$A$2:$A$101=$B480),Vans!$G$2:$G$101)),"Check inputs",IF(OR($D480&lt;SUMPRODUCT(MAX(('Service Log'!$B$2:$B$501=$B480)*('Service Log'!$H$2:$H$501&lt;$A480)*'Service Log'!$I$2:$I$501)),$D480&lt;SUMPRODUCT(MAX((Inspections!$B$2:$B$501=$B480)*(Inspections!$P$2:$P$501&lt;$A480)*Inspections!$Q$2:$Q$501)),$D480&lt;SUMPRODUCT(--(Vans!$A$2:$A$101=$B480),Vans!$D$2:$D$101)),"Check odometer","OK"))))</f>
        <v/>
      </c>
      <c r="H480" s="21">
        <f>IF(AND(ISNUMBER($A480),N($A480)&gt;=18264,N($A480)&lt;=73050),$A480,0)</f>
        <v>0</v>
      </c>
      <c r="I480" s="22">
        <f>IF(AND(AND(ISNUMBER($A480),N($A480)&gt;=18264,N($A480)&lt;=73050),AND(ISNUMBER($D480),N($D480)&gt;=0,N($D480)&lt;=2000000)),$D480,0)</f>
        <v>0</v>
      </c>
    </row>
    <row r="481" spans="1:9" x14ac:dyDescent="0.25">
      <c r="A481" s="15"/>
      <c r="B481" s="12"/>
      <c r="C481" s="12"/>
      <c r="D481" s="14"/>
      <c r="E481" s="13"/>
      <c r="F481" s="20"/>
      <c r="G481" s="18" t="str">
        <f>IF(COUNTA($A481:$F481)=0,"",IF(OR($B481="",NOT(SUMPRODUCT(--(Vans!$A$2:$A$101=$B481))=1)),"Check ID",IF(OR(NOT(AND(ISNUMBER(A481),N(A481)&gt;=18264,N(A481)&lt;=73050)),NOT(OR($C481="Service",$C481="Repair",$C481="Tires",$C481="Other")),NOT(AND(ISNUMBER(D481),N(D481)&gt;=0,N(D481)&lt;=2000000)),NOT(AND(ISNUMBER(F481),N(F481)&gt;=0,N(F481)&lt;=1000000)),N($A481)&lt;SUMPRODUCT(--(Vans!$A$2:$A$101=$B481),Vans!$G$2:$G$101)),"Check inputs",IF(OR($D481&lt;SUMPRODUCT(MAX(('Service Log'!$B$2:$B$501=$B481)*('Service Log'!$H$2:$H$501&lt;$A481)*'Service Log'!$I$2:$I$501)),$D481&lt;SUMPRODUCT(MAX((Inspections!$B$2:$B$501=$B481)*(Inspections!$P$2:$P$501&lt;$A481)*Inspections!$Q$2:$Q$501)),$D481&lt;SUMPRODUCT(--(Vans!$A$2:$A$101=$B481),Vans!$D$2:$D$101)),"Check odometer","OK"))))</f>
        <v/>
      </c>
      <c r="H481" s="21">
        <f>IF(AND(ISNUMBER($A481),N($A481)&gt;=18264,N($A481)&lt;=73050),$A481,0)</f>
        <v>0</v>
      </c>
      <c r="I481" s="22">
        <f>IF(AND(AND(ISNUMBER($A481),N($A481)&gt;=18264,N($A481)&lt;=73050),AND(ISNUMBER($D481),N($D481)&gt;=0,N($D481)&lt;=2000000)),$D481,0)</f>
        <v>0</v>
      </c>
    </row>
    <row r="482" spans="1:9" x14ac:dyDescent="0.25">
      <c r="A482" s="15"/>
      <c r="B482" s="12"/>
      <c r="C482" s="12"/>
      <c r="D482" s="14"/>
      <c r="E482" s="13"/>
      <c r="F482" s="20"/>
      <c r="G482" s="18" t="str">
        <f>IF(COUNTA($A482:$F482)=0,"",IF(OR($B482="",NOT(SUMPRODUCT(--(Vans!$A$2:$A$101=$B482))=1)),"Check ID",IF(OR(NOT(AND(ISNUMBER(A482),N(A482)&gt;=18264,N(A482)&lt;=73050)),NOT(OR($C482="Service",$C482="Repair",$C482="Tires",$C482="Other")),NOT(AND(ISNUMBER(D482),N(D482)&gt;=0,N(D482)&lt;=2000000)),NOT(AND(ISNUMBER(F482),N(F482)&gt;=0,N(F482)&lt;=1000000)),N($A482)&lt;SUMPRODUCT(--(Vans!$A$2:$A$101=$B482),Vans!$G$2:$G$101)),"Check inputs",IF(OR($D482&lt;SUMPRODUCT(MAX(('Service Log'!$B$2:$B$501=$B482)*('Service Log'!$H$2:$H$501&lt;$A482)*'Service Log'!$I$2:$I$501)),$D482&lt;SUMPRODUCT(MAX((Inspections!$B$2:$B$501=$B482)*(Inspections!$P$2:$P$501&lt;$A482)*Inspections!$Q$2:$Q$501)),$D482&lt;SUMPRODUCT(--(Vans!$A$2:$A$101=$B482),Vans!$D$2:$D$101)),"Check odometer","OK"))))</f>
        <v/>
      </c>
      <c r="H482" s="21">
        <f>IF(AND(ISNUMBER($A482),N($A482)&gt;=18264,N($A482)&lt;=73050),$A482,0)</f>
        <v>0</v>
      </c>
      <c r="I482" s="22">
        <f>IF(AND(AND(ISNUMBER($A482),N($A482)&gt;=18264,N($A482)&lt;=73050),AND(ISNUMBER($D482),N($D482)&gt;=0,N($D482)&lt;=2000000)),$D482,0)</f>
        <v>0</v>
      </c>
    </row>
    <row r="483" spans="1:9" x14ac:dyDescent="0.25">
      <c r="A483" s="15"/>
      <c r="B483" s="12"/>
      <c r="C483" s="12"/>
      <c r="D483" s="14"/>
      <c r="E483" s="13"/>
      <c r="F483" s="20"/>
      <c r="G483" s="18" t="str">
        <f>IF(COUNTA($A483:$F483)=0,"",IF(OR($B483="",NOT(SUMPRODUCT(--(Vans!$A$2:$A$101=$B483))=1)),"Check ID",IF(OR(NOT(AND(ISNUMBER(A483),N(A483)&gt;=18264,N(A483)&lt;=73050)),NOT(OR($C483="Service",$C483="Repair",$C483="Tires",$C483="Other")),NOT(AND(ISNUMBER(D483),N(D483)&gt;=0,N(D483)&lt;=2000000)),NOT(AND(ISNUMBER(F483),N(F483)&gt;=0,N(F483)&lt;=1000000)),N($A483)&lt;SUMPRODUCT(--(Vans!$A$2:$A$101=$B483),Vans!$G$2:$G$101)),"Check inputs",IF(OR($D483&lt;SUMPRODUCT(MAX(('Service Log'!$B$2:$B$501=$B483)*('Service Log'!$H$2:$H$501&lt;$A483)*'Service Log'!$I$2:$I$501)),$D483&lt;SUMPRODUCT(MAX((Inspections!$B$2:$B$501=$B483)*(Inspections!$P$2:$P$501&lt;$A483)*Inspections!$Q$2:$Q$501)),$D483&lt;SUMPRODUCT(--(Vans!$A$2:$A$101=$B483),Vans!$D$2:$D$101)),"Check odometer","OK"))))</f>
        <v/>
      </c>
      <c r="H483" s="21">
        <f>IF(AND(ISNUMBER($A483),N($A483)&gt;=18264,N($A483)&lt;=73050),$A483,0)</f>
        <v>0</v>
      </c>
      <c r="I483" s="22">
        <f>IF(AND(AND(ISNUMBER($A483),N($A483)&gt;=18264,N($A483)&lt;=73050),AND(ISNUMBER($D483),N($D483)&gt;=0,N($D483)&lt;=2000000)),$D483,0)</f>
        <v>0</v>
      </c>
    </row>
    <row r="484" spans="1:9" x14ac:dyDescent="0.25">
      <c r="A484" s="15"/>
      <c r="B484" s="12"/>
      <c r="C484" s="12"/>
      <c r="D484" s="14"/>
      <c r="E484" s="13"/>
      <c r="F484" s="20"/>
      <c r="G484" s="18" t="str">
        <f>IF(COUNTA($A484:$F484)=0,"",IF(OR($B484="",NOT(SUMPRODUCT(--(Vans!$A$2:$A$101=$B484))=1)),"Check ID",IF(OR(NOT(AND(ISNUMBER(A484),N(A484)&gt;=18264,N(A484)&lt;=73050)),NOT(OR($C484="Service",$C484="Repair",$C484="Tires",$C484="Other")),NOT(AND(ISNUMBER(D484),N(D484)&gt;=0,N(D484)&lt;=2000000)),NOT(AND(ISNUMBER(F484),N(F484)&gt;=0,N(F484)&lt;=1000000)),N($A484)&lt;SUMPRODUCT(--(Vans!$A$2:$A$101=$B484),Vans!$G$2:$G$101)),"Check inputs",IF(OR($D484&lt;SUMPRODUCT(MAX(('Service Log'!$B$2:$B$501=$B484)*('Service Log'!$H$2:$H$501&lt;$A484)*'Service Log'!$I$2:$I$501)),$D484&lt;SUMPRODUCT(MAX((Inspections!$B$2:$B$501=$B484)*(Inspections!$P$2:$P$501&lt;$A484)*Inspections!$Q$2:$Q$501)),$D484&lt;SUMPRODUCT(--(Vans!$A$2:$A$101=$B484),Vans!$D$2:$D$101)),"Check odometer","OK"))))</f>
        <v/>
      </c>
      <c r="H484" s="21">
        <f>IF(AND(ISNUMBER($A484),N($A484)&gt;=18264,N($A484)&lt;=73050),$A484,0)</f>
        <v>0</v>
      </c>
      <c r="I484" s="22">
        <f>IF(AND(AND(ISNUMBER($A484),N($A484)&gt;=18264,N($A484)&lt;=73050),AND(ISNUMBER($D484),N($D484)&gt;=0,N($D484)&lt;=2000000)),$D484,0)</f>
        <v>0</v>
      </c>
    </row>
    <row r="485" spans="1:9" x14ac:dyDescent="0.25">
      <c r="A485" s="15"/>
      <c r="B485" s="12"/>
      <c r="C485" s="12"/>
      <c r="D485" s="14"/>
      <c r="E485" s="13"/>
      <c r="F485" s="20"/>
      <c r="G485" s="18" t="str">
        <f>IF(COUNTA($A485:$F485)=0,"",IF(OR($B485="",NOT(SUMPRODUCT(--(Vans!$A$2:$A$101=$B485))=1)),"Check ID",IF(OR(NOT(AND(ISNUMBER(A485),N(A485)&gt;=18264,N(A485)&lt;=73050)),NOT(OR($C485="Service",$C485="Repair",$C485="Tires",$C485="Other")),NOT(AND(ISNUMBER(D485),N(D485)&gt;=0,N(D485)&lt;=2000000)),NOT(AND(ISNUMBER(F485),N(F485)&gt;=0,N(F485)&lt;=1000000)),N($A485)&lt;SUMPRODUCT(--(Vans!$A$2:$A$101=$B485),Vans!$G$2:$G$101)),"Check inputs",IF(OR($D485&lt;SUMPRODUCT(MAX(('Service Log'!$B$2:$B$501=$B485)*('Service Log'!$H$2:$H$501&lt;$A485)*'Service Log'!$I$2:$I$501)),$D485&lt;SUMPRODUCT(MAX((Inspections!$B$2:$B$501=$B485)*(Inspections!$P$2:$P$501&lt;$A485)*Inspections!$Q$2:$Q$501)),$D485&lt;SUMPRODUCT(--(Vans!$A$2:$A$101=$B485),Vans!$D$2:$D$101)),"Check odometer","OK"))))</f>
        <v/>
      </c>
      <c r="H485" s="21">
        <f>IF(AND(ISNUMBER($A485),N($A485)&gt;=18264,N($A485)&lt;=73050),$A485,0)</f>
        <v>0</v>
      </c>
      <c r="I485" s="22">
        <f>IF(AND(AND(ISNUMBER($A485),N($A485)&gt;=18264,N($A485)&lt;=73050),AND(ISNUMBER($D485),N($D485)&gt;=0,N($D485)&lt;=2000000)),$D485,0)</f>
        <v>0</v>
      </c>
    </row>
    <row r="486" spans="1:9" x14ac:dyDescent="0.25">
      <c r="A486" s="15"/>
      <c r="B486" s="12"/>
      <c r="C486" s="12"/>
      <c r="D486" s="14"/>
      <c r="E486" s="13"/>
      <c r="F486" s="20"/>
      <c r="G486" s="18" t="str">
        <f>IF(COUNTA($A486:$F486)=0,"",IF(OR($B486="",NOT(SUMPRODUCT(--(Vans!$A$2:$A$101=$B486))=1)),"Check ID",IF(OR(NOT(AND(ISNUMBER(A486),N(A486)&gt;=18264,N(A486)&lt;=73050)),NOT(OR($C486="Service",$C486="Repair",$C486="Tires",$C486="Other")),NOT(AND(ISNUMBER(D486),N(D486)&gt;=0,N(D486)&lt;=2000000)),NOT(AND(ISNUMBER(F486),N(F486)&gt;=0,N(F486)&lt;=1000000)),N($A486)&lt;SUMPRODUCT(--(Vans!$A$2:$A$101=$B486),Vans!$G$2:$G$101)),"Check inputs",IF(OR($D486&lt;SUMPRODUCT(MAX(('Service Log'!$B$2:$B$501=$B486)*('Service Log'!$H$2:$H$501&lt;$A486)*'Service Log'!$I$2:$I$501)),$D486&lt;SUMPRODUCT(MAX((Inspections!$B$2:$B$501=$B486)*(Inspections!$P$2:$P$501&lt;$A486)*Inspections!$Q$2:$Q$501)),$D486&lt;SUMPRODUCT(--(Vans!$A$2:$A$101=$B486),Vans!$D$2:$D$101)),"Check odometer","OK"))))</f>
        <v/>
      </c>
      <c r="H486" s="21">
        <f>IF(AND(ISNUMBER($A486),N($A486)&gt;=18264,N($A486)&lt;=73050),$A486,0)</f>
        <v>0</v>
      </c>
      <c r="I486" s="22">
        <f>IF(AND(AND(ISNUMBER($A486),N($A486)&gt;=18264,N($A486)&lt;=73050),AND(ISNUMBER($D486),N($D486)&gt;=0,N($D486)&lt;=2000000)),$D486,0)</f>
        <v>0</v>
      </c>
    </row>
    <row r="487" spans="1:9" x14ac:dyDescent="0.25">
      <c r="A487" s="15"/>
      <c r="B487" s="12"/>
      <c r="C487" s="12"/>
      <c r="D487" s="14"/>
      <c r="E487" s="13"/>
      <c r="F487" s="20"/>
      <c r="G487" s="18" t="str">
        <f>IF(COUNTA($A487:$F487)=0,"",IF(OR($B487="",NOT(SUMPRODUCT(--(Vans!$A$2:$A$101=$B487))=1)),"Check ID",IF(OR(NOT(AND(ISNUMBER(A487),N(A487)&gt;=18264,N(A487)&lt;=73050)),NOT(OR($C487="Service",$C487="Repair",$C487="Tires",$C487="Other")),NOT(AND(ISNUMBER(D487),N(D487)&gt;=0,N(D487)&lt;=2000000)),NOT(AND(ISNUMBER(F487),N(F487)&gt;=0,N(F487)&lt;=1000000)),N($A487)&lt;SUMPRODUCT(--(Vans!$A$2:$A$101=$B487),Vans!$G$2:$G$101)),"Check inputs",IF(OR($D487&lt;SUMPRODUCT(MAX(('Service Log'!$B$2:$B$501=$B487)*('Service Log'!$H$2:$H$501&lt;$A487)*'Service Log'!$I$2:$I$501)),$D487&lt;SUMPRODUCT(MAX((Inspections!$B$2:$B$501=$B487)*(Inspections!$P$2:$P$501&lt;$A487)*Inspections!$Q$2:$Q$501)),$D487&lt;SUMPRODUCT(--(Vans!$A$2:$A$101=$B487),Vans!$D$2:$D$101)),"Check odometer","OK"))))</f>
        <v/>
      </c>
      <c r="H487" s="21">
        <f>IF(AND(ISNUMBER($A487),N($A487)&gt;=18264,N($A487)&lt;=73050),$A487,0)</f>
        <v>0</v>
      </c>
      <c r="I487" s="22">
        <f>IF(AND(AND(ISNUMBER($A487),N($A487)&gt;=18264,N($A487)&lt;=73050),AND(ISNUMBER($D487),N($D487)&gt;=0,N($D487)&lt;=2000000)),$D487,0)</f>
        <v>0</v>
      </c>
    </row>
    <row r="488" spans="1:9" x14ac:dyDescent="0.25">
      <c r="A488" s="15"/>
      <c r="B488" s="12"/>
      <c r="C488" s="12"/>
      <c r="D488" s="14"/>
      <c r="E488" s="13"/>
      <c r="F488" s="20"/>
      <c r="G488" s="18" t="str">
        <f>IF(COUNTA($A488:$F488)=0,"",IF(OR($B488="",NOT(SUMPRODUCT(--(Vans!$A$2:$A$101=$B488))=1)),"Check ID",IF(OR(NOT(AND(ISNUMBER(A488),N(A488)&gt;=18264,N(A488)&lt;=73050)),NOT(OR($C488="Service",$C488="Repair",$C488="Tires",$C488="Other")),NOT(AND(ISNUMBER(D488),N(D488)&gt;=0,N(D488)&lt;=2000000)),NOT(AND(ISNUMBER(F488),N(F488)&gt;=0,N(F488)&lt;=1000000)),N($A488)&lt;SUMPRODUCT(--(Vans!$A$2:$A$101=$B488),Vans!$G$2:$G$101)),"Check inputs",IF(OR($D488&lt;SUMPRODUCT(MAX(('Service Log'!$B$2:$B$501=$B488)*('Service Log'!$H$2:$H$501&lt;$A488)*'Service Log'!$I$2:$I$501)),$D488&lt;SUMPRODUCT(MAX((Inspections!$B$2:$B$501=$B488)*(Inspections!$P$2:$P$501&lt;$A488)*Inspections!$Q$2:$Q$501)),$D488&lt;SUMPRODUCT(--(Vans!$A$2:$A$101=$B488),Vans!$D$2:$D$101)),"Check odometer","OK"))))</f>
        <v/>
      </c>
      <c r="H488" s="21">
        <f>IF(AND(ISNUMBER($A488),N($A488)&gt;=18264,N($A488)&lt;=73050),$A488,0)</f>
        <v>0</v>
      </c>
      <c r="I488" s="22">
        <f>IF(AND(AND(ISNUMBER($A488),N($A488)&gt;=18264,N($A488)&lt;=73050),AND(ISNUMBER($D488),N($D488)&gt;=0,N($D488)&lt;=2000000)),$D488,0)</f>
        <v>0</v>
      </c>
    </row>
    <row r="489" spans="1:9" x14ac:dyDescent="0.25">
      <c r="A489" s="15"/>
      <c r="B489" s="12"/>
      <c r="C489" s="12"/>
      <c r="D489" s="14"/>
      <c r="E489" s="13"/>
      <c r="F489" s="20"/>
      <c r="G489" s="18" t="str">
        <f>IF(COUNTA($A489:$F489)=0,"",IF(OR($B489="",NOT(SUMPRODUCT(--(Vans!$A$2:$A$101=$B489))=1)),"Check ID",IF(OR(NOT(AND(ISNUMBER(A489),N(A489)&gt;=18264,N(A489)&lt;=73050)),NOT(OR($C489="Service",$C489="Repair",$C489="Tires",$C489="Other")),NOT(AND(ISNUMBER(D489),N(D489)&gt;=0,N(D489)&lt;=2000000)),NOT(AND(ISNUMBER(F489),N(F489)&gt;=0,N(F489)&lt;=1000000)),N($A489)&lt;SUMPRODUCT(--(Vans!$A$2:$A$101=$B489),Vans!$G$2:$G$101)),"Check inputs",IF(OR($D489&lt;SUMPRODUCT(MAX(('Service Log'!$B$2:$B$501=$B489)*('Service Log'!$H$2:$H$501&lt;$A489)*'Service Log'!$I$2:$I$501)),$D489&lt;SUMPRODUCT(MAX((Inspections!$B$2:$B$501=$B489)*(Inspections!$P$2:$P$501&lt;$A489)*Inspections!$Q$2:$Q$501)),$D489&lt;SUMPRODUCT(--(Vans!$A$2:$A$101=$B489),Vans!$D$2:$D$101)),"Check odometer","OK"))))</f>
        <v/>
      </c>
      <c r="H489" s="21">
        <f>IF(AND(ISNUMBER($A489),N($A489)&gt;=18264,N($A489)&lt;=73050),$A489,0)</f>
        <v>0</v>
      </c>
      <c r="I489" s="22">
        <f>IF(AND(AND(ISNUMBER($A489),N($A489)&gt;=18264,N($A489)&lt;=73050),AND(ISNUMBER($D489),N($D489)&gt;=0,N($D489)&lt;=2000000)),$D489,0)</f>
        <v>0</v>
      </c>
    </row>
    <row r="490" spans="1:9" x14ac:dyDescent="0.25">
      <c r="A490" s="15"/>
      <c r="B490" s="12"/>
      <c r="C490" s="12"/>
      <c r="D490" s="14"/>
      <c r="E490" s="13"/>
      <c r="F490" s="20"/>
      <c r="G490" s="18" t="str">
        <f>IF(COUNTA($A490:$F490)=0,"",IF(OR($B490="",NOT(SUMPRODUCT(--(Vans!$A$2:$A$101=$B490))=1)),"Check ID",IF(OR(NOT(AND(ISNUMBER(A490),N(A490)&gt;=18264,N(A490)&lt;=73050)),NOT(OR($C490="Service",$C490="Repair",$C490="Tires",$C490="Other")),NOT(AND(ISNUMBER(D490),N(D490)&gt;=0,N(D490)&lt;=2000000)),NOT(AND(ISNUMBER(F490),N(F490)&gt;=0,N(F490)&lt;=1000000)),N($A490)&lt;SUMPRODUCT(--(Vans!$A$2:$A$101=$B490),Vans!$G$2:$G$101)),"Check inputs",IF(OR($D490&lt;SUMPRODUCT(MAX(('Service Log'!$B$2:$B$501=$B490)*('Service Log'!$H$2:$H$501&lt;$A490)*'Service Log'!$I$2:$I$501)),$D490&lt;SUMPRODUCT(MAX((Inspections!$B$2:$B$501=$B490)*(Inspections!$P$2:$P$501&lt;$A490)*Inspections!$Q$2:$Q$501)),$D490&lt;SUMPRODUCT(--(Vans!$A$2:$A$101=$B490),Vans!$D$2:$D$101)),"Check odometer","OK"))))</f>
        <v/>
      </c>
      <c r="H490" s="21">
        <f>IF(AND(ISNUMBER($A490),N($A490)&gt;=18264,N($A490)&lt;=73050),$A490,0)</f>
        <v>0</v>
      </c>
      <c r="I490" s="22">
        <f>IF(AND(AND(ISNUMBER($A490),N($A490)&gt;=18264,N($A490)&lt;=73050),AND(ISNUMBER($D490),N($D490)&gt;=0,N($D490)&lt;=2000000)),$D490,0)</f>
        <v>0</v>
      </c>
    </row>
    <row r="491" spans="1:9" x14ac:dyDescent="0.25">
      <c r="A491" s="15"/>
      <c r="B491" s="12"/>
      <c r="C491" s="12"/>
      <c r="D491" s="14"/>
      <c r="E491" s="13"/>
      <c r="F491" s="20"/>
      <c r="G491" s="18" t="str">
        <f>IF(COUNTA($A491:$F491)=0,"",IF(OR($B491="",NOT(SUMPRODUCT(--(Vans!$A$2:$A$101=$B491))=1)),"Check ID",IF(OR(NOT(AND(ISNUMBER(A491),N(A491)&gt;=18264,N(A491)&lt;=73050)),NOT(OR($C491="Service",$C491="Repair",$C491="Tires",$C491="Other")),NOT(AND(ISNUMBER(D491),N(D491)&gt;=0,N(D491)&lt;=2000000)),NOT(AND(ISNUMBER(F491),N(F491)&gt;=0,N(F491)&lt;=1000000)),N($A491)&lt;SUMPRODUCT(--(Vans!$A$2:$A$101=$B491),Vans!$G$2:$G$101)),"Check inputs",IF(OR($D491&lt;SUMPRODUCT(MAX(('Service Log'!$B$2:$B$501=$B491)*('Service Log'!$H$2:$H$501&lt;$A491)*'Service Log'!$I$2:$I$501)),$D491&lt;SUMPRODUCT(MAX((Inspections!$B$2:$B$501=$B491)*(Inspections!$P$2:$P$501&lt;$A491)*Inspections!$Q$2:$Q$501)),$D491&lt;SUMPRODUCT(--(Vans!$A$2:$A$101=$B491),Vans!$D$2:$D$101)),"Check odometer","OK"))))</f>
        <v/>
      </c>
      <c r="H491" s="21">
        <f>IF(AND(ISNUMBER($A491),N($A491)&gt;=18264,N($A491)&lt;=73050),$A491,0)</f>
        <v>0</v>
      </c>
      <c r="I491" s="22">
        <f>IF(AND(AND(ISNUMBER($A491),N($A491)&gt;=18264,N($A491)&lt;=73050),AND(ISNUMBER($D491),N($D491)&gt;=0,N($D491)&lt;=2000000)),$D491,0)</f>
        <v>0</v>
      </c>
    </row>
    <row r="492" spans="1:9" x14ac:dyDescent="0.25">
      <c r="A492" s="15"/>
      <c r="B492" s="12"/>
      <c r="C492" s="12"/>
      <c r="D492" s="14"/>
      <c r="E492" s="13"/>
      <c r="F492" s="20"/>
      <c r="G492" s="18" t="str">
        <f>IF(COUNTA($A492:$F492)=0,"",IF(OR($B492="",NOT(SUMPRODUCT(--(Vans!$A$2:$A$101=$B492))=1)),"Check ID",IF(OR(NOT(AND(ISNUMBER(A492),N(A492)&gt;=18264,N(A492)&lt;=73050)),NOT(OR($C492="Service",$C492="Repair",$C492="Tires",$C492="Other")),NOT(AND(ISNUMBER(D492),N(D492)&gt;=0,N(D492)&lt;=2000000)),NOT(AND(ISNUMBER(F492),N(F492)&gt;=0,N(F492)&lt;=1000000)),N($A492)&lt;SUMPRODUCT(--(Vans!$A$2:$A$101=$B492),Vans!$G$2:$G$101)),"Check inputs",IF(OR($D492&lt;SUMPRODUCT(MAX(('Service Log'!$B$2:$B$501=$B492)*('Service Log'!$H$2:$H$501&lt;$A492)*'Service Log'!$I$2:$I$501)),$D492&lt;SUMPRODUCT(MAX((Inspections!$B$2:$B$501=$B492)*(Inspections!$P$2:$P$501&lt;$A492)*Inspections!$Q$2:$Q$501)),$D492&lt;SUMPRODUCT(--(Vans!$A$2:$A$101=$B492),Vans!$D$2:$D$101)),"Check odometer","OK"))))</f>
        <v/>
      </c>
      <c r="H492" s="21">
        <f>IF(AND(ISNUMBER($A492),N($A492)&gt;=18264,N($A492)&lt;=73050),$A492,0)</f>
        <v>0</v>
      </c>
      <c r="I492" s="22">
        <f>IF(AND(AND(ISNUMBER($A492),N($A492)&gt;=18264,N($A492)&lt;=73050),AND(ISNUMBER($D492),N($D492)&gt;=0,N($D492)&lt;=2000000)),$D492,0)</f>
        <v>0</v>
      </c>
    </row>
    <row r="493" spans="1:9" x14ac:dyDescent="0.25">
      <c r="A493" s="15"/>
      <c r="B493" s="12"/>
      <c r="C493" s="12"/>
      <c r="D493" s="14"/>
      <c r="E493" s="13"/>
      <c r="F493" s="20"/>
      <c r="G493" s="18" t="str">
        <f>IF(COUNTA($A493:$F493)=0,"",IF(OR($B493="",NOT(SUMPRODUCT(--(Vans!$A$2:$A$101=$B493))=1)),"Check ID",IF(OR(NOT(AND(ISNUMBER(A493),N(A493)&gt;=18264,N(A493)&lt;=73050)),NOT(OR($C493="Service",$C493="Repair",$C493="Tires",$C493="Other")),NOT(AND(ISNUMBER(D493),N(D493)&gt;=0,N(D493)&lt;=2000000)),NOT(AND(ISNUMBER(F493),N(F493)&gt;=0,N(F493)&lt;=1000000)),N($A493)&lt;SUMPRODUCT(--(Vans!$A$2:$A$101=$B493),Vans!$G$2:$G$101)),"Check inputs",IF(OR($D493&lt;SUMPRODUCT(MAX(('Service Log'!$B$2:$B$501=$B493)*('Service Log'!$H$2:$H$501&lt;$A493)*'Service Log'!$I$2:$I$501)),$D493&lt;SUMPRODUCT(MAX((Inspections!$B$2:$B$501=$B493)*(Inspections!$P$2:$P$501&lt;$A493)*Inspections!$Q$2:$Q$501)),$D493&lt;SUMPRODUCT(--(Vans!$A$2:$A$101=$B493),Vans!$D$2:$D$101)),"Check odometer","OK"))))</f>
        <v/>
      </c>
      <c r="H493" s="21">
        <f>IF(AND(ISNUMBER($A493),N($A493)&gt;=18264,N($A493)&lt;=73050),$A493,0)</f>
        <v>0</v>
      </c>
      <c r="I493" s="22">
        <f>IF(AND(AND(ISNUMBER($A493),N($A493)&gt;=18264,N($A493)&lt;=73050),AND(ISNUMBER($D493),N($D493)&gt;=0,N($D493)&lt;=2000000)),$D493,0)</f>
        <v>0</v>
      </c>
    </row>
    <row r="494" spans="1:9" x14ac:dyDescent="0.25">
      <c r="A494" s="15"/>
      <c r="B494" s="12"/>
      <c r="C494" s="12"/>
      <c r="D494" s="14"/>
      <c r="E494" s="13"/>
      <c r="F494" s="20"/>
      <c r="G494" s="18" t="str">
        <f>IF(COUNTA($A494:$F494)=0,"",IF(OR($B494="",NOT(SUMPRODUCT(--(Vans!$A$2:$A$101=$B494))=1)),"Check ID",IF(OR(NOT(AND(ISNUMBER(A494),N(A494)&gt;=18264,N(A494)&lt;=73050)),NOT(OR($C494="Service",$C494="Repair",$C494="Tires",$C494="Other")),NOT(AND(ISNUMBER(D494),N(D494)&gt;=0,N(D494)&lt;=2000000)),NOT(AND(ISNUMBER(F494),N(F494)&gt;=0,N(F494)&lt;=1000000)),N($A494)&lt;SUMPRODUCT(--(Vans!$A$2:$A$101=$B494),Vans!$G$2:$G$101)),"Check inputs",IF(OR($D494&lt;SUMPRODUCT(MAX(('Service Log'!$B$2:$B$501=$B494)*('Service Log'!$H$2:$H$501&lt;$A494)*'Service Log'!$I$2:$I$501)),$D494&lt;SUMPRODUCT(MAX((Inspections!$B$2:$B$501=$B494)*(Inspections!$P$2:$P$501&lt;$A494)*Inspections!$Q$2:$Q$501)),$D494&lt;SUMPRODUCT(--(Vans!$A$2:$A$101=$B494),Vans!$D$2:$D$101)),"Check odometer","OK"))))</f>
        <v/>
      </c>
      <c r="H494" s="21">
        <f>IF(AND(ISNUMBER($A494),N($A494)&gt;=18264,N($A494)&lt;=73050),$A494,0)</f>
        <v>0</v>
      </c>
      <c r="I494" s="22">
        <f>IF(AND(AND(ISNUMBER($A494),N($A494)&gt;=18264,N($A494)&lt;=73050),AND(ISNUMBER($D494),N($D494)&gt;=0,N($D494)&lt;=2000000)),$D494,0)</f>
        <v>0</v>
      </c>
    </row>
    <row r="495" spans="1:9" x14ac:dyDescent="0.25">
      <c r="A495" s="15"/>
      <c r="B495" s="12"/>
      <c r="C495" s="12"/>
      <c r="D495" s="14"/>
      <c r="E495" s="13"/>
      <c r="F495" s="20"/>
      <c r="G495" s="18" t="str">
        <f>IF(COUNTA($A495:$F495)=0,"",IF(OR($B495="",NOT(SUMPRODUCT(--(Vans!$A$2:$A$101=$B495))=1)),"Check ID",IF(OR(NOT(AND(ISNUMBER(A495),N(A495)&gt;=18264,N(A495)&lt;=73050)),NOT(OR($C495="Service",$C495="Repair",$C495="Tires",$C495="Other")),NOT(AND(ISNUMBER(D495),N(D495)&gt;=0,N(D495)&lt;=2000000)),NOT(AND(ISNUMBER(F495),N(F495)&gt;=0,N(F495)&lt;=1000000)),N($A495)&lt;SUMPRODUCT(--(Vans!$A$2:$A$101=$B495),Vans!$G$2:$G$101)),"Check inputs",IF(OR($D495&lt;SUMPRODUCT(MAX(('Service Log'!$B$2:$B$501=$B495)*('Service Log'!$H$2:$H$501&lt;$A495)*'Service Log'!$I$2:$I$501)),$D495&lt;SUMPRODUCT(MAX((Inspections!$B$2:$B$501=$B495)*(Inspections!$P$2:$P$501&lt;$A495)*Inspections!$Q$2:$Q$501)),$D495&lt;SUMPRODUCT(--(Vans!$A$2:$A$101=$B495),Vans!$D$2:$D$101)),"Check odometer","OK"))))</f>
        <v/>
      </c>
      <c r="H495" s="21">
        <f>IF(AND(ISNUMBER($A495),N($A495)&gt;=18264,N($A495)&lt;=73050),$A495,0)</f>
        <v>0</v>
      </c>
      <c r="I495" s="22">
        <f>IF(AND(AND(ISNUMBER($A495),N($A495)&gt;=18264,N($A495)&lt;=73050),AND(ISNUMBER($D495),N($D495)&gt;=0,N($D495)&lt;=2000000)),$D495,0)</f>
        <v>0</v>
      </c>
    </row>
    <row r="496" spans="1:9" x14ac:dyDescent="0.25">
      <c r="A496" s="15"/>
      <c r="B496" s="12"/>
      <c r="C496" s="12"/>
      <c r="D496" s="14"/>
      <c r="E496" s="13"/>
      <c r="F496" s="20"/>
      <c r="G496" s="18" t="str">
        <f>IF(COUNTA($A496:$F496)=0,"",IF(OR($B496="",NOT(SUMPRODUCT(--(Vans!$A$2:$A$101=$B496))=1)),"Check ID",IF(OR(NOT(AND(ISNUMBER(A496),N(A496)&gt;=18264,N(A496)&lt;=73050)),NOT(OR($C496="Service",$C496="Repair",$C496="Tires",$C496="Other")),NOT(AND(ISNUMBER(D496),N(D496)&gt;=0,N(D496)&lt;=2000000)),NOT(AND(ISNUMBER(F496),N(F496)&gt;=0,N(F496)&lt;=1000000)),N($A496)&lt;SUMPRODUCT(--(Vans!$A$2:$A$101=$B496),Vans!$G$2:$G$101)),"Check inputs",IF(OR($D496&lt;SUMPRODUCT(MAX(('Service Log'!$B$2:$B$501=$B496)*('Service Log'!$H$2:$H$501&lt;$A496)*'Service Log'!$I$2:$I$501)),$D496&lt;SUMPRODUCT(MAX((Inspections!$B$2:$B$501=$B496)*(Inspections!$P$2:$P$501&lt;$A496)*Inspections!$Q$2:$Q$501)),$D496&lt;SUMPRODUCT(--(Vans!$A$2:$A$101=$B496),Vans!$D$2:$D$101)),"Check odometer","OK"))))</f>
        <v/>
      </c>
      <c r="H496" s="21">
        <f>IF(AND(ISNUMBER($A496),N($A496)&gt;=18264,N($A496)&lt;=73050),$A496,0)</f>
        <v>0</v>
      </c>
      <c r="I496" s="22">
        <f>IF(AND(AND(ISNUMBER($A496),N($A496)&gt;=18264,N($A496)&lt;=73050),AND(ISNUMBER($D496),N($D496)&gt;=0,N($D496)&lt;=2000000)),$D496,0)</f>
        <v>0</v>
      </c>
    </row>
    <row r="497" spans="1:9" x14ac:dyDescent="0.25">
      <c r="A497" s="15"/>
      <c r="B497" s="12"/>
      <c r="C497" s="12"/>
      <c r="D497" s="14"/>
      <c r="E497" s="13"/>
      <c r="F497" s="20"/>
      <c r="G497" s="18" t="str">
        <f>IF(COUNTA($A497:$F497)=0,"",IF(OR($B497="",NOT(SUMPRODUCT(--(Vans!$A$2:$A$101=$B497))=1)),"Check ID",IF(OR(NOT(AND(ISNUMBER(A497),N(A497)&gt;=18264,N(A497)&lt;=73050)),NOT(OR($C497="Service",$C497="Repair",$C497="Tires",$C497="Other")),NOT(AND(ISNUMBER(D497),N(D497)&gt;=0,N(D497)&lt;=2000000)),NOT(AND(ISNUMBER(F497),N(F497)&gt;=0,N(F497)&lt;=1000000)),N($A497)&lt;SUMPRODUCT(--(Vans!$A$2:$A$101=$B497),Vans!$G$2:$G$101)),"Check inputs",IF(OR($D497&lt;SUMPRODUCT(MAX(('Service Log'!$B$2:$B$501=$B497)*('Service Log'!$H$2:$H$501&lt;$A497)*'Service Log'!$I$2:$I$501)),$D497&lt;SUMPRODUCT(MAX((Inspections!$B$2:$B$501=$B497)*(Inspections!$P$2:$P$501&lt;$A497)*Inspections!$Q$2:$Q$501)),$D497&lt;SUMPRODUCT(--(Vans!$A$2:$A$101=$B497),Vans!$D$2:$D$101)),"Check odometer","OK"))))</f>
        <v/>
      </c>
      <c r="H497" s="21">
        <f>IF(AND(ISNUMBER($A497),N($A497)&gt;=18264,N($A497)&lt;=73050),$A497,0)</f>
        <v>0</v>
      </c>
      <c r="I497" s="22">
        <f>IF(AND(AND(ISNUMBER($A497),N($A497)&gt;=18264,N($A497)&lt;=73050),AND(ISNUMBER($D497),N($D497)&gt;=0,N($D497)&lt;=2000000)),$D497,0)</f>
        <v>0</v>
      </c>
    </row>
    <row r="498" spans="1:9" x14ac:dyDescent="0.25">
      <c r="A498" s="15"/>
      <c r="B498" s="12"/>
      <c r="C498" s="12"/>
      <c r="D498" s="14"/>
      <c r="E498" s="13"/>
      <c r="F498" s="20"/>
      <c r="G498" s="18" t="str">
        <f>IF(COUNTA($A498:$F498)=0,"",IF(OR($B498="",NOT(SUMPRODUCT(--(Vans!$A$2:$A$101=$B498))=1)),"Check ID",IF(OR(NOT(AND(ISNUMBER(A498),N(A498)&gt;=18264,N(A498)&lt;=73050)),NOT(OR($C498="Service",$C498="Repair",$C498="Tires",$C498="Other")),NOT(AND(ISNUMBER(D498),N(D498)&gt;=0,N(D498)&lt;=2000000)),NOT(AND(ISNUMBER(F498),N(F498)&gt;=0,N(F498)&lt;=1000000)),N($A498)&lt;SUMPRODUCT(--(Vans!$A$2:$A$101=$B498),Vans!$G$2:$G$101)),"Check inputs",IF(OR($D498&lt;SUMPRODUCT(MAX(('Service Log'!$B$2:$B$501=$B498)*('Service Log'!$H$2:$H$501&lt;$A498)*'Service Log'!$I$2:$I$501)),$D498&lt;SUMPRODUCT(MAX((Inspections!$B$2:$B$501=$B498)*(Inspections!$P$2:$P$501&lt;$A498)*Inspections!$Q$2:$Q$501)),$D498&lt;SUMPRODUCT(--(Vans!$A$2:$A$101=$B498),Vans!$D$2:$D$101)),"Check odometer","OK"))))</f>
        <v/>
      </c>
      <c r="H498" s="21">
        <f>IF(AND(ISNUMBER($A498),N($A498)&gt;=18264,N($A498)&lt;=73050),$A498,0)</f>
        <v>0</v>
      </c>
      <c r="I498" s="22">
        <f>IF(AND(AND(ISNUMBER($A498),N($A498)&gt;=18264,N($A498)&lt;=73050),AND(ISNUMBER($D498),N($D498)&gt;=0,N($D498)&lt;=2000000)),$D498,0)</f>
        <v>0</v>
      </c>
    </row>
    <row r="499" spans="1:9" x14ac:dyDescent="0.25">
      <c r="A499" s="15"/>
      <c r="B499" s="12"/>
      <c r="C499" s="12"/>
      <c r="D499" s="14"/>
      <c r="E499" s="13"/>
      <c r="F499" s="20"/>
      <c r="G499" s="18" t="str">
        <f>IF(COUNTA($A499:$F499)=0,"",IF(OR($B499="",NOT(SUMPRODUCT(--(Vans!$A$2:$A$101=$B499))=1)),"Check ID",IF(OR(NOT(AND(ISNUMBER(A499),N(A499)&gt;=18264,N(A499)&lt;=73050)),NOT(OR($C499="Service",$C499="Repair",$C499="Tires",$C499="Other")),NOT(AND(ISNUMBER(D499),N(D499)&gt;=0,N(D499)&lt;=2000000)),NOT(AND(ISNUMBER(F499),N(F499)&gt;=0,N(F499)&lt;=1000000)),N($A499)&lt;SUMPRODUCT(--(Vans!$A$2:$A$101=$B499),Vans!$G$2:$G$101)),"Check inputs",IF(OR($D499&lt;SUMPRODUCT(MAX(('Service Log'!$B$2:$B$501=$B499)*('Service Log'!$H$2:$H$501&lt;$A499)*'Service Log'!$I$2:$I$501)),$D499&lt;SUMPRODUCT(MAX((Inspections!$B$2:$B$501=$B499)*(Inspections!$P$2:$P$501&lt;$A499)*Inspections!$Q$2:$Q$501)),$D499&lt;SUMPRODUCT(--(Vans!$A$2:$A$101=$B499),Vans!$D$2:$D$101)),"Check odometer","OK"))))</f>
        <v/>
      </c>
      <c r="H499" s="21">
        <f>IF(AND(ISNUMBER($A499),N($A499)&gt;=18264,N($A499)&lt;=73050),$A499,0)</f>
        <v>0</v>
      </c>
      <c r="I499" s="22">
        <f>IF(AND(AND(ISNUMBER($A499),N($A499)&gt;=18264,N($A499)&lt;=73050),AND(ISNUMBER($D499),N($D499)&gt;=0,N($D499)&lt;=2000000)),$D499,0)</f>
        <v>0</v>
      </c>
    </row>
    <row r="500" spans="1:9" x14ac:dyDescent="0.25">
      <c r="A500" s="15"/>
      <c r="B500" s="12"/>
      <c r="C500" s="12"/>
      <c r="D500" s="14"/>
      <c r="E500" s="13"/>
      <c r="F500" s="20"/>
      <c r="G500" s="18" t="str">
        <f>IF(COUNTA($A500:$F500)=0,"",IF(OR($B500="",NOT(SUMPRODUCT(--(Vans!$A$2:$A$101=$B500))=1)),"Check ID",IF(OR(NOT(AND(ISNUMBER(A500),N(A500)&gt;=18264,N(A500)&lt;=73050)),NOT(OR($C500="Service",$C500="Repair",$C500="Tires",$C500="Other")),NOT(AND(ISNUMBER(D500),N(D500)&gt;=0,N(D500)&lt;=2000000)),NOT(AND(ISNUMBER(F500),N(F500)&gt;=0,N(F500)&lt;=1000000)),N($A500)&lt;SUMPRODUCT(--(Vans!$A$2:$A$101=$B500),Vans!$G$2:$G$101)),"Check inputs",IF(OR($D500&lt;SUMPRODUCT(MAX(('Service Log'!$B$2:$B$501=$B500)*('Service Log'!$H$2:$H$501&lt;$A500)*'Service Log'!$I$2:$I$501)),$D500&lt;SUMPRODUCT(MAX((Inspections!$B$2:$B$501=$B500)*(Inspections!$P$2:$P$501&lt;$A500)*Inspections!$Q$2:$Q$501)),$D500&lt;SUMPRODUCT(--(Vans!$A$2:$A$101=$B500),Vans!$D$2:$D$101)),"Check odometer","OK"))))</f>
        <v/>
      </c>
      <c r="H500" s="21">
        <f>IF(AND(ISNUMBER($A500),N($A500)&gt;=18264,N($A500)&lt;=73050),$A500,0)</f>
        <v>0</v>
      </c>
      <c r="I500" s="22">
        <f>IF(AND(AND(ISNUMBER($A500),N($A500)&gt;=18264,N($A500)&lt;=73050),AND(ISNUMBER($D500),N($D500)&gt;=0,N($D500)&lt;=2000000)),$D500,0)</f>
        <v>0</v>
      </c>
    </row>
    <row r="501" spans="1:9" x14ac:dyDescent="0.25">
      <c r="A501" s="15"/>
      <c r="B501" s="12"/>
      <c r="C501" s="12"/>
      <c r="D501" s="14"/>
      <c r="E501" s="13"/>
      <c r="F501" s="20"/>
      <c r="G501" s="18" t="str">
        <f>IF(COUNTA($A501:$F501)=0,"",IF(OR($B501="",NOT(SUMPRODUCT(--(Vans!$A$2:$A$101=$B501))=1)),"Check ID",IF(OR(NOT(AND(ISNUMBER(A501),N(A501)&gt;=18264,N(A501)&lt;=73050)),NOT(OR($C501="Service",$C501="Repair",$C501="Tires",$C501="Other")),NOT(AND(ISNUMBER(D501),N(D501)&gt;=0,N(D501)&lt;=2000000)),NOT(AND(ISNUMBER(F501),N(F501)&gt;=0,N(F501)&lt;=1000000)),N($A501)&lt;SUMPRODUCT(--(Vans!$A$2:$A$101=$B501),Vans!$G$2:$G$101)),"Check inputs",IF(OR($D501&lt;SUMPRODUCT(MAX(('Service Log'!$B$2:$B$501=$B501)*('Service Log'!$H$2:$H$501&lt;$A501)*'Service Log'!$I$2:$I$501)),$D501&lt;SUMPRODUCT(MAX((Inspections!$B$2:$B$501=$B501)*(Inspections!$P$2:$P$501&lt;$A501)*Inspections!$Q$2:$Q$501)),$D501&lt;SUMPRODUCT(--(Vans!$A$2:$A$101=$B501),Vans!$D$2:$D$101)),"Check odometer","OK"))))</f>
        <v/>
      </c>
      <c r="H501" s="21">
        <f>IF(AND(ISNUMBER($A501),N($A501)&gt;=18264,N($A501)&lt;=73050),$A501,0)</f>
        <v>0</v>
      </c>
      <c r="I501" s="22">
        <f>IF(AND(AND(ISNUMBER($A501),N($A501)&gt;=18264,N($A501)&lt;=73050),AND(ISNUMBER($D501),N($D501)&gt;=0,N($D501)&lt;=2000000)),$D501,0)</f>
        <v>0</v>
      </c>
    </row>
  </sheetData>
  <conditionalFormatting sqref="G2:G501">
    <cfRule type="expression" dxfId="8" priority="20">
      <formula>$G2="Check ID"</formula>
    </cfRule>
    <cfRule type="expression" dxfId="9" priority="21">
      <formula>$G2="Check inputs"</formula>
    </cfRule>
    <cfRule type="expression" dxfId="10" priority="22">
      <formula>$G2="Check odometer"</formula>
    </cfRule>
  </conditionalFormatting>
  <conditionalFormatting sqref="C2:C501">
    <cfRule type="expression" dxfId="11" priority="25">
      <formula>$C2="Service"</formula>
    </cfRule>
  </conditionalFormatting>
  <dataValidations count="8">
    <dataValidation type="decimal" allowBlank="1" showErrorMessage="1" errorTitle="Invalid date" error="Enter a number between 18264 and 73050" sqref="A10:A501">
      <formula1>18264</formula1>
      <formula2>73050</formula2>
    </dataValidation>
    <dataValidation type="decimal" allowBlank="1" showErrorMessage="1" errorTitle="Invalid date" error="Enter a number between 18264 and 73050" sqref="A2:A501">
      <formula1>18264</formula1>
      <formula2>73050</formula2>
    </dataValidation>
    <dataValidation type="list" allowBlank="1" showErrorMessage="1" errorTitle="Unknown van" error="Pick a Van ID listed on the Vans sheet, or add the van there first." sqref="B2:B501">
      <formula1>Vans!$A$2:$A$101</formula1>
    </dataValidation>
    <dataValidation type="list" allowBlank="1" showErrorMessage="1" errorTitle="Unknown work type" error="Pick Service, Repair, Tires or Other." sqref="C2:C501">
      <formula1>"Service,Repair,Tires,Other"</formula1>
    </dataValidation>
    <dataValidation type="decimal" allowBlank="1" showErrorMessage="1" errorTitle="Invalid odometer" error="Enter a number between 0 and 2000000" sqref="D10:D501">
      <formula1>0</formula1>
      <formula2>2000000</formula2>
    </dataValidation>
    <dataValidation type="decimal" allowBlank="1" showErrorMessage="1" errorTitle="Invalid odometer" error="Enter a number between 0 and 2000000" sqref="D2:D501">
      <formula1>0</formula1>
      <formula2>2000000</formula2>
    </dataValidation>
    <dataValidation type="decimal" allowBlank="1" showErrorMessage="1" errorTitle="Invalid cost" error="Enter a number between 0 and 1000000" sqref="F10:F501">
      <formula1>0</formula1>
      <formula2>1000000</formula2>
    </dataValidation>
    <dataValidation type="decimal" allowBlank="1" showErrorMessage="1" errorTitle="Invalid cost" error="Enter a number between 0 and 1000000" sqref="F2:F501">
      <formula1>0</formula1>
      <formula2>1000000</formula2>
    </dataValidation>
  </dataValidations>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01"/>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2" width="8" customWidth="1"/>
    <col min="4" max="4" width="10" customWidth="1"/>
    <col min="5" max="5" width="8" customWidth="1"/>
    <col min="6" max="6" width="7" customWidth="1"/>
    <col min="7" max="8" width="8" customWidth="1"/>
    <col min="10" max="10" width="10" customWidth="1"/>
    <col min="11" max="11" width="8" customWidth="1"/>
    <col min="12" max="12" width="6" customWidth="1"/>
    <col min="14" max="14" width="34" customWidth="1"/>
    <col min="15" max="15" width="13" customWidth="1"/>
    <col min="16" max="16" width="12" customWidth="1"/>
    <col min="17" max="17" width="11" customWidth="1"/>
  </cols>
  <sheetData>
    <row r="1" ht="48" customHeight="1" spans="1:17" x14ac:dyDescent="0.25">
      <c r="A1" s="11" t="s">
        <v>65</v>
      </c>
      <c r="B1" s="11" t="s">
        <v>33</v>
      </c>
      <c r="C1" s="11" t="s">
        <v>84</v>
      </c>
      <c r="D1" s="11" t="s">
        <v>67</v>
      </c>
      <c r="E1" s="11" t="s">
        <v>85</v>
      </c>
      <c r="F1" s="11" t="s">
        <v>78</v>
      </c>
      <c r="G1" s="11" t="s">
        <v>86</v>
      </c>
      <c r="H1" s="11" t="s">
        <v>87</v>
      </c>
      <c r="I1" s="11" t="s">
        <v>88</v>
      </c>
      <c r="J1" s="11" t="s">
        <v>89</v>
      </c>
      <c r="K1" s="11" t="s">
        <v>90</v>
      </c>
      <c r="L1" s="11" t="s">
        <v>91</v>
      </c>
      <c r="M1" s="11" t="s">
        <v>92</v>
      </c>
      <c r="N1" s="11" t="s">
        <v>93</v>
      </c>
      <c r="O1" s="11" t="s">
        <v>49</v>
      </c>
      <c r="P1" s="11" t="s">
        <v>70</v>
      </c>
      <c r="Q1" s="11" t="s">
        <v>71</v>
      </c>
    </row>
    <row r="2" spans="1:17" x14ac:dyDescent="0.25">
      <c r="A2" s="15">
        <v>46322</v>
      </c>
      <c r="B2" s="12" t="s">
        <v>50</v>
      </c>
      <c r="C2" s="13" t="s">
        <v>52</v>
      </c>
      <c r="D2" s="14">
        <v>50880</v>
      </c>
      <c r="E2" s="12" t="s">
        <v>94</v>
      </c>
      <c r="F2" s="12" t="s">
        <v>94</v>
      </c>
      <c r="G2" s="12" t="s">
        <v>94</v>
      </c>
      <c r="H2" s="12" t="s">
        <v>94</v>
      </c>
      <c r="I2" s="12" t="s">
        <v>94</v>
      </c>
      <c r="J2" s="12" t="s">
        <v>94</v>
      </c>
      <c r="K2" s="12" t="s">
        <v>95</v>
      </c>
      <c r="L2" s="23">
        <f>IF(COUNTA($A2:$K2)=0,"",COUNTIF($E2:$K2,"Fail"))</f>
        <v>0</v>
      </c>
      <c r="M2" s="12"/>
      <c r="N2" s="13"/>
      <c r="O2" s="18" t="str">
        <f>IF(COUNTA($A2:$K2,$M2:$N2)=0,"",IF(OR($B2="",NOT(SUMPRODUCT(--(Vans!$A$2:$A$101=$B2))=1)),"Check ID",IF(OR(NOT(AND(ISNUMBER(A2),N(A2)&gt;=18264,N(A2)&lt;=73050)),NOT(AND(ISNUMBER(D2),N(D2)&gt;=0,N(D2)&lt;=2000000)),N($A2)&lt;SUMPRODUCT(--(Vans!$A$2:$A$101=$B2),Vans!$G$2:$G$101),NOT(SUMPRODUCT(($E2:$K2="Pass")+($E2:$K2="Fail")+($E2:$K2="N/A"))=7),AND($M2&lt;&gt;"",$M2&lt;&gt;"Open",$M2&lt;&gt;"Closed")),"Check inputs",IF(OR($D2&lt;SUMPRODUCT(MAX(('Service Log'!$B$2:$B$501=$B2)*('Service Log'!$H$2:$H$501&lt;$A2)*'Service Log'!$I$2:$I$501)),$D2&lt;SUMPRODUCT(MAX((Inspections!$B$2:$B$501=$B2)*(Inspections!$P$2:$P$501&lt;$A2)*Inspections!$Q$2:$Q$501)),$D2&lt;SUMPRODUCT(--(Vans!$A$2:$A$101=$B2),Vans!$D$2:$D$101)),"Check odometer",IF(AND(N($L2)&gt;0,$M2=""),"Set status","OK")))))</f>
        <v>OK</v>
      </c>
      <c r="P2" s="21">
        <f>IF(AND(ISNUMBER($A2),N($A2)&gt;=18264,N($A2)&lt;=73050),$A2,0)</f>
        <v>46322</v>
      </c>
      <c r="Q2" s="22">
        <f>IF(AND(AND(ISNUMBER($A2),N($A2)&gt;=18264,N($A2)&lt;=73050),AND(ISNUMBER($D2),N($D2)&gt;=0,N($D2)&lt;=2000000)),$D2,0)</f>
        <v>50880</v>
      </c>
    </row>
    <row r="3" spans="1:17" x14ac:dyDescent="0.25">
      <c r="A3" s="15">
        <v>46323</v>
      </c>
      <c r="B3" s="12" t="s">
        <v>53</v>
      </c>
      <c r="C3" s="13" t="s">
        <v>55</v>
      </c>
      <c r="D3" s="14">
        <v>67200</v>
      </c>
      <c r="E3" s="12" t="s">
        <v>94</v>
      </c>
      <c r="F3" s="12" t="s">
        <v>96</v>
      </c>
      <c r="G3" s="12" t="s">
        <v>94</v>
      </c>
      <c r="H3" s="12" t="s">
        <v>94</v>
      </c>
      <c r="I3" s="12" t="s">
        <v>94</v>
      </c>
      <c r="J3" s="12" t="s">
        <v>94</v>
      </c>
      <c r="K3" s="12" t="s">
        <v>95</v>
      </c>
      <c r="L3" s="23">
        <f>IF(COUNTA($A3:$K3)=0,"",COUNTIF($E3:$K3,"Fail"))</f>
        <v>1</v>
      </c>
      <c r="M3" s="12" t="s">
        <v>97</v>
      </c>
      <c r="N3" s="13" t="s">
        <v>98</v>
      </c>
      <c r="O3" s="18" t="str">
        <f>IF(COUNTA($A3:$K3,$M3:$N3)=0,"",IF(OR($B3="",NOT(SUMPRODUCT(--(Vans!$A$2:$A$101=$B3))=1)),"Check ID",IF(OR(NOT(AND(ISNUMBER(A3),N(A3)&gt;=18264,N(A3)&lt;=73050)),NOT(AND(ISNUMBER(D3),N(D3)&gt;=0,N(D3)&lt;=2000000)),N($A3)&lt;SUMPRODUCT(--(Vans!$A$2:$A$101=$B3),Vans!$G$2:$G$101),NOT(SUMPRODUCT(($E3:$K3="Pass")+($E3:$K3="Fail")+($E3:$K3="N/A"))=7),AND($M3&lt;&gt;"",$M3&lt;&gt;"Open",$M3&lt;&gt;"Closed")),"Check inputs",IF(OR($D3&lt;SUMPRODUCT(MAX(('Service Log'!$B$2:$B$501=$B3)*('Service Log'!$H$2:$H$501&lt;$A3)*'Service Log'!$I$2:$I$501)),$D3&lt;SUMPRODUCT(MAX((Inspections!$B$2:$B$501=$B3)*(Inspections!$P$2:$P$501&lt;$A3)*Inspections!$Q$2:$Q$501)),$D3&lt;SUMPRODUCT(--(Vans!$A$2:$A$101=$B3),Vans!$D$2:$D$101)),"Check odometer",IF(AND(N($L3)&gt;0,$M3=""),"Set status","OK")))))</f>
        <v>OK</v>
      </c>
      <c r="P3" s="21">
        <f>IF(AND(ISNUMBER($A3),N($A3)&gt;=18264,N($A3)&lt;=73050),$A3,0)</f>
        <v>46323</v>
      </c>
      <c r="Q3" s="22">
        <f>IF(AND(AND(ISNUMBER($A3),N($A3)&gt;=18264,N($A3)&lt;=73050),AND(ISNUMBER($D3),N($D3)&gt;=0,N($D3)&lt;=2000000)),$D3,0)</f>
        <v>67200</v>
      </c>
    </row>
    <row r="4" spans="1:17" x14ac:dyDescent="0.25">
      <c r="A4" s="15">
        <v>46323</v>
      </c>
      <c r="B4" s="12" t="s">
        <v>56</v>
      </c>
      <c r="C4" s="13" t="s">
        <v>58</v>
      </c>
      <c r="D4" s="14">
        <v>30950</v>
      </c>
      <c r="E4" s="12" t="s">
        <v>94</v>
      </c>
      <c r="F4" s="12" t="s">
        <v>94</v>
      </c>
      <c r="G4" s="12" t="s">
        <v>96</v>
      </c>
      <c r="H4" s="12" t="s">
        <v>94</v>
      </c>
      <c r="I4" s="12" t="s">
        <v>94</v>
      </c>
      <c r="J4" s="12" t="s">
        <v>94</v>
      </c>
      <c r="K4" s="12" t="s">
        <v>95</v>
      </c>
      <c r="L4" s="23">
        <f>IF(COUNTA($A4:$K4)=0,"",COUNTIF($E4:$K4,"Fail"))</f>
        <v>1</v>
      </c>
      <c r="M4" s="12" t="s">
        <v>99</v>
      </c>
      <c r="N4" s="13" t="s">
        <v>100</v>
      </c>
      <c r="O4" s="18" t="str">
        <f>IF(COUNTA($A4:$K4,$M4:$N4)=0,"",IF(OR($B4="",NOT(SUMPRODUCT(--(Vans!$A$2:$A$101=$B4))=1)),"Check ID",IF(OR(NOT(AND(ISNUMBER(A4),N(A4)&gt;=18264,N(A4)&lt;=73050)),NOT(AND(ISNUMBER(D4),N(D4)&gt;=0,N(D4)&lt;=2000000)),N($A4)&lt;SUMPRODUCT(--(Vans!$A$2:$A$101=$B4),Vans!$G$2:$G$101),NOT(SUMPRODUCT(($E4:$K4="Pass")+($E4:$K4="Fail")+($E4:$K4="N/A"))=7),AND($M4&lt;&gt;"",$M4&lt;&gt;"Open",$M4&lt;&gt;"Closed")),"Check inputs",IF(OR($D4&lt;SUMPRODUCT(MAX(('Service Log'!$B$2:$B$501=$B4)*('Service Log'!$H$2:$H$501&lt;$A4)*'Service Log'!$I$2:$I$501)),$D4&lt;SUMPRODUCT(MAX((Inspections!$B$2:$B$501=$B4)*(Inspections!$P$2:$P$501&lt;$A4)*Inspections!$Q$2:$Q$501)),$D4&lt;SUMPRODUCT(--(Vans!$A$2:$A$101=$B4),Vans!$D$2:$D$101)),"Check odometer",IF(AND(N($L4)&gt;0,$M4=""),"Set status","OK")))))</f>
        <v>OK</v>
      </c>
      <c r="P4" s="21">
        <f>IF(AND(ISNUMBER($A4),N($A4)&gt;=18264,N($A4)&lt;=73050),$A4,0)</f>
        <v>46323</v>
      </c>
      <c r="Q4" s="22">
        <f>IF(AND(AND(ISNUMBER($A4),N($A4)&gt;=18264,N($A4)&lt;=73050),AND(ISNUMBER($D4),N($D4)&gt;=0,N($D4)&lt;=2000000)),$D4,0)</f>
        <v>30950</v>
      </c>
    </row>
    <row r="5" spans="1:17" x14ac:dyDescent="0.25">
      <c r="A5" s="15">
        <v>46324</v>
      </c>
      <c r="B5" s="12" t="s">
        <v>59</v>
      </c>
      <c r="C5" s="13" t="s">
        <v>61</v>
      </c>
      <c r="D5" s="14">
        <v>103400</v>
      </c>
      <c r="E5" s="12" t="s">
        <v>94</v>
      </c>
      <c r="F5" s="12" t="s">
        <v>94</v>
      </c>
      <c r="G5" s="12" t="s">
        <v>94</v>
      </c>
      <c r="H5" s="12" t="s">
        <v>94</v>
      </c>
      <c r="I5" s="12" t="s">
        <v>94</v>
      </c>
      <c r="J5" s="12" t="s">
        <v>94</v>
      </c>
      <c r="K5" s="12" t="s">
        <v>94</v>
      </c>
      <c r="L5" s="23">
        <f>IF(COUNTA($A5:$K5)=0,"",COUNTIF($E5:$K5,"Fail"))</f>
        <v>0</v>
      </c>
      <c r="M5" s="12"/>
      <c r="N5" s="13"/>
      <c r="O5" s="18" t="str">
        <f>IF(COUNTA($A5:$K5,$M5:$N5)=0,"",IF(OR($B5="",NOT(SUMPRODUCT(--(Vans!$A$2:$A$101=$B5))=1)),"Check ID",IF(OR(NOT(AND(ISNUMBER(A5),N(A5)&gt;=18264,N(A5)&lt;=73050)),NOT(AND(ISNUMBER(D5),N(D5)&gt;=0,N(D5)&lt;=2000000)),N($A5)&lt;SUMPRODUCT(--(Vans!$A$2:$A$101=$B5),Vans!$G$2:$G$101),NOT(SUMPRODUCT(($E5:$K5="Pass")+($E5:$K5="Fail")+($E5:$K5="N/A"))=7),AND($M5&lt;&gt;"",$M5&lt;&gt;"Open",$M5&lt;&gt;"Closed")),"Check inputs",IF(OR($D5&lt;SUMPRODUCT(MAX(('Service Log'!$B$2:$B$501=$B5)*('Service Log'!$H$2:$H$501&lt;$A5)*'Service Log'!$I$2:$I$501)),$D5&lt;SUMPRODUCT(MAX((Inspections!$B$2:$B$501=$B5)*(Inspections!$P$2:$P$501&lt;$A5)*Inspections!$Q$2:$Q$501)),$D5&lt;SUMPRODUCT(--(Vans!$A$2:$A$101=$B5),Vans!$D$2:$D$101)),"Check odometer",IF(AND(N($L5)&gt;0,$M5=""),"Set status","OK")))))</f>
        <v>OK</v>
      </c>
      <c r="P5" s="21">
        <f>IF(AND(ISNUMBER($A5),N($A5)&gt;=18264,N($A5)&lt;=73050),$A5,0)</f>
        <v>46324</v>
      </c>
      <c r="Q5" s="22">
        <f>IF(AND(AND(ISNUMBER($A5),N($A5)&gt;=18264,N($A5)&lt;=73050),AND(ISNUMBER($D5),N($D5)&gt;=0,N($D5)&lt;=2000000)),$D5,0)</f>
        <v>103400</v>
      </c>
    </row>
    <row r="6" spans="1:17" x14ac:dyDescent="0.25">
      <c r="A6" s="15">
        <v>46324</v>
      </c>
      <c r="B6" s="12" t="s">
        <v>62</v>
      </c>
      <c r="C6" s="13" t="s">
        <v>64</v>
      </c>
      <c r="D6" s="14">
        <v>14900</v>
      </c>
      <c r="E6" s="12" t="s">
        <v>94</v>
      </c>
      <c r="F6" s="12" t="s">
        <v>94</v>
      </c>
      <c r="G6" s="12" t="s">
        <v>94</v>
      </c>
      <c r="H6" s="12" t="s">
        <v>94</v>
      </c>
      <c r="I6" s="12" t="s">
        <v>94</v>
      </c>
      <c r="J6" s="12" t="s">
        <v>94</v>
      </c>
      <c r="K6" s="12" t="s">
        <v>95</v>
      </c>
      <c r="L6" s="23">
        <f>IF(COUNTA($A6:$K6)=0,"",COUNTIF($E6:$K6,"Fail"))</f>
        <v>0</v>
      </c>
      <c r="M6" s="12"/>
      <c r="N6" s="13"/>
      <c r="O6" s="18" t="str">
        <f>IF(COUNTA($A6:$K6,$M6:$N6)=0,"",IF(OR($B6="",NOT(SUMPRODUCT(--(Vans!$A$2:$A$101=$B6))=1)),"Check ID",IF(OR(NOT(AND(ISNUMBER(A6),N(A6)&gt;=18264,N(A6)&lt;=73050)),NOT(AND(ISNUMBER(D6),N(D6)&gt;=0,N(D6)&lt;=2000000)),N($A6)&lt;SUMPRODUCT(--(Vans!$A$2:$A$101=$B6),Vans!$G$2:$G$101),NOT(SUMPRODUCT(($E6:$K6="Pass")+($E6:$K6="Fail")+($E6:$K6="N/A"))=7),AND($M6&lt;&gt;"",$M6&lt;&gt;"Open",$M6&lt;&gt;"Closed")),"Check inputs",IF(OR($D6&lt;SUMPRODUCT(MAX(('Service Log'!$B$2:$B$501=$B6)*('Service Log'!$H$2:$H$501&lt;$A6)*'Service Log'!$I$2:$I$501)),$D6&lt;SUMPRODUCT(MAX((Inspections!$B$2:$B$501=$B6)*(Inspections!$P$2:$P$501&lt;$A6)*Inspections!$Q$2:$Q$501)),$D6&lt;SUMPRODUCT(--(Vans!$A$2:$A$101=$B6),Vans!$D$2:$D$101)),"Check odometer",IF(AND(N($L6)&gt;0,$M6=""),"Set status","OK")))))</f>
        <v>OK</v>
      </c>
      <c r="P6" s="21">
        <f>IF(AND(ISNUMBER($A6),N($A6)&gt;=18264,N($A6)&lt;=73050),$A6,0)</f>
        <v>46324</v>
      </c>
      <c r="Q6" s="22">
        <f>IF(AND(AND(ISNUMBER($A6),N($A6)&gt;=18264,N($A6)&lt;=73050),AND(ISNUMBER($D6),N($D6)&gt;=0,N($D6)&lt;=2000000)),$D6,0)</f>
        <v>14900</v>
      </c>
    </row>
    <row r="7" spans="1:17" x14ac:dyDescent="0.25">
      <c r="A7" s="15">
        <v>46325</v>
      </c>
      <c r="B7" s="12" t="s">
        <v>50</v>
      </c>
      <c r="C7" s="13" t="s">
        <v>52</v>
      </c>
      <c r="D7" s="14">
        <v>51020</v>
      </c>
      <c r="E7" s="12" t="s">
        <v>94</v>
      </c>
      <c r="F7" s="12" t="s">
        <v>94</v>
      </c>
      <c r="G7" s="12" t="s">
        <v>94</v>
      </c>
      <c r="H7" s="12" t="s">
        <v>94</v>
      </c>
      <c r="I7" s="12" t="s">
        <v>96</v>
      </c>
      <c r="J7" s="12" t="s">
        <v>94</v>
      </c>
      <c r="K7" s="12" t="s">
        <v>95</v>
      </c>
      <c r="L7" s="23">
        <f>IF(COUNTA($A7:$K7)=0,"",COUNTIF($E7:$K7,"Fail"))</f>
        <v>1</v>
      </c>
      <c r="M7" s="12" t="s">
        <v>99</v>
      </c>
      <c r="N7" s="13" t="s">
        <v>101</v>
      </c>
      <c r="O7" s="18" t="str">
        <f>IF(COUNTA($A7:$K7,$M7:$N7)=0,"",IF(OR($B7="",NOT(SUMPRODUCT(--(Vans!$A$2:$A$101=$B7))=1)),"Check ID",IF(OR(NOT(AND(ISNUMBER(A7),N(A7)&gt;=18264,N(A7)&lt;=73050)),NOT(AND(ISNUMBER(D7),N(D7)&gt;=0,N(D7)&lt;=2000000)),N($A7)&lt;SUMPRODUCT(--(Vans!$A$2:$A$101=$B7),Vans!$G$2:$G$101),NOT(SUMPRODUCT(($E7:$K7="Pass")+($E7:$K7="Fail")+($E7:$K7="N/A"))=7),AND($M7&lt;&gt;"",$M7&lt;&gt;"Open",$M7&lt;&gt;"Closed")),"Check inputs",IF(OR($D7&lt;SUMPRODUCT(MAX(('Service Log'!$B$2:$B$501=$B7)*('Service Log'!$H$2:$H$501&lt;$A7)*'Service Log'!$I$2:$I$501)),$D7&lt;SUMPRODUCT(MAX((Inspections!$B$2:$B$501=$B7)*(Inspections!$P$2:$P$501&lt;$A7)*Inspections!$Q$2:$Q$501)),$D7&lt;SUMPRODUCT(--(Vans!$A$2:$A$101=$B7),Vans!$D$2:$D$101)),"Check odometer",IF(AND(N($L7)&gt;0,$M7=""),"Set status","OK")))))</f>
        <v>OK</v>
      </c>
      <c r="P7" s="21">
        <f>IF(AND(ISNUMBER($A7),N($A7)&gt;=18264,N($A7)&lt;=73050),$A7,0)</f>
        <v>46325</v>
      </c>
      <c r="Q7" s="22">
        <f>IF(AND(AND(ISNUMBER($A7),N($A7)&gt;=18264,N($A7)&lt;=73050),AND(ISNUMBER($D7),N($D7)&gt;=0,N($D7)&lt;=2000000)),$D7,0)</f>
        <v>51020</v>
      </c>
    </row>
    <row r="8" spans="1:17" x14ac:dyDescent="0.25">
      <c r="A8" s="15">
        <v>46325</v>
      </c>
      <c r="B8" s="12" t="s">
        <v>59</v>
      </c>
      <c r="C8" s="13" t="s">
        <v>61</v>
      </c>
      <c r="D8" s="14">
        <v>103520</v>
      </c>
      <c r="E8" s="12" t="s">
        <v>96</v>
      </c>
      <c r="F8" s="12" t="s">
        <v>94</v>
      </c>
      <c r="G8" s="12" t="s">
        <v>94</v>
      </c>
      <c r="H8" s="12" t="s">
        <v>94</v>
      </c>
      <c r="I8" s="12" t="s">
        <v>94</v>
      </c>
      <c r="J8" s="12" t="s">
        <v>94</v>
      </c>
      <c r="K8" s="12" t="s">
        <v>96</v>
      </c>
      <c r="L8" s="23">
        <f>IF(COUNTA($A8:$K8)=0,"",COUNTIF($E8:$K8,"Fail"))</f>
        <v>2</v>
      </c>
      <c r="M8" s="12" t="s">
        <v>99</v>
      </c>
      <c r="N8" s="13" t="s">
        <v>102</v>
      </c>
      <c r="O8" s="18" t="str">
        <f>IF(COUNTA($A8:$K8,$M8:$N8)=0,"",IF(OR($B8="",NOT(SUMPRODUCT(--(Vans!$A$2:$A$101=$B8))=1)),"Check ID",IF(OR(NOT(AND(ISNUMBER(A8),N(A8)&gt;=18264,N(A8)&lt;=73050)),NOT(AND(ISNUMBER(D8),N(D8)&gt;=0,N(D8)&lt;=2000000)),N($A8)&lt;SUMPRODUCT(--(Vans!$A$2:$A$101=$B8),Vans!$G$2:$G$101),NOT(SUMPRODUCT(($E8:$K8="Pass")+($E8:$K8="Fail")+($E8:$K8="N/A"))=7),AND($M8&lt;&gt;"",$M8&lt;&gt;"Open",$M8&lt;&gt;"Closed")),"Check inputs",IF(OR($D8&lt;SUMPRODUCT(MAX(('Service Log'!$B$2:$B$501=$B8)*('Service Log'!$H$2:$H$501&lt;$A8)*'Service Log'!$I$2:$I$501)),$D8&lt;SUMPRODUCT(MAX((Inspections!$B$2:$B$501=$B8)*(Inspections!$P$2:$P$501&lt;$A8)*Inspections!$Q$2:$Q$501)),$D8&lt;SUMPRODUCT(--(Vans!$A$2:$A$101=$B8),Vans!$D$2:$D$101)),"Check odometer",IF(AND(N($L8)&gt;0,$M8=""),"Set status","OK")))))</f>
        <v>OK</v>
      </c>
      <c r="P8" s="21">
        <f>IF(AND(ISNUMBER($A8),N($A8)&gt;=18264,N($A8)&lt;=73050),$A8,0)</f>
        <v>46325</v>
      </c>
      <c r="Q8" s="22">
        <f>IF(AND(AND(ISNUMBER($A8),N($A8)&gt;=18264,N($A8)&lt;=73050),AND(ISNUMBER($D8),N($D8)&gt;=0,N($D8)&lt;=2000000)),$D8,0)</f>
        <v>103520</v>
      </c>
    </row>
    <row r="9" spans="1:17" x14ac:dyDescent="0.25">
      <c r="A9" s="15">
        <v>46326</v>
      </c>
      <c r="B9" s="12" t="s">
        <v>53</v>
      </c>
      <c r="C9" s="13" t="s">
        <v>55</v>
      </c>
      <c r="D9" s="14">
        <v>67350</v>
      </c>
      <c r="E9" s="12" t="s">
        <v>94</v>
      </c>
      <c r="F9" s="12" t="s">
        <v>94</v>
      </c>
      <c r="G9" s="12" t="s">
        <v>94</v>
      </c>
      <c r="H9" s="12" t="s">
        <v>94</v>
      </c>
      <c r="I9" s="12" t="s">
        <v>94</v>
      </c>
      <c r="J9" s="12" t="s">
        <v>94</v>
      </c>
      <c r="K9" s="12" t="s">
        <v>95</v>
      </c>
      <c r="L9" s="23">
        <f>IF(COUNTA($A9:$K9)=0,"",COUNTIF($E9:$K9,"Fail"))</f>
        <v>0</v>
      </c>
      <c r="M9" s="12"/>
      <c r="N9" s="13"/>
      <c r="O9" s="18" t="str">
        <f>IF(COUNTA($A9:$K9,$M9:$N9)=0,"",IF(OR($B9="",NOT(SUMPRODUCT(--(Vans!$A$2:$A$101=$B9))=1)),"Check ID",IF(OR(NOT(AND(ISNUMBER(A9),N(A9)&gt;=18264,N(A9)&lt;=73050)),NOT(AND(ISNUMBER(D9),N(D9)&gt;=0,N(D9)&lt;=2000000)),N($A9)&lt;SUMPRODUCT(--(Vans!$A$2:$A$101=$B9),Vans!$G$2:$G$101),NOT(SUMPRODUCT(($E9:$K9="Pass")+($E9:$K9="Fail")+($E9:$K9="N/A"))=7),AND($M9&lt;&gt;"",$M9&lt;&gt;"Open",$M9&lt;&gt;"Closed")),"Check inputs",IF(OR($D9&lt;SUMPRODUCT(MAX(('Service Log'!$B$2:$B$501=$B9)*('Service Log'!$H$2:$H$501&lt;$A9)*'Service Log'!$I$2:$I$501)),$D9&lt;SUMPRODUCT(MAX((Inspections!$B$2:$B$501=$B9)*(Inspections!$P$2:$P$501&lt;$A9)*Inspections!$Q$2:$Q$501)),$D9&lt;SUMPRODUCT(--(Vans!$A$2:$A$101=$B9),Vans!$D$2:$D$101)),"Check odometer",IF(AND(N($L9)&gt;0,$M9=""),"Set status","OK")))))</f>
        <v>OK</v>
      </c>
      <c r="P9" s="21">
        <f>IF(AND(ISNUMBER($A9),N($A9)&gt;=18264,N($A9)&lt;=73050),$A9,0)</f>
        <v>46326</v>
      </c>
      <c r="Q9" s="22">
        <f>IF(AND(AND(ISNUMBER($A9),N($A9)&gt;=18264,N($A9)&lt;=73050),AND(ISNUMBER($D9),N($D9)&gt;=0,N($D9)&lt;=2000000)),$D9,0)</f>
        <v>67350</v>
      </c>
    </row>
    <row r="10" spans="1:17" x14ac:dyDescent="0.25">
      <c r="A10" s="15"/>
      <c r="B10" s="12"/>
      <c r="C10" s="13"/>
      <c r="D10" s="14"/>
      <c r="E10" s="12"/>
      <c r="F10" s="12"/>
      <c r="G10" s="12"/>
      <c r="H10" s="12"/>
      <c r="I10" s="12"/>
      <c r="J10" s="12"/>
      <c r="K10" s="12"/>
      <c r="L10" s="23" t="str">
        <f>IF(COUNTA($A10:$K10)=0,"",COUNTIF($E10:$K10,"Fail"))</f>
        <v/>
      </c>
      <c r="M10" s="12"/>
      <c r="N10" s="13"/>
      <c r="O10" s="18" t="str">
        <f>IF(COUNTA($A10:$K10,$M10:$N10)=0,"",IF(OR($B10="",NOT(SUMPRODUCT(--(Vans!$A$2:$A$101=$B10))=1)),"Check ID",IF(OR(NOT(AND(ISNUMBER(A10),N(A10)&gt;=18264,N(A10)&lt;=73050)),NOT(AND(ISNUMBER(D10),N(D10)&gt;=0,N(D10)&lt;=2000000)),N($A10)&lt;SUMPRODUCT(--(Vans!$A$2:$A$101=$B10),Vans!$G$2:$G$101),NOT(SUMPRODUCT(($E10:$K10="Pass")+($E10:$K10="Fail")+($E10:$K10="N/A"))=7),AND($M10&lt;&gt;"",$M10&lt;&gt;"Open",$M10&lt;&gt;"Closed")),"Check inputs",IF(OR($D10&lt;SUMPRODUCT(MAX(('Service Log'!$B$2:$B$501=$B10)*('Service Log'!$H$2:$H$501&lt;$A10)*'Service Log'!$I$2:$I$501)),$D10&lt;SUMPRODUCT(MAX((Inspections!$B$2:$B$501=$B10)*(Inspections!$P$2:$P$501&lt;$A10)*Inspections!$Q$2:$Q$501)),$D10&lt;SUMPRODUCT(--(Vans!$A$2:$A$101=$B10),Vans!$D$2:$D$101)),"Check odometer",IF(AND(N($L10)&gt;0,$M10=""),"Set status","OK")))))</f>
        <v/>
      </c>
      <c r="P10" s="21">
        <f>IF(AND(ISNUMBER($A10),N($A10)&gt;=18264,N($A10)&lt;=73050),$A10,0)</f>
        <v>0</v>
      </c>
      <c r="Q10" s="22">
        <f>IF(AND(AND(ISNUMBER($A10),N($A10)&gt;=18264,N($A10)&lt;=73050),AND(ISNUMBER($D10),N($D10)&gt;=0,N($D10)&lt;=2000000)),$D10,0)</f>
        <v>0</v>
      </c>
    </row>
    <row r="11" spans="1:17" x14ac:dyDescent="0.25">
      <c r="A11" s="15"/>
      <c r="B11" s="12"/>
      <c r="C11" s="13"/>
      <c r="D11" s="14"/>
      <c r="E11" s="12"/>
      <c r="F11" s="12"/>
      <c r="G11" s="12"/>
      <c r="H11" s="12"/>
      <c r="I11" s="12"/>
      <c r="J11" s="12"/>
      <c r="K11" s="12"/>
      <c r="L11" s="23" t="str">
        <f>IF(COUNTA($A11:$K11)=0,"",COUNTIF($E11:$K11,"Fail"))</f>
        <v/>
      </c>
      <c r="M11" s="12"/>
      <c r="N11" s="13"/>
      <c r="O11" s="18" t="str">
        <f>IF(COUNTA($A11:$K11,$M11:$N11)=0,"",IF(OR($B11="",NOT(SUMPRODUCT(--(Vans!$A$2:$A$101=$B11))=1)),"Check ID",IF(OR(NOT(AND(ISNUMBER(A11),N(A11)&gt;=18264,N(A11)&lt;=73050)),NOT(AND(ISNUMBER(D11),N(D11)&gt;=0,N(D11)&lt;=2000000)),N($A11)&lt;SUMPRODUCT(--(Vans!$A$2:$A$101=$B11),Vans!$G$2:$G$101),NOT(SUMPRODUCT(($E11:$K11="Pass")+($E11:$K11="Fail")+($E11:$K11="N/A"))=7),AND($M11&lt;&gt;"",$M11&lt;&gt;"Open",$M11&lt;&gt;"Closed")),"Check inputs",IF(OR($D11&lt;SUMPRODUCT(MAX(('Service Log'!$B$2:$B$501=$B11)*('Service Log'!$H$2:$H$501&lt;$A11)*'Service Log'!$I$2:$I$501)),$D11&lt;SUMPRODUCT(MAX((Inspections!$B$2:$B$501=$B11)*(Inspections!$P$2:$P$501&lt;$A11)*Inspections!$Q$2:$Q$501)),$D11&lt;SUMPRODUCT(--(Vans!$A$2:$A$101=$B11),Vans!$D$2:$D$101)),"Check odometer",IF(AND(N($L11)&gt;0,$M11=""),"Set status","OK")))))</f>
        <v/>
      </c>
      <c r="P11" s="21">
        <f>IF(AND(ISNUMBER($A11),N($A11)&gt;=18264,N($A11)&lt;=73050),$A11,0)</f>
        <v>0</v>
      </c>
      <c r="Q11" s="22">
        <f>IF(AND(AND(ISNUMBER($A11),N($A11)&gt;=18264,N($A11)&lt;=73050),AND(ISNUMBER($D11),N($D11)&gt;=0,N($D11)&lt;=2000000)),$D11,0)</f>
        <v>0</v>
      </c>
    </row>
    <row r="12" spans="1:17" x14ac:dyDescent="0.25">
      <c r="A12" s="15"/>
      <c r="B12" s="12"/>
      <c r="C12" s="13"/>
      <c r="D12" s="14"/>
      <c r="E12" s="12"/>
      <c r="F12" s="12"/>
      <c r="G12" s="12"/>
      <c r="H12" s="12"/>
      <c r="I12" s="12"/>
      <c r="J12" s="12"/>
      <c r="K12" s="12"/>
      <c r="L12" s="23" t="str">
        <f>IF(COUNTA($A12:$K12)=0,"",COUNTIF($E12:$K12,"Fail"))</f>
        <v/>
      </c>
      <c r="M12" s="12"/>
      <c r="N12" s="13"/>
      <c r="O12" s="18" t="str">
        <f>IF(COUNTA($A12:$K12,$M12:$N12)=0,"",IF(OR($B12="",NOT(SUMPRODUCT(--(Vans!$A$2:$A$101=$B12))=1)),"Check ID",IF(OR(NOT(AND(ISNUMBER(A12),N(A12)&gt;=18264,N(A12)&lt;=73050)),NOT(AND(ISNUMBER(D12),N(D12)&gt;=0,N(D12)&lt;=2000000)),N($A12)&lt;SUMPRODUCT(--(Vans!$A$2:$A$101=$B12),Vans!$G$2:$G$101),NOT(SUMPRODUCT(($E12:$K12="Pass")+($E12:$K12="Fail")+($E12:$K12="N/A"))=7),AND($M12&lt;&gt;"",$M12&lt;&gt;"Open",$M12&lt;&gt;"Closed")),"Check inputs",IF(OR($D12&lt;SUMPRODUCT(MAX(('Service Log'!$B$2:$B$501=$B12)*('Service Log'!$H$2:$H$501&lt;$A12)*'Service Log'!$I$2:$I$501)),$D12&lt;SUMPRODUCT(MAX((Inspections!$B$2:$B$501=$B12)*(Inspections!$P$2:$P$501&lt;$A12)*Inspections!$Q$2:$Q$501)),$D12&lt;SUMPRODUCT(--(Vans!$A$2:$A$101=$B12),Vans!$D$2:$D$101)),"Check odometer",IF(AND(N($L12)&gt;0,$M12=""),"Set status","OK")))))</f>
        <v/>
      </c>
      <c r="P12" s="21">
        <f>IF(AND(ISNUMBER($A12),N($A12)&gt;=18264,N($A12)&lt;=73050),$A12,0)</f>
        <v>0</v>
      </c>
      <c r="Q12" s="22">
        <f>IF(AND(AND(ISNUMBER($A12),N($A12)&gt;=18264,N($A12)&lt;=73050),AND(ISNUMBER($D12),N($D12)&gt;=0,N($D12)&lt;=2000000)),$D12,0)</f>
        <v>0</v>
      </c>
    </row>
    <row r="13" spans="1:17" x14ac:dyDescent="0.25">
      <c r="A13" s="15"/>
      <c r="B13" s="12"/>
      <c r="C13" s="13"/>
      <c r="D13" s="14"/>
      <c r="E13" s="12"/>
      <c r="F13" s="12"/>
      <c r="G13" s="12"/>
      <c r="H13" s="12"/>
      <c r="I13" s="12"/>
      <c r="J13" s="12"/>
      <c r="K13" s="12"/>
      <c r="L13" s="23" t="str">
        <f>IF(COUNTA($A13:$K13)=0,"",COUNTIF($E13:$K13,"Fail"))</f>
        <v/>
      </c>
      <c r="M13" s="12"/>
      <c r="N13" s="13"/>
      <c r="O13" s="18" t="str">
        <f>IF(COUNTA($A13:$K13,$M13:$N13)=0,"",IF(OR($B13="",NOT(SUMPRODUCT(--(Vans!$A$2:$A$101=$B13))=1)),"Check ID",IF(OR(NOT(AND(ISNUMBER(A13),N(A13)&gt;=18264,N(A13)&lt;=73050)),NOT(AND(ISNUMBER(D13),N(D13)&gt;=0,N(D13)&lt;=2000000)),N($A13)&lt;SUMPRODUCT(--(Vans!$A$2:$A$101=$B13),Vans!$G$2:$G$101),NOT(SUMPRODUCT(($E13:$K13="Pass")+($E13:$K13="Fail")+($E13:$K13="N/A"))=7),AND($M13&lt;&gt;"",$M13&lt;&gt;"Open",$M13&lt;&gt;"Closed")),"Check inputs",IF(OR($D13&lt;SUMPRODUCT(MAX(('Service Log'!$B$2:$B$501=$B13)*('Service Log'!$H$2:$H$501&lt;$A13)*'Service Log'!$I$2:$I$501)),$D13&lt;SUMPRODUCT(MAX((Inspections!$B$2:$B$501=$B13)*(Inspections!$P$2:$P$501&lt;$A13)*Inspections!$Q$2:$Q$501)),$D13&lt;SUMPRODUCT(--(Vans!$A$2:$A$101=$B13),Vans!$D$2:$D$101)),"Check odometer",IF(AND(N($L13)&gt;0,$M13=""),"Set status","OK")))))</f>
        <v/>
      </c>
      <c r="P13" s="21">
        <f>IF(AND(ISNUMBER($A13),N($A13)&gt;=18264,N($A13)&lt;=73050),$A13,0)</f>
        <v>0</v>
      </c>
      <c r="Q13" s="22">
        <f>IF(AND(AND(ISNUMBER($A13),N($A13)&gt;=18264,N($A13)&lt;=73050),AND(ISNUMBER($D13),N($D13)&gt;=0,N($D13)&lt;=2000000)),$D13,0)</f>
        <v>0</v>
      </c>
    </row>
    <row r="14" spans="1:17" x14ac:dyDescent="0.25">
      <c r="A14" s="15"/>
      <c r="B14" s="12"/>
      <c r="C14" s="13"/>
      <c r="D14" s="14"/>
      <c r="E14" s="12"/>
      <c r="F14" s="12"/>
      <c r="G14" s="12"/>
      <c r="H14" s="12"/>
      <c r="I14" s="12"/>
      <c r="J14" s="12"/>
      <c r="K14" s="12"/>
      <c r="L14" s="23" t="str">
        <f>IF(COUNTA($A14:$K14)=0,"",COUNTIF($E14:$K14,"Fail"))</f>
        <v/>
      </c>
      <c r="M14" s="12"/>
      <c r="N14" s="13"/>
      <c r="O14" s="18" t="str">
        <f>IF(COUNTA($A14:$K14,$M14:$N14)=0,"",IF(OR($B14="",NOT(SUMPRODUCT(--(Vans!$A$2:$A$101=$B14))=1)),"Check ID",IF(OR(NOT(AND(ISNUMBER(A14),N(A14)&gt;=18264,N(A14)&lt;=73050)),NOT(AND(ISNUMBER(D14),N(D14)&gt;=0,N(D14)&lt;=2000000)),N($A14)&lt;SUMPRODUCT(--(Vans!$A$2:$A$101=$B14),Vans!$G$2:$G$101),NOT(SUMPRODUCT(($E14:$K14="Pass")+($E14:$K14="Fail")+($E14:$K14="N/A"))=7),AND($M14&lt;&gt;"",$M14&lt;&gt;"Open",$M14&lt;&gt;"Closed")),"Check inputs",IF(OR($D14&lt;SUMPRODUCT(MAX(('Service Log'!$B$2:$B$501=$B14)*('Service Log'!$H$2:$H$501&lt;$A14)*'Service Log'!$I$2:$I$501)),$D14&lt;SUMPRODUCT(MAX((Inspections!$B$2:$B$501=$B14)*(Inspections!$P$2:$P$501&lt;$A14)*Inspections!$Q$2:$Q$501)),$D14&lt;SUMPRODUCT(--(Vans!$A$2:$A$101=$B14),Vans!$D$2:$D$101)),"Check odometer",IF(AND(N($L14)&gt;0,$M14=""),"Set status","OK")))))</f>
        <v/>
      </c>
      <c r="P14" s="21">
        <f>IF(AND(ISNUMBER($A14),N($A14)&gt;=18264,N($A14)&lt;=73050),$A14,0)</f>
        <v>0</v>
      </c>
      <c r="Q14" s="22">
        <f>IF(AND(AND(ISNUMBER($A14),N($A14)&gt;=18264,N($A14)&lt;=73050),AND(ISNUMBER($D14),N($D14)&gt;=0,N($D14)&lt;=2000000)),$D14,0)</f>
        <v>0</v>
      </c>
    </row>
    <row r="15" spans="1:17" x14ac:dyDescent="0.25">
      <c r="A15" s="15"/>
      <c r="B15" s="12"/>
      <c r="C15" s="13"/>
      <c r="D15" s="14"/>
      <c r="E15" s="12"/>
      <c r="F15" s="12"/>
      <c r="G15" s="12"/>
      <c r="H15" s="12"/>
      <c r="I15" s="12"/>
      <c r="J15" s="12"/>
      <c r="K15" s="12"/>
      <c r="L15" s="23" t="str">
        <f>IF(COUNTA($A15:$K15)=0,"",COUNTIF($E15:$K15,"Fail"))</f>
        <v/>
      </c>
      <c r="M15" s="12"/>
      <c r="N15" s="13"/>
      <c r="O15" s="18" t="str">
        <f>IF(COUNTA($A15:$K15,$M15:$N15)=0,"",IF(OR($B15="",NOT(SUMPRODUCT(--(Vans!$A$2:$A$101=$B15))=1)),"Check ID",IF(OR(NOT(AND(ISNUMBER(A15),N(A15)&gt;=18264,N(A15)&lt;=73050)),NOT(AND(ISNUMBER(D15),N(D15)&gt;=0,N(D15)&lt;=2000000)),N($A15)&lt;SUMPRODUCT(--(Vans!$A$2:$A$101=$B15),Vans!$G$2:$G$101),NOT(SUMPRODUCT(($E15:$K15="Pass")+($E15:$K15="Fail")+($E15:$K15="N/A"))=7),AND($M15&lt;&gt;"",$M15&lt;&gt;"Open",$M15&lt;&gt;"Closed")),"Check inputs",IF(OR($D15&lt;SUMPRODUCT(MAX(('Service Log'!$B$2:$B$501=$B15)*('Service Log'!$H$2:$H$501&lt;$A15)*'Service Log'!$I$2:$I$501)),$D15&lt;SUMPRODUCT(MAX((Inspections!$B$2:$B$501=$B15)*(Inspections!$P$2:$P$501&lt;$A15)*Inspections!$Q$2:$Q$501)),$D15&lt;SUMPRODUCT(--(Vans!$A$2:$A$101=$B15),Vans!$D$2:$D$101)),"Check odometer",IF(AND(N($L15)&gt;0,$M15=""),"Set status","OK")))))</f>
        <v/>
      </c>
      <c r="P15" s="21">
        <f>IF(AND(ISNUMBER($A15),N($A15)&gt;=18264,N($A15)&lt;=73050),$A15,0)</f>
        <v>0</v>
      </c>
      <c r="Q15" s="22">
        <f>IF(AND(AND(ISNUMBER($A15),N($A15)&gt;=18264,N($A15)&lt;=73050),AND(ISNUMBER($D15),N($D15)&gt;=0,N($D15)&lt;=2000000)),$D15,0)</f>
        <v>0</v>
      </c>
    </row>
    <row r="16" spans="1:17" x14ac:dyDescent="0.25">
      <c r="A16" s="15"/>
      <c r="B16" s="12"/>
      <c r="C16" s="13"/>
      <c r="D16" s="14"/>
      <c r="E16" s="12"/>
      <c r="F16" s="12"/>
      <c r="G16" s="12"/>
      <c r="H16" s="12"/>
      <c r="I16" s="12"/>
      <c r="J16" s="12"/>
      <c r="K16" s="12"/>
      <c r="L16" s="23" t="str">
        <f>IF(COUNTA($A16:$K16)=0,"",COUNTIF($E16:$K16,"Fail"))</f>
        <v/>
      </c>
      <c r="M16" s="12"/>
      <c r="N16" s="13"/>
      <c r="O16" s="18" t="str">
        <f>IF(COUNTA($A16:$K16,$M16:$N16)=0,"",IF(OR($B16="",NOT(SUMPRODUCT(--(Vans!$A$2:$A$101=$B16))=1)),"Check ID",IF(OR(NOT(AND(ISNUMBER(A16),N(A16)&gt;=18264,N(A16)&lt;=73050)),NOT(AND(ISNUMBER(D16),N(D16)&gt;=0,N(D16)&lt;=2000000)),N($A16)&lt;SUMPRODUCT(--(Vans!$A$2:$A$101=$B16),Vans!$G$2:$G$101),NOT(SUMPRODUCT(($E16:$K16="Pass")+($E16:$K16="Fail")+($E16:$K16="N/A"))=7),AND($M16&lt;&gt;"",$M16&lt;&gt;"Open",$M16&lt;&gt;"Closed")),"Check inputs",IF(OR($D16&lt;SUMPRODUCT(MAX(('Service Log'!$B$2:$B$501=$B16)*('Service Log'!$H$2:$H$501&lt;$A16)*'Service Log'!$I$2:$I$501)),$D16&lt;SUMPRODUCT(MAX((Inspections!$B$2:$B$501=$B16)*(Inspections!$P$2:$P$501&lt;$A16)*Inspections!$Q$2:$Q$501)),$D16&lt;SUMPRODUCT(--(Vans!$A$2:$A$101=$B16),Vans!$D$2:$D$101)),"Check odometer",IF(AND(N($L16)&gt;0,$M16=""),"Set status","OK")))))</f>
        <v/>
      </c>
      <c r="P16" s="21">
        <f>IF(AND(ISNUMBER($A16),N($A16)&gt;=18264,N($A16)&lt;=73050),$A16,0)</f>
        <v>0</v>
      </c>
      <c r="Q16" s="22">
        <f>IF(AND(AND(ISNUMBER($A16),N($A16)&gt;=18264,N($A16)&lt;=73050),AND(ISNUMBER($D16),N($D16)&gt;=0,N($D16)&lt;=2000000)),$D16,0)</f>
        <v>0</v>
      </c>
    </row>
    <row r="17" spans="1:17" x14ac:dyDescent="0.25">
      <c r="A17" s="15"/>
      <c r="B17" s="12"/>
      <c r="C17" s="13"/>
      <c r="D17" s="14"/>
      <c r="E17" s="12"/>
      <c r="F17" s="12"/>
      <c r="G17" s="12"/>
      <c r="H17" s="12"/>
      <c r="I17" s="12"/>
      <c r="J17" s="12"/>
      <c r="K17" s="12"/>
      <c r="L17" s="23" t="str">
        <f>IF(COUNTA($A17:$K17)=0,"",COUNTIF($E17:$K17,"Fail"))</f>
        <v/>
      </c>
      <c r="M17" s="12"/>
      <c r="N17" s="13"/>
      <c r="O17" s="18" t="str">
        <f>IF(COUNTA($A17:$K17,$M17:$N17)=0,"",IF(OR($B17="",NOT(SUMPRODUCT(--(Vans!$A$2:$A$101=$B17))=1)),"Check ID",IF(OR(NOT(AND(ISNUMBER(A17),N(A17)&gt;=18264,N(A17)&lt;=73050)),NOT(AND(ISNUMBER(D17),N(D17)&gt;=0,N(D17)&lt;=2000000)),N($A17)&lt;SUMPRODUCT(--(Vans!$A$2:$A$101=$B17),Vans!$G$2:$G$101),NOT(SUMPRODUCT(($E17:$K17="Pass")+($E17:$K17="Fail")+($E17:$K17="N/A"))=7),AND($M17&lt;&gt;"",$M17&lt;&gt;"Open",$M17&lt;&gt;"Closed")),"Check inputs",IF(OR($D17&lt;SUMPRODUCT(MAX(('Service Log'!$B$2:$B$501=$B17)*('Service Log'!$H$2:$H$501&lt;$A17)*'Service Log'!$I$2:$I$501)),$D17&lt;SUMPRODUCT(MAX((Inspections!$B$2:$B$501=$B17)*(Inspections!$P$2:$P$501&lt;$A17)*Inspections!$Q$2:$Q$501)),$D17&lt;SUMPRODUCT(--(Vans!$A$2:$A$101=$B17),Vans!$D$2:$D$101)),"Check odometer",IF(AND(N($L17)&gt;0,$M17=""),"Set status","OK")))))</f>
        <v/>
      </c>
      <c r="P17" s="21">
        <f>IF(AND(ISNUMBER($A17),N($A17)&gt;=18264,N($A17)&lt;=73050),$A17,0)</f>
        <v>0</v>
      </c>
      <c r="Q17" s="22">
        <f>IF(AND(AND(ISNUMBER($A17),N($A17)&gt;=18264,N($A17)&lt;=73050),AND(ISNUMBER($D17),N($D17)&gt;=0,N($D17)&lt;=2000000)),$D17,0)</f>
        <v>0</v>
      </c>
    </row>
    <row r="18" spans="1:17" x14ac:dyDescent="0.25">
      <c r="A18" s="15"/>
      <c r="B18" s="12"/>
      <c r="C18" s="13"/>
      <c r="D18" s="14"/>
      <c r="E18" s="12"/>
      <c r="F18" s="12"/>
      <c r="G18" s="12"/>
      <c r="H18" s="12"/>
      <c r="I18" s="12"/>
      <c r="J18" s="12"/>
      <c r="K18" s="12"/>
      <c r="L18" s="23" t="str">
        <f>IF(COUNTA($A18:$K18)=0,"",COUNTIF($E18:$K18,"Fail"))</f>
        <v/>
      </c>
      <c r="M18" s="12"/>
      <c r="N18" s="13"/>
      <c r="O18" s="18" t="str">
        <f>IF(COUNTA($A18:$K18,$M18:$N18)=0,"",IF(OR($B18="",NOT(SUMPRODUCT(--(Vans!$A$2:$A$101=$B18))=1)),"Check ID",IF(OR(NOT(AND(ISNUMBER(A18),N(A18)&gt;=18264,N(A18)&lt;=73050)),NOT(AND(ISNUMBER(D18),N(D18)&gt;=0,N(D18)&lt;=2000000)),N($A18)&lt;SUMPRODUCT(--(Vans!$A$2:$A$101=$B18),Vans!$G$2:$G$101),NOT(SUMPRODUCT(($E18:$K18="Pass")+($E18:$K18="Fail")+($E18:$K18="N/A"))=7),AND($M18&lt;&gt;"",$M18&lt;&gt;"Open",$M18&lt;&gt;"Closed")),"Check inputs",IF(OR($D18&lt;SUMPRODUCT(MAX(('Service Log'!$B$2:$B$501=$B18)*('Service Log'!$H$2:$H$501&lt;$A18)*'Service Log'!$I$2:$I$501)),$D18&lt;SUMPRODUCT(MAX((Inspections!$B$2:$B$501=$B18)*(Inspections!$P$2:$P$501&lt;$A18)*Inspections!$Q$2:$Q$501)),$D18&lt;SUMPRODUCT(--(Vans!$A$2:$A$101=$B18),Vans!$D$2:$D$101)),"Check odometer",IF(AND(N($L18)&gt;0,$M18=""),"Set status","OK")))))</f>
        <v/>
      </c>
      <c r="P18" s="21">
        <f>IF(AND(ISNUMBER($A18),N($A18)&gt;=18264,N($A18)&lt;=73050),$A18,0)</f>
        <v>0</v>
      </c>
      <c r="Q18" s="22">
        <f>IF(AND(AND(ISNUMBER($A18),N($A18)&gt;=18264,N($A18)&lt;=73050),AND(ISNUMBER($D18),N($D18)&gt;=0,N($D18)&lt;=2000000)),$D18,0)</f>
        <v>0</v>
      </c>
    </row>
    <row r="19" spans="1:17" x14ac:dyDescent="0.25">
      <c r="A19" s="15"/>
      <c r="B19" s="12"/>
      <c r="C19" s="13"/>
      <c r="D19" s="14"/>
      <c r="E19" s="12"/>
      <c r="F19" s="12"/>
      <c r="G19" s="12"/>
      <c r="H19" s="12"/>
      <c r="I19" s="12"/>
      <c r="J19" s="12"/>
      <c r="K19" s="12"/>
      <c r="L19" s="23" t="str">
        <f>IF(COUNTA($A19:$K19)=0,"",COUNTIF($E19:$K19,"Fail"))</f>
        <v/>
      </c>
      <c r="M19" s="12"/>
      <c r="N19" s="13"/>
      <c r="O19" s="18" t="str">
        <f>IF(COUNTA($A19:$K19,$M19:$N19)=0,"",IF(OR($B19="",NOT(SUMPRODUCT(--(Vans!$A$2:$A$101=$B19))=1)),"Check ID",IF(OR(NOT(AND(ISNUMBER(A19),N(A19)&gt;=18264,N(A19)&lt;=73050)),NOT(AND(ISNUMBER(D19),N(D19)&gt;=0,N(D19)&lt;=2000000)),N($A19)&lt;SUMPRODUCT(--(Vans!$A$2:$A$101=$B19),Vans!$G$2:$G$101),NOT(SUMPRODUCT(($E19:$K19="Pass")+($E19:$K19="Fail")+($E19:$K19="N/A"))=7),AND($M19&lt;&gt;"",$M19&lt;&gt;"Open",$M19&lt;&gt;"Closed")),"Check inputs",IF(OR($D19&lt;SUMPRODUCT(MAX(('Service Log'!$B$2:$B$501=$B19)*('Service Log'!$H$2:$H$501&lt;$A19)*'Service Log'!$I$2:$I$501)),$D19&lt;SUMPRODUCT(MAX((Inspections!$B$2:$B$501=$B19)*(Inspections!$P$2:$P$501&lt;$A19)*Inspections!$Q$2:$Q$501)),$D19&lt;SUMPRODUCT(--(Vans!$A$2:$A$101=$B19),Vans!$D$2:$D$101)),"Check odometer",IF(AND(N($L19)&gt;0,$M19=""),"Set status","OK")))))</f>
        <v/>
      </c>
      <c r="P19" s="21">
        <f>IF(AND(ISNUMBER($A19),N($A19)&gt;=18264,N($A19)&lt;=73050),$A19,0)</f>
        <v>0</v>
      </c>
      <c r="Q19" s="22">
        <f>IF(AND(AND(ISNUMBER($A19),N($A19)&gt;=18264,N($A19)&lt;=73050),AND(ISNUMBER($D19),N($D19)&gt;=0,N($D19)&lt;=2000000)),$D19,0)</f>
        <v>0</v>
      </c>
    </row>
    <row r="20" spans="1:17" x14ac:dyDescent="0.25">
      <c r="A20" s="15"/>
      <c r="B20" s="12"/>
      <c r="C20" s="13"/>
      <c r="D20" s="14"/>
      <c r="E20" s="12"/>
      <c r="F20" s="12"/>
      <c r="G20" s="12"/>
      <c r="H20" s="12"/>
      <c r="I20" s="12"/>
      <c r="J20" s="12"/>
      <c r="K20" s="12"/>
      <c r="L20" s="23" t="str">
        <f>IF(COUNTA($A20:$K20)=0,"",COUNTIF($E20:$K20,"Fail"))</f>
        <v/>
      </c>
      <c r="M20" s="12"/>
      <c r="N20" s="13"/>
      <c r="O20" s="18" t="str">
        <f>IF(COUNTA($A20:$K20,$M20:$N20)=0,"",IF(OR($B20="",NOT(SUMPRODUCT(--(Vans!$A$2:$A$101=$B20))=1)),"Check ID",IF(OR(NOT(AND(ISNUMBER(A20),N(A20)&gt;=18264,N(A20)&lt;=73050)),NOT(AND(ISNUMBER(D20),N(D20)&gt;=0,N(D20)&lt;=2000000)),N($A20)&lt;SUMPRODUCT(--(Vans!$A$2:$A$101=$B20),Vans!$G$2:$G$101),NOT(SUMPRODUCT(($E20:$K20="Pass")+($E20:$K20="Fail")+($E20:$K20="N/A"))=7),AND($M20&lt;&gt;"",$M20&lt;&gt;"Open",$M20&lt;&gt;"Closed")),"Check inputs",IF(OR($D20&lt;SUMPRODUCT(MAX(('Service Log'!$B$2:$B$501=$B20)*('Service Log'!$H$2:$H$501&lt;$A20)*'Service Log'!$I$2:$I$501)),$D20&lt;SUMPRODUCT(MAX((Inspections!$B$2:$B$501=$B20)*(Inspections!$P$2:$P$501&lt;$A20)*Inspections!$Q$2:$Q$501)),$D20&lt;SUMPRODUCT(--(Vans!$A$2:$A$101=$B20),Vans!$D$2:$D$101)),"Check odometer",IF(AND(N($L20)&gt;0,$M20=""),"Set status","OK")))))</f>
        <v/>
      </c>
      <c r="P20" s="21">
        <f>IF(AND(ISNUMBER($A20),N($A20)&gt;=18264,N($A20)&lt;=73050),$A20,0)</f>
        <v>0</v>
      </c>
      <c r="Q20" s="22">
        <f>IF(AND(AND(ISNUMBER($A20),N($A20)&gt;=18264,N($A20)&lt;=73050),AND(ISNUMBER($D20),N($D20)&gt;=0,N($D20)&lt;=2000000)),$D20,0)</f>
        <v>0</v>
      </c>
    </row>
    <row r="21" spans="1:17" x14ac:dyDescent="0.25">
      <c r="A21" s="15"/>
      <c r="B21" s="12"/>
      <c r="C21" s="13"/>
      <c r="D21" s="14"/>
      <c r="E21" s="12"/>
      <c r="F21" s="12"/>
      <c r="G21" s="12"/>
      <c r="H21" s="12"/>
      <c r="I21" s="12"/>
      <c r="J21" s="12"/>
      <c r="K21" s="12"/>
      <c r="L21" s="23" t="str">
        <f>IF(COUNTA($A21:$K21)=0,"",COUNTIF($E21:$K21,"Fail"))</f>
        <v/>
      </c>
      <c r="M21" s="12"/>
      <c r="N21" s="13"/>
      <c r="O21" s="18" t="str">
        <f>IF(COUNTA($A21:$K21,$M21:$N21)=0,"",IF(OR($B21="",NOT(SUMPRODUCT(--(Vans!$A$2:$A$101=$B21))=1)),"Check ID",IF(OR(NOT(AND(ISNUMBER(A21),N(A21)&gt;=18264,N(A21)&lt;=73050)),NOT(AND(ISNUMBER(D21),N(D21)&gt;=0,N(D21)&lt;=2000000)),N($A21)&lt;SUMPRODUCT(--(Vans!$A$2:$A$101=$B21),Vans!$G$2:$G$101),NOT(SUMPRODUCT(($E21:$K21="Pass")+($E21:$K21="Fail")+($E21:$K21="N/A"))=7),AND($M21&lt;&gt;"",$M21&lt;&gt;"Open",$M21&lt;&gt;"Closed")),"Check inputs",IF(OR($D21&lt;SUMPRODUCT(MAX(('Service Log'!$B$2:$B$501=$B21)*('Service Log'!$H$2:$H$501&lt;$A21)*'Service Log'!$I$2:$I$501)),$D21&lt;SUMPRODUCT(MAX((Inspections!$B$2:$B$501=$B21)*(Inspections!$P$2:$P$501&lt;$A21)*Inspections!$Q$2:$Q$501)),$D21&lt;SUMPRODUCT(--(Vans!$A$2:$A$101=$B21),Vans!$D$2:$D$101)),"Check odometer",IF(AND(N($L21)&gt;0,$M21=""),"Set status","OK")))))</f>
        <v/>
      </c>
      <c r="P21" s="21">
        <f>IF(AND(ISNUMBER($A21),N($A21)&gt;=18264,N($A21)&lt;=73050),$A21,0)</f>
        <v>0</v>
      </c>
      <c r="Q21" s="22">
        <f>IF(AND(AND(ISNUMBER($A21),N($A21)&gt;=18264,N($A21)&lt;=73050),AND(ISNUMBER($D21),N($D21)&gt;=0,N($D21)&lt;=2000000)),$D21,0)</f>
        <v>0</v>
      </c>
    </row>
    <row r="22" spans="1:17" x14ac:dyDescent="0.25">
      <c r="A22" s="15"/>
      <c r="B22" s="12"/>
      <c r="C22" s="13"/>
      <c r="D22" s="14"/>
      <c r="E22" s="12"/>
      <c r="F22" s="12"/>
      <c r="G22" s="12"/>
      <c r="H22" s="12"/>
      <c r="I22" s="12"/>
      <c r="J22" s="12"/>
      <c r="K22" s="12"/>
      <c r="L22" s="23" t="str">
        <f>IF(COUNTA($A22:$K22)=0,"",COUNTIF($E22:$K22,"Fail"))</f>
        <v/>
      </c>
      <c r="M22" s="12"/>
      <c r="N22" s="13"/>
      <c r="O22" s="18" t="str">
        <f>IF(COUNTA($A22:$K22,$M22:$N22)=0,"",IF(OR($B22="",NOT(SUMPRODUCT(--(Vans!$A$2:$A$101=$B22))=1)),"Check ID",IF(OR(NOT(AND(ISNUMBER(A22),N(A22)&gt;=18264,N(A22)&lt;=73050)),NOT(AND(ISNUMBER(D22),N(D22)&gt;=0,N(D22)&lt;=2000000)),N($A22)&lt;SUMPRODUCT(--(Vans!$A$2:$A$101=$B22),Vans!$G$2:$G$101),NOT(SUMPRODUCT(($E22:$K22="Pass")+($E22:$K22="Fail")+($E22:$K22="N/A"))=7),AND($M22&lt;&gt;"",$M22&lt;&gt;"Open",$M22&lt;&gt;"Closed")),"Check inputs",IF(OR($D22&lt;SUMPRODUCT(MAX(('Service Log'!$B$2:$B$501=$B22)*('Service Log'!$H$2:$H$501&lt;$A22)*'Service Log'!$I$2:$I$501)),$D22&lt;SUMPRODUCT(MAX((Inspections!$B$2:$B$501=$B22)*(Inspections!$P$2:$P$501&lt;$A22)*Inspections!$Q$2:$Q$501)),$D22&lt;SUMPRODUCT(--(Vans!$A$2:$A$101=$B22),Vans!$D$2:$D$101)),"Check odometer",IF(AND(N($L22)&gt;0,$M22=""),"Set status","OK")))))</f>
        <v/>
      </c>
      <c r="P22" s="21">
        <f>IF(AND(ISNUMBER($A22),N($A22)&gt;=18264,N($A22)&lt;=73050),$A22,0)</f>
        <v>0</v>
      </c>
      <c r="Q22" s="22">
        <f>IF(AND(AND(ISNUMBER($A22),N($A22)&gt;=18264,N($A22)&lt;=73050),AND(ISNUMBER($D22),N($D22)&gt;=0,N($D22)&lt;=2000000)),$D22,0)</f>
        <v>0</v>
      </c>
    </row>
    <row r="23" spans="1:17" x14ac:dyDescent="0.25">
      <c r="A23" s="15"/>
      <c r="B23" s="12"/>
      <c r="C23" s="13"/>
      <c r="D23" s="14"/>
      <c r="E23" s="12"/>
      <c r="F23" s="12"/>
      <c r="G23" s="12"/>
      <c r="H23" s="12"/>
      <c r="I23" s="12"/>
      <c r="J23" s="12"/>
      <c r="K23" s="12"/>
      <c r="L23" s="23" t="str">
        <f>IF(COUNTA($A23:$K23)=0,"",COUNTIF($E23:$K23,"Fail"))</f>
        <v/>
      </c>
      <c r="M23" s="12"/>
      <c r="N23" s="13"/>
      <c r="O23" s="18" t="str">
        <f>IF(COUNTA($A23:$K23,$M23:$N23)=0,"",IF(OR($B23="",NOT(SUMPRODUCT(--(Vans!$A$2:$A$101=$B23))=1)),"Check ID",IF(OR(NOT(AND(ISNUMBER(A23),N(A23)&gt;=18264,N(A23)&lt;=73050)),NOT(AND(ISNUMBER(D23),N(D23)&gt;=0,N(D23)&lt;=2000000)),N($A23)&lt;SUMPRODUCT(--(Vans!$A$2:$A$101=$B23),Vans!$G$2:$G$101),NOT(SUMPRODUCT(($E23:$K23="Pass")+($E23:$K23="Fail")+($E23:$K23="N/A"))=7),AND($M23&lt;&gt;"",$M23&lt;&gt;"Open",$M23&lt;&gt;"Closed")),"Check inputs",IF(OR($D23&lt;SUMPRODUCT(MAX(('Service Log'!$B$2:$B$501=$B23)*('Service Log'!$H$2:$H$501&lt;$A23)*'Service Log'!$I$2:$I$501)),$D23&lt;SUMPRODUCT(MAX((Inspections!$B$2:$B$501=$B23)*(Inspections!$P$2:$P$501&lt;$A23)*Inspections!$Q$2:$Q$501)),$D23&lt;SUMPRODUCT(--(Vans!$A$2:$A$101=$B23),Vans!$D$2:$D$101)),"Check odometer",IF(AND(N($L23)&gt;0,$M23=""),"Set status","OK")))))</f>
        <v/>
      </c>
      <c r="P23" s="21">
        <f>IF(AND(ISNUMBER($A23),N($A23)&gt;=18264,N($A23)&lt;=73050),$A23,0)</f>
        <v>0</v>
      </c>
      <c r="Q23" s="22">
        <f>IF(AND(AND(ISNUMBER($A23),N($A23)&gt;=18264,N($A23)&lt;=73050),AND(ISNUMBER($D23),N($D23)&gt;=0,N($D23)&lt;=2000000)),$D23,0)</f>
        <v>0</v>
      </c>
    </row>
    <row r="24" spans="1:17" x14ac:dyDescent="0.25">
      <c r="A24" s="15"/>
      <c r="B24" s="12"/>
      <c r="C24" s="13"/>
      <c r="D24" s="14"/>
      <c r="E24" s="12"/>
      <c r="F24" s="12"/>
      <c r="G24" s="12"/>
      <c r="H24" s="12"/>
      <c r="I24" s="12"/>
      <c r="J24" s="12"/>
      <c r="K24" s="12"/>
      <c r="L24" s="23" t="str">
        <f>IF(COUNTA($A24:$K24)=0,"",COUNTIF($E24:$K24,"Fail"))</f>
        <v/>
      </c>
      <c r="M24" s="12"/>
      <c r="N24" s="13"/>
      <c r="O24" s="18" t="str">
        <f>IF(COUNTA($A24:$K24,$M24:$N24)=0,"",IF(OR($B24="",NOT(SUMPRODUCT(--(Vans!$A$2:$A$101=$B24))=1)),"Check ID",IF(OR(NOT(AND(ISNUMBER(A24),N(A24)&gt;=18264,N(A24)&lt;=73050)),NOT(AND(ISNUMBER(D24),N(D24)&gt;=0,N(D24)&lt;=2000000)),N($A24)&lt;SUMPRODUCT(--(Vans!$A$2:$A$101=$B24),Vans!$G$2:$G$101),NOT(SUMPRODUCT(($E24:$K24="Pass")+($E24:$K24="Fail")+($E24:$K24="N/A"))=7),AND($M24&lt;&gt;"",$M24&lt;&gt;"Open",$M24&lt;&gt;"Closed")),"Check inputs",IF(OR($D24&lt;SUMPRODUCT(MAX(('Service Log'!$B$2:$B$501=$B24)*('Service Log'!$H$2:$H$501&lt;$A24)*'Service Log'!$I$2:$I$501)),$D24&lt;SUMPRODUCT(MAX((Inspections!$B$2:$B$501=$B24)*(Inspections!$P$2:$P$501&lt;$A24)*Inspections!$Q$2:$Q$501)),$D24&lt;SUMPRODUCT(--(Vans!$A$2:$A$101=$B24),Vans!$D$2:$D$101)),"Check odometer",IF(AND(N($L24)&gt;0,$M24=""),"Set status","OK")))))</f>
        <v/>
      </c>
      <c r="P24" s="21">
        <f>IF(AND(ISNUMBER($A24),N($A24)&gt;=18264,N($A24)&lt;=73050),$A24,0)</f>
        <v>0</v>
      </c>
      <c r="Q24" s="22">
        <f>IF(AND(AND(ISNUMBER($A24),N($A24)&gt;=18264,N($A24)&lt;=73050),AND(ISNUMBER($D24),N($D24)&gt;=0,N($D24)&lt;=2000000)),$D24,0)</f>
        <v>0</v>
      </c>
    </row>
    <row r="25" spans="1:17" x14ac:dyDescent="0.25">
      <c r="A25" s="15"/>
      <c r="B25" s="12"/>
      <c r="C25" s="13"/>
      <c r="D25" s="14"/>
      <c r="E25" s="12"/>
      <c r="F25" s="12"/>
      <c r="G25" s="12"/>
      <c r="H25" s="12"/>
      <c r="I25" s="12"/>
      <c r="J25" s="12"/>
      <c r="K25" s="12"/>
      <c r="L25" s="23" t="str">
        <f>IF(COUNTA($A25:$K25)=0,"",COUNTIF($E25:$K25,"Fail"))</f>
        <v/>
      </c>
      <c r="M25" s="12"/>
      <c r="N25" s="13"/>
      <c r="O25" s="18" t="str">
        <f>IF(COUNTA($A25:$K25,$M25:$N25)=0,"",IF(OR($B25="",NOT(SUMPRODUCT(--(Vans!$A$2:$A$101=$B25))=1)),"Check ID",IF(OR(NOT(AND(ISNUMBER(A25),N(A25)&gt;=18264,N(A25)&lt;=73050)),NOT(AND(ISNUMBER(D25),N(D25)&gt;=0,N(D25)&lt;=2000000)),N($A25)&lt;SUMPRODUCT(--(Vans!$A$2:$A$101=$B25),Vans!$G$2:$G$101),NOT(SUMPRODUCT(($E25:$K25="Pass")+($E25:$K25="Fail")+($E25:$K25="N/A"))=7),AND($M25&lt;&gt;"",$M25&lt;&gt;"Open",$M25&lt;&gt;"Closed")),"Check inputs",IF(OR($D25&lt;SUMPRODUCT(MAX(('Service Log'!$B$2:$B$501=$B25)*('Service Log'!$H$2:$H$501&lt;$A25)*'Service Log'!$I$2:$I$501)),$D25&lt;SUMPRODUCT(MAX((Inspections!$B$2:$B$501=$B25)*(Inspections!$P$2:$P$501&lt;$A25)*Inspections!$Q$2:$Q$501)),$D25&lt;SUMPRODUCT(--(Vans!$A$2:$A$101=$B25),Vans!$D$2:$D$101)),"Check odometer",IF(AND(N($L25)&gt;0,$M25=""),"Set status","OK")))))</f>
        <v/>
      </c>
      <c r="P25" s="21">
        <f>IF(AND(ISNUMBER($A25),N($A25)&gt;=18264,N($A25)&lt;=73050),$A25,0)</f>
        <v>0</v>
      </c>
      <c r="Q25" s="22">
        <f>IF(AND(AND(ISNUMBER($A25),N($A25)&gt;=18264,N($A25)&lt;=73050),AND(ISNUMBER($D25),N($D25)&gt;=0,N($D25)&lt;=2000000)),$D25,0)</f>
        <v>0</v>
      </c>
    </row>
    <row r="26" spans="1:17" x14ac:dyDescent="0.25">
      <c r="A26" s="15"/>
      <c r="B26" s="12"/>
      <c r="C26" s="13"/>
      <c r="D26" s="14"/>
      <c r="E26" s="12"/>
      <c r="F26" s="12"/>
      <c r="G26" s="12"/>
      <c r="H26" s="12"/>
      <c r="I26" s="12"/>
      <c r="J26" s="12"/>
      <c r="K26" s="12"/>
      <c r="L26" s="23" t="str">
        <f>IF(COUNTA($A26:$K26)=0,"",COUNTIF($E26:$K26,"Fail"))</f>
        <v/>
      </c>
      <c r="M26" s="12"/>
      <c r="N26" s="13"/>
      <c r="O26" s="18" t="str">
        <f>IF(COUNTA($A26:$K26,$M26:$N26)=0,"",IF(OR($B26="",NOT(SUMPRODUCT(--(Vans!$A$2:$A$101=$B26))=1)),"Check ID",IF(OR(NOT(AND(ISNUMBER(A26),N(A26)&gt;=18264,N(A26)&lt;=73050)),NOT(AND(ISNUMBER(D26),N(D26)&gt;=0,N(D26)&lt;=2000000)),N($A26)&lt;SUMPRODUCT(--(Vans!$A$2:$A$101=$B26),Vans!$G$2:$G$101),NOT(SUMPRODUCT(($E26:$K26="Pass")+($E26:$K26="Fail")+($E26:$K26="N/A"))=7),AND($M26&lt;&gt;"",$M26&lt;&gt;"Open",$M26&lt;&gt;"Closed")),"Check inputs",IF(OR($D26&lt;SUMPRODUCT(MAX(('Service Log'!$B$2:$B$501=$B26)*('Service Log'!$H$2:$H$501&lt;$A26)*'Service Log'!$I$2:$I$501)),$D26&lt;SUMPRODUCT(MAX((Inspections!$B$2:$B$501=$B26)*(Inspections!$P$2:$P$501&lt;$A26)*Inspections!$Q$2:$Q$501)),$D26&lt;SUMPRODUCT(--(Vans!$A$2:$A$101=$B26),Vans!$D$2:$D$101)),"Check odometer",IF(AND(N($L26)&gt;0,$M26=""),"Set status","OK")))))</f>
        <v/>
      </c>
      <c r="P26" s="21">
        <f>IF(AND(ISNUMBER($A26),N($A26)&gt;=18264,N($A26)&lt;=73050),$A26,0)</f>
        <v>0</v>
      </c>
      <c r="Q26" s="22">
        <f>IF(AND(AND(ISNUMBER($A26),N($A26)&gt;=18264,N($A26)&lt;=73050),AND(ISNUMBER($D26),N($D26)&gt;=0,N($D26)&lt;=2000000)),$D26,0)</f>
        <v>0</v>
      </c>
    </row>
    <row r="27" spans="1:17" x14ac:dyDescent="0.25">
      <c r="A27" s="15"/>
      <c r="B27" s="12"/>
      <c r="C27" s="13"/>
      <c r="D27" s="14"/>
      <c r="E27" s="12"/>
      <c r="F27" s="12"/>
      <c r="G27" s="12"/>
      <c r="H27" s="12"/>
      <c r="I27" s="12"/>
      <c r="J27" s="12"/>
      <c r="K27" s="12"/>
      <c r="L27" s="23" t="str">
        <f>IF(COUNTA($A27:$K27)=0,"",COUNTIF($E27:$K27,"Fail"))</f>
        <v/>
      </c>
      <c r="M27" s="12"/>
      <c r="N27" s="13"/>
      <c r="O27" s="18" t="str">
        <f>IF(COUNTA($A27:$K27,$M27:$N27)=0,"",IF(OR($B27="",NOT(SUMPRODUCT(--(Vans!$A$2:$A$101=$B27))=1)),"Check ID",IF(OR(NOT(AND(ISNUMBER(A27),N(A27)&gt;=18264,N(A27)&lt;=73050)),NOT(AND(ISNUMBER(D27),N(D27)&gt;=0,N(D27)&lt;=2000000)),N($A27)&lt;SUMPRODUCT(--(Vans!$A$2:$A$101=$B27),Vans!$G$2:$G$101),NOT(SUMPRODUCT(($E27:$K27="Pass")+($E27:$K27="Fail")+($E27:$K27="N/A"))=7),AND($M27&lt;&gt;"",$M27&lt;&gt;"Open",$M27&lt;&gt;"Closed")),"Check inputs",IF(OR($D27&lt;SUMPRODUCT(MAX(('Service Log'!$B$2:$B$501=$B27)*('Service Log'!$H$2:$H$501&lt;$A27)*'Service Log'!$I$2:$I$501)),$D27&lt;SUMPRODUCT(MAX((Inspections!$B$2:$B$501=$B27)*(Inspections!$P$2:$P$501&lt;$A27)*Inspections!$Q$2:$Q$501)),$D27&lt;SUMPRODUCT(--(Vans!$A$2:$A$101=$B27),Vans!$D$2:$D$101)),"Check odometer",IF(AND(N($L27)&gt;0,$M27=""),"Set status","OK")))))</f>
        <v/>
      </c>
      <c r="P27" s="21">
        <f>IF(AND(ISNUMBER($A27),N($A27)&gt;=18264,N($A27)&lt;=73050),$A27,0)</f>
        <v>0</v>
      </c>
      <c r="Q27" s="22">
        <f>IF(AND(AND(ISNUMBER($A27),N($A27)&gt;=18264,N($A27)&lt;=73050),AND(ISNUMBER($D27),N($D27)&gt;=0,N($D27)&lt;=2000000)),$D27,0)</f>
        <v>0</v>
      </c>
    </row>
    <row r="28" spans="1:17" x14ac:dyDescent="0.25">
      <c r="A28" s="15"/>
      <c r="B28" s="12"/>
      <c r="C28" s="13"/>
      <c r="D28" s="14"/>
      <c r="E28" s="12"/>
      <c r="F28" s="12"/>
      <c r="G28" s="12"/>
      <c r="H28" s="12"/>
      <c r="I28" s="12"/>
      <c r="J28" s="12"/>
      <c r="K28" s="12"/>
      <c r="L28" s="23" t="str">
        <f>IF(COUNTA($A28:$K28)=0,"",COUNTIF($E28:$K28,"Fail"))</f>
        <v/>
      </c>
      <c r="M28" s="12"/>
      <c r="N28" s="13"/>
      <c r="O28" s="18" t="str">
        <f>IF(COUNTA($A28:$K28,$M28:$N28)=0,"",IF(OR($B28="",NOT(SUMPRODUCT(--(Vans!$A$2:$A$101=$B28))=1)),"Check ID",IF(OR(NOT(AND(ISNUMBER(A28),N(A28)&gt;=18264,N(A28)&lt;=73050)),NOT(AND(ISNUMBER(D28),N(D28)&gt;=0,N(D28)&lt;=2000000)),N($A28)&lt;SUMPRODUCT(--(Vans!$A$2:$A$101=$B28),Vans!$G$2:$G$101),NOT(SUMPRODUCT(($E28:$K28="Pass")+($E28:$K28="Fail")+($E28:$K28="N/A"))=7),AND($M28&lt;&gt;"",$M28&lt;&gt;"Open",$M28&lt;&gt;"Closed")),"Check inputs",IF(OR($D28&lt;SUMPRODUCT(MAX(('Service Log'!$B$2:$B$501=$B28)*('Service Log'!$H$2:$H$501&lt;$A28)*'Service Log'!$I$2:$I$501)),$D28&lt;SUMPRODUCT(MAX((Inspections!$B$2:$B$501=$B28)*(Inspections!$P$2:$P$501&lt;$A28)*Inspections!$Q$2:$Q$501)),$D28&lt;SUMPRODUCT(--(Vans!$A$2:$A$101=$B28),Vans!$D$2:$D$101)),"Check odometer",IF(AND(N($L28)&gt;0,$M28=""),"Set status","OK")))))</f>
        <v/>
      </c>
      <c r="P28" s="21">
        <f>IF(AND(ISNUMBER($A28),N($A28)&gt;=18264,N($A28)&lt;=73050),$A28,0)</f>
        <v>0</v>
      </c>
      <c r="Q28" s="22">
        <f>IF(AND(AND(ISNUMBER($A28),N($A28)&gt;=18264,N($A28)&lt;=73050),AND(ISNUMBER($D28),N($D28)&gt;=0,N($D28)&lt;=2000000)),$D28,0)</f>
        <v>0</v>
      </c>
    </row>
    <row r="29" spans="1:17" x14ac:dyDescent="0.25">
      <c r="A29" s="15"/>
      <c r="B29" s="12"/>
      <c r="C29" s="13"/>
      <c r="D29" s="14"/>
      <c r="E29" s="12"/>
      <c r="F29" s="12"/>
      <c r="G29" s="12"/>
      <c r="H29" s="12"/>
      <c r="I29" s="12"/>
      <c r="J29" s="12"/>
      <c r="K29" s="12"/>
      <c r="L29" s="23" t="str">
        <f>IF(COUNTA($A29:$K29)=0,"",COUNTIF($E29:$K29,"Fail"))</f>
        <v/>
      </c>
      <c r="M29" s="12"/>
      <c r="N29" s="13"/>
      <c r="O29" s="18" t="str">
        <f>IF(COUNTA($A29:$K29,$M29:$N29)=0,"",IF(OR($B29="",NOT(SUMPRODUCT(--(Vans!$A$2:$A$101=$B29))=1)),"Check ID",IF(OR(NOT(AND(ISNUMBER(A29),N(A29)&gt;=18264,N(A29)&lt;=73050)),NOT(AND(ISNUMBER(D29),N(D29)&gt;=0,N(D29)&lt;=2000000)),N($A29)&lt;SUMPRODUCT(--(Vans!$A$2:$A$101=$B29),Vans!$G$2:$G$101),NOT(SUMPRODUCT(($E29:$K29="Pass")+($E29:$K29="Fail")+($E29:$K29="N/A"))=7),AND($M29&lt;&gt;"",$M29&lt;&gt;"Open",$M29&lt;&gt;"Closed")),"Check inputs",IF(OR($D29&lt;SUMPRODUCT(MAX(('Service Log'!$B$2:$B$501=$B29)*('Service Log'!$H$2:$H$501&lt;$A29)*'Service Log'!$I$2:$I$501)),$D29&lt;SUMPRODUCT(MAX((Inspections!$B$2:$B$501=$B29)*(Inspections!$P$2:$P$501&lt;$A29)*Inspections!$Q$2:$Q$501)),$D29&lt;SUMPRODUCT(--(Vans!$A$2:$A$101=$B29),Vans!$D$2:$D$101)),"Check odometer",IF(AND(N($L29)&gt;0,$M29=""),"Set status","OK")))))</f>
        <v/>
      </c>
      <c r="P29" s="21">
        <f>IF(AND(ISNUMBER($A29),N($A29)&gt;=18264,N($A29)&lt;=73050),$A29,0)</f>
        <v>0</v>
      </c>
      <c r="Q29" s="22">
        <f>IF(AND(AND(ISNUMBER($A29),N($A29)&gt;=18264,N($A29)&lt;=73050),AND(ISNUMBER($D29),N($D29)&gt;=0,N($D29)&lt;=2000000)),$D29,0)</f>
        <v>0</v>
      </c>
    </row>
    <row r="30" spans="1:17" x14ac:dyDescent="0.25">
      <c r="A30" s="15"/>
      <c r="B30" s="12"/>
      <c r="C30" s="13"/>
      <c r="D30" s="14"/>
      <c r="E30" s="12"/>
      <c r="F30" s="12"/>
      <c r="G30" s="12"/>
      <c r="H30" s="12"/>
      <c r="I30" s="12"/>
      <c r="J30" s="12"/>
      <c r="K30" s="12"/>
      <c r="L30" s="23" t="str">
        <f>IF(COUNTA($A30:$K30)=0,"",COUNTIF($E30:$K30,"Fail"))</f>
        <v/>
      </c>
      <c r="M30" s="12"/>
      <c r="N30" s="13"/>
      <c r="O30" s="18" t="str">
        <f>IF(COUNTA($A30:$K30,$M30:$N30)=0,"",IF(OR($B30="",NOT(SUMPRODUCT(--(Vans!$A$2:$A$101=$B30))=1)),"Check ID",IF(OR(NOT(AND(ISNUMBER(A30),N(A30)&gt;=18264,N(A30)&lt;=73050)),NOT(AND(ISNUMBER(D30),N(D30)&gt;=0,N(D30)&lt;=2000000)),N($A30)&lt;SUMPRODUCT(--(Vans!$A$2:$A$101=$B30),Vans!$G$2:$G$101),NOT(SUMPRODUCT(($E30:$K30="Pass")+($E30:$K30="Fail")+($E30:$K30="N/A"))=7),AND($M30&lt;&gt;"",$M30&lt;&gt;"Open",$M30&lt;&gt;"Closed")),"Check inputs",IF(OR($D30&lt;SUMPRODUCT(MAX(('Service Log'!$B$2:$B$501=$B30)*('Service Log'!$H$2:$H$501&lt;$A30)*'Service Log'!$I$2:$I$501)),$D30&lt;SUMPRODUCT(MAX((Inspections!$B$2:$B$501=$B30)*(Inspections!$P$2:$P$501&lt;$A30)*Inspections!$Q$2:$Q$501)),$D30&lt;SUMPRODUCT(--(Vans!$A$2:$A$101=$B30),Vans!$D$2:$D$101)),"Check odometer",IF(AND(N($L30)&gt;0,$M30=""),"Set status","OK")))))</f>
        <v/>
      </c>
      <c r="P30" s="21">
        <f>IF(AND(ISNUMBER($A30),N($A30)&gt;=18264,N($A30)&lt;=73050),$A30,0)</f>
        <v>0</v>
      </c>
      <c r="Q30" s="22">
        <f>IF(AND(AND(ISNUMBER($A30),N($A30)&gt;=18264,N($A30)&lt;=73050),AND(ISNUMBER($D30),N($D30)&gt;=0,N($D30)&lt;=2000000)),$D30,0)</f>
        <v>0</v>
      </c>
    </row>
    <row r="31" spans="1:17" x14ac:dyDescent="0.25">
      <c r="A31" s="15"/>
      <c r="B31" s="12"/>
      <c r="C31" s="13"/>
      <c r="D31" s="14"/>
      <c r="E31" s="12"/>
      <c r="F31" s="12"/>
      <c r="G31" s="12"/>
      <c r="H31" s="12"/>
      <c r="I31" s="12"/>
      <c r="J31" s="12"/>
      <c r="K31" s="12"/>
      <c r="L31" s="23" t="str">
        <f>IF(COUNTA($A31:$K31)=0,"",COUNTIF($E31:$K31,"Fail"))</f>
        <v/>
      </c>
      <c r="M31" s="12"/>
      <c r="N31" s="13"/>
      <c r="O31" s="18" t="str">
        <f>IF(COUNTA($A31:$K31,$M31:$N31)=0,"",IF(OR($B31="",NOT(SUMPRODUCT(--(Vans!$A$2:$A$101=$B31))=1)),"Check ID",IF(OR(NOT(AND(ISNUMBER(A31),N(A31)&gt;=18264,N(A31)&lt;=73050)),NOT(AND(ISNUMBER(D31),N(D31)&gt;=0,N(D31)&lt;=2000000)),N($A31)&lt;SUMPRODUCT(--(Vans!$A$2:$A$101=$B31),Vans!$G$2:$G$101),NOT(SUMPRODUCT(($E31:$K31="Pass")+($E31:$K31="Fail")+($E31:$K31="N/A"))=7),AND($M31&lt;&gt;"",$M31&lt;&gt;"Open",$M31&lt;&gt;"Closed")),"Check inputs",IF(OR($D31&lt;SUMPRODUCT(MAX(('Service Log'!$B$2:$B$501=$B31)*('Service Log'!$H$2:$H$501&lt;$A31)*'Service Log'!$I$2:$I$501)),$D31&lt;SUMPRODUCT(MAX((Inspections!$B$2:$B$501=$B31)*(Inspections!$P$2:$P$501&lt;$A31)*Inspections!$Q$2:$Q$501)),$D31&lt;SUMPRODUCT(--(Vans!$A$2:$A$101=$B31),Vans!$D$2:$D$101)),"Check odometer",IF(AND(N($L31)&gt;0,$M31=""),"Set status","OK")))))</f>
        <v/>
      </c>
      <c r="P31" s="21">
        <f>IF(AND(ISNUMBER($A31),N($A31)&gt;=18264,N($A31)&lt;=73050),$A31,0)</f>
        <v>0</v>
      </c>
      <c r="Q31" s="22">
        <f>IF(AND(AND(ISNUMBER($A31),N($A31)&gt;=18264,N($A31)&lt;=73050),AND(ISNUMBER($D31),N($D31)&gt;=0,N($D31)&lt;=2000000)),$D31,0)</f>
        <v>0</v>
      </c>
    </row>
    <row r="32" spans="1:17" x14ac:dyDescent="0.25">
      <c r="A32" s="15"/>
      <c r="B32" s="12"/>
      <c r="C32" s="13"/>
      <c r="D32" s="14"/>
      <c r="E32" s="12"/>
      <c r="F32" s="12"/>
      <c r="G32" s="12"/>
      <c r="H32" s="12"/>
      <c r="I32" s="12"/>
      <c r="J32" s="12"/>
      <c r="K32" s="12"/>
      <c r="L32" s="23" t="str">
        <f>IF(COUNTA($A32:$K32)=0,"",COUNTIF($E32:$K32,"Fail"))</f>
        <v/>
      </c>
      <c r="M32" s="12"/>
      <c r="N32" s="13"/>
      <c r="O32" s="18" t="str">
        <f>IF(COUNTA($A32:$K32,$M32:$N32)=0,"",IF(OR($B32="",NOT(SUMPRODUCT(--(Vans!$A$2:$A$101=$B32))=1)),"Check ID",IF(OR(NOT(AND(ISNUMBER(A32),N(A32)&gt;=18264,N(A32)&lt;=73050)),NOT(AND(ISNUMBER(D32),N(D32)&gt;=0,N(D32)&lt;=2000000)),N($A32)&lt;SUMPRODUCT(--(Vans!$A$2:$A$101=$B32),Vans!$G$2:$G$101),NOT(SUMPRODUCT(($E32:$K32="Pass")+($E32:$K32="Fail")+($E32:$K32="N/A"))=7),AND($M32&lt;&gt;"",$M32&lt;&gt;"Open",$M32&lt;&gt;"Closed")),"Check inputs",IF(OR($D32&lt;SUMPRODUCT(MAX(('Service Log'!$B$2:$B$501=$B32)*('Service Log'!$H$2:$H$501&lt;$A32)*'Service Log'!$I$2:$I$501)),$D32&lt;SUMPRODUCT(MAX((Inspections!$B$2:$B$501=$B32)*(Inspections!$P$2:$P$501&lt;$A32)*Inspections!$Q$2:$Q$501)),$D32&lt;SUMPRODUCT(--(Vans!$A$2:$A$101=$B32),Vans!$D$2:$D$101)),"Check odometer",IF(AND(N($L32)&gt;0,$M32=""),"Set status","OK")))))</f>
        <v/>
      </c>
      <c r="P32" s="21">
        <f>IF(AND(ISNUMBER($A32),N($A32)&gt;=18264,N($A32)&lt;=73050),$A32,0)</f>
        <v>0</v>
      </c>
      <c r="Q32" s="22">
        <f>IF(AND(AND(ISNUMBER($A32),N($A32)&gt;=18264,N($A32)&lt;=73050),AND(ISNUMBER($D32),N($D32)&gt;=0,N($D32)&lt;=2000000)),$D32,0)</f>
        <v>0</v>
      </c>
    </row>
    <row r="33" spans="1:17" x14ac:dyDescent="0.25">
      <c r="A33" s="15"/>
      <c r="B33" s="12"/>
      <c r="C33" s="13"/>
      <c r="D33" s="14"/>
      <c r="E33" s="12"/>
      <c r="F33" s="12"/>
      <c r="G33" s="12"/>
      <c r="H33" s="12"/>
      <c r="I33" s="12"/>
      <c r="J33" s="12"/>
      <c r="K33" s="12"/>
      <c r="L33" s="23" t="str">
        <f>IF(COUNTA($A33:$K33)=0,"",COUNTIF($E33:$K33,"Fail"))</f>
        <v/>
      </c>
      <c r="M33" s="12"/>
      <c r="N33" s="13"/>
      <c r="O33" s="18" t="str">
        <f>IF(COUNTA($A33:$K33,$M33:$N33)=0,"",IF(OR($B33="",NOT(SUMPRODUCT(--(Vans!$A$2:$A$101=$B33))=1)),"Check ID",IF(OR(NOT(AND(ISNUMBER(A33),N(A33)&gt;=18264,N(A33)&lt;=73050)),NOT(AND(ISNUMBER(D33),N(D33)&gt;=0,N(D33)&lt;=2000000)),N($A33)&lt;SUMPRODUCT(--(Vans!$A$2:$A$101=$B33),Vans!$G$2:$G$101),NOT(SUMPRODUCT(($E33:$K33="Pass")+($E33:$K33="Fail")+($E33:$K33="N/A"))=7),AND($M33&lt;&gt;"",$M33&lt;&gt;"Open",$M33&lt;&gt;"Closed")),"Check inputs",IF(OR($D33&lt;SUMPRODUCT(MAX(('Service Log'!$B$2:$B$501=$B33)*('Service Log'!$H$2:$H$501&lt;$A33)*'Service Log'!$I$2:$I$501)),$D33&lt;SUMPRODUCT(MAX((Inspections!$B$2:$B$501=$B33)*(Inspections!$P$2:$P$501&lt;$A33)*Inspections!$Q$2:$Q$501)),$D33&lt;SUMPRODUCT(--(Vans!$A$2:$A$101=$B33),Vans!$D$2:$D$101)),"Check odometer",IF(AND(N($L33)&gt;0,$M33=""),"Set status","OK")))))</f>
        <v/>
      </c>
      <c r="P33" s="21">
        <f>IF(AND(ISNUMBER($A33),N($A33)&gt;=18264,N($A33)&lt;=73050),$A33,0)</f>
        <v>0</v>
      </c>
      <c r="Q33" s="22">
        <f>IF(AND(AND(ISNUMBER($A33),N($A33)&gt;=18264,N($A33)&lt;=73050),AND(ISNUMBER($D33),N($D33)&gt;=0,N($D33)&lt;=2000000)),$D33,0)</f>
        <v>0</v>
      </c>
    </row>
    <row r="34" spans="1:17" x14ac:dyDescent="0.25">
      <c r="A34" s="15"/>
      <c r="B34" s="12"/>
      <c r="C34" s="13"/>
      <c r="D34" s="14"/>
      <c r="E34" s="12"/>
      <c r="F34" s="12"/>
      <c r="G34" s="12"/>
      <c r="H34" s="12"/>
      <c r="I34" s="12"/>
      <c r="J34" s="12"/>
      <c r="K34" s="12"/>
      <c r="L34" s="23" t="str">
        <f>IF(COUNTA($A34:$K34)=0,"",COUNTIF($E34:$K34,"Fail"))</f>
        <v/>
      </c>
      <c r="M34" s="12"/>
      <c r="N34" s="13"/>
      <c r="O34" s="18" t="str">
        <f>IF(COUNTA($A34:$K34,$M34:$N34)=0,"",IF(OR($B34="",NOT(SUMPRODUCT(--(Vans!$A$2:$A$101=$B34))=1)),"Check ID",IF(OR(NOT(AND(ISNUMBER(A34),N(A34)&gt;=18264,N(A34)&lt;=73050)),NOT(AND(ISNUMBER(D34),N(D34)&gt;=0,N(D34)&lt;=2000000)),N($A34)&lt;SUMPRODUCT(--(Vans!$A$2:$A$101=$B34),Vans!$G$2:$G$101),NOT(SUMPRODUCT(($E34:$K34="Pass")+($E34:$K34="Fail")+($E34:$K34="N/A"))=7),AND($M34&lt;&gt;"",$M34&lt;&gt;"Open",$M34&lt;&gt;"Closed")),"Check inputs",IF(OR($D34&lt;SUMPRODUCT(MAX(('Service Log'!$B$2:$B$501=$B34)*('Service Log'!$H$2:$H$501&lt;$A34)*'Service Log'!$I$2:$I$501)),$D34&lt;SUMPRODUCT(MAX((Inspections!$B$2:$B$501=$B34)*(Inspections!$P$2:$P$501&lt;$A34)*Inspections!$Q$2:$Q$501)),$D34&lt;SUMPRODUCT(--(Vans!$A$2:$A$101=$B34),Vans!$D$2:$D$101)),"Check odometer",IF(AND(N($L34)&gt;0,$M34=""),"Set status","OK")))))</f>
        <v/>
      </c>
      <c r="P34" s="21">
        <f>IF(AND(ISNUMBER($A34),N($A34)&gt;=18264,N($A34)&lt;=73050),$A34,0)</f>
        <v>0</v>
      </c>
      <c r="Q34" s="22">
        <f>IF(AND(AND(ISNUMBER($A34),N($A34)&gt;=18264,N($A34)&lt;=73050),AND(ISNUMBER($D34),N($D34)&gt;=0,N($D34)&lt;=2000000)),$D34,0)</f>
        <v>0</v>
      </c>
    </row>
    <row r="35" spans="1:17" x14ac:dyDescent="0.25">
      <c r="A35" s="15"/>
      <c r="B35" s="12"/>
      <c r="C35" s="13"/>
      <c r="D35" s="14"/>
      <c r="E35" s="12"/>
      <c r="F35" s="12"/>
      <c r="G35" s="12"/>
      <c r="H35" s="12"/>
      <c r="I35" s="12"/>
      <c r="J35" s="12"/>
      <c r="K35" s="12"/>
      <c r="L35" s="23" t="str">
        <f>IF(COUNTA($A35:$K35)=0,"",COUNTIF($E35:$K35,"Fail"))</f>
        <v/>
      </c>
      <c r="M35" s="12"/>
      <c r="N35" s="13"/>
      <c r="O35" s="18" t="str">
        <f>IF(COUNTA($A35:$K35,$M35:$N35)=0,"",IF(OR($B35="",NOT(SUMPRODUCT(--(Vans!$A$2:$A$101=$B35))=1)),"Check ID",IF(OR(NOT(AND(ISNUMBER(A35),N(A35)&gt;=18264,N(A35)&lt;=73050)),NOT(AND(ISNUMBER(D35),N(D35)&gt;=0,N(D35)&lt;=2000000)),N($A35)&lt;SUMPRODUCT(--(Vans!$A$2:$A$101=$B35),Vans!$G$2:$G$101),NOT(SUMPRODUCT(($E35:$K35="Pass")+($E35:$K35="Fail")+($E35:$K35="N/A"))=7),AND($M35&lt;&gt;"",$M35&lt;&gt;"Open",$M35&lt;&gt;"Closed")),"Check inputs",IF(OR($D35&lt;SUMPRODUCT(MAX(('Service Log'!$B$2:$B$501=$B35)*('Service Log'!$H$2:$H$501&lt;$A35)*'Service Log'!$I$2:$I$501)),$D35&lt;SUMPRODUCT(MAX((Inspections!$B$2:$B$501=$B35)*(Inspections!$P$2:$P$501&lt;$A35)*Inspections!$Q$2:$Q$501)),$D35&lt;SUMPRODUCT(--(Vans!$A$2:$A$101=$B35),Vans!$D$2:$D$101)),"Check odometer",IF(AND(N($L35)&gt;0,$M35=""),"Set status","OK")))))</f>
        <v/>
      </c>
      <c r="P35" s="21">
        <f>IF(AND(ISNUMBER($A35),N($A35)&gt;=18264,N($A35)&lt;=73050),$A35,0)</f>
        <v>0</v>
      </c>
      <c r="Q35" s="22">
        <f>IF(AND(AND(ISNUMBER($A35),N($A35)&gt;=18264,N($A35)&lt;=73050),AND(ISNUMBER($D35),N($D35)&gt;=0,N($D35)&lt;=2000000)),$D35,0)</f>
        <v>0</v>
      </c>
    </row>
    <row r="36" spans="1:17" x14ac:dyDescent="0.25">
      <c r="A36" s="15"/>
      <c r="B36" s="12"/>
      <c r="C36" s="13"/>
      <c r="D36" s="14"/>
      <c r="E36" s="12"/>
      <c r="F36" s="12"/>
      <c r="G36" s="12"/>
      <c r="H36" s="12"/>
      <c r="I36" s="12"/>
      <c r="J36" s="12"/>
      <c r="K36" s="12"/>
      <c r="L36" s="23" t="str">
        <f>IF(COUNTA($A36:$K36)=0,"",COUNTIF($E36:$K36,"Fail"))</f>
        <v/>
      </c>
      <c r="M36" s="12"/>
      <c r="N36" s="13"/>
      <c r="O36" s="18" t="str">
        <f>IF(COUNTA($A36:$K36,$M36:$N36)=0,"",IF(OR($B36="",NOT(SUMPRODUCT(--(Vans!$A$2:$A$101=$B36))=1)),"Check ID",IF(OR(NOT(AND(ISNUMBER(A36),N(A36)&gt;=18264,N(A36)&lt;=73050)),NOT(AND(ISNUMBER(D36),N(D36)&gt;=0,N(D36)&lt;=2000000)),N($A36)&lt;SUMPRODUCT(--(Vans!$A$2:$A$101=$B36),Vans!$G$2:$G$101),NOT(SUMPRODUCT(($E36:$K36="Pass")+($E36:$K36="Fail")+($E36:$K36="N/A"))=7),AND($M36&lt;&gt;"",$M36&lt;&gt;"Open",$M36&lt;&gt;"Closed")),"Check inputs",IF(OR($D36&lt;SUMPRODUCT(MAX(('Service Log'!$B$2:$B$501=$B36)*('Service Log'!$H$2:$H$501&lt;$A36)*'Service Log'!$I$2:$I$501)),$D36&lt;SUMPRODUCT(MAX((Inspections!$B$2:$B$501=$B36)*(Inspections!$P$2:$P$501&lt;$A36)*Inspections!$Q$2:$Q$501)),$D36&lt;SUMPRODUCT(--(Vans!$A$2:$A$101=$B36),Vans!$D$2:$D$101)),"Check odometer",IF(AND(N($L36)&gt;0,$M36=""),"Set status","OK")))))</f>
        <v/>
      </c>
      <c r="P36" s="21">
        <f>IF(AND(ISNUMBER($A36),N($A36)&gt;=18264,N($A36)&lt;=73050),$A36,0)</f>
        <v>0</v>
      </c>
      <c r="Q36" s="22">
        <f>IF(AND(AND(ISNUMBER($A36),N($A36)&gt;=18264,N($A36)&lt;=73050),AND(ISNUMBER($D36),N($D36)&gt;=0,N($D36)&lt;=2000000)),$D36,0)</f>
        <v>0</v>
      </c>
    </row>
    <row r="37" spans="1:17" x14ac:dyDescent="0.25">
      <c r="A37" s="15"/>
      <c r="B37" s="12"/>
      <c r="C37" s="13"/>
      <c r="D37" s="14"/>
      <c r="E37" s="12"/>
      <c r="F37" s="12"/>
      <c r="G37" s="12"/>
      <c r="H37" s="12"/>
      <c r="I37" s="12"/>
      <c r="J37" s="12"/>
      <c r="K37" s="12"/>
      <c r="L37" s="23" t="str">
        <f>IF(COUNTA($A37:$K37)=0,"",COUNTIF($E37:$K37,"Fail"))</f>
        <v/>
      </c>
      <c r="M37" s="12"/>
      <c r="N37" s="13"/>
      <c r="O37" s="18" t="str">
        <f>IF(COUNTA($A37:$K37,$M37:$N37)=0,"",IF(OR($B37="",NOT(SUMPRODUCT(--(Vans!$A$2:$A$101=$B37))=1)),"Check ID",IF(OR(NOT(AND(ISNUMBER(A37),N(A37)&gt;=18264,N(A37)&lt;=73050)),NOT(AND(ISNUMBER(D37),N(D37)&gt;=0,N(D37)&lt;=2000000)),N($A37)&lt;SUMPRODUCT(--(Vans!$A$2:$A$101=$B37),Vans!$G$2:$G$101),NOT(SUMPRODUCT(($E37:$K37="Pass")+($E37:$K37="Fail")+($E37:$K37="N/A"))=7),AND($M37&lt;&gt;"",$M37&lt;&gt;"Open",$M37&lt;&gt;"Closed")),"Check inputs",IF(OR($D37&lt;SUMPRODUCT(MAX(('Service Log'!$B$2:$B$501=$B37)*('Service Log'!$H$2:$H$501&lt;$A37)*'Service Log'!$I$2:$I$501)),$D37&lt;SUMPRODUCT(MAX((Inspections!$B$2:$B$501=$B37)*(Inspections!$P$2:$P$501&lt;$A37)*Inspections!$Q$2:$Q$501)),$D37&lt;SUMPRODUCT(--(Vans!$A$2:$A$101=$B37),Vans!$D$2:$D$101)),"Check odometer",IF(AND(N($L37)&gt;0,$M37=""),"Set status","OK")))))</f>
        <v/>
      </c>
      <c r="P37" s="21">
        <f>IF(AND(ISNUMBER($A37),N($A37)&gt;=18264,N($A37)&lt;=73050),$A37,0)</f>
        <v>0</v>
      </c>
      <c r="Q37" s="22">
        <f>IF(AND(AND(ISNUMBER($A37),N($A37)&gt;=18264,N($A37)&lt;=73050),AND(ISNUMBER($D37),N($D37)&gt;=0,N($D37)&lt;=2000000)),$D37,0)</f>
        <v>0</v>
      </c>
    </row>
    <row r="38" spans="1:17" x14ac:dyDescent="0.25">
      <c r="A38" s="15"/>
      <c r="B38" s="12"/>
      <c r="C38" s="13"/>
      <c r="D38" s="14"/>
      <c r="E38" s="12"/>
      <c r="F38" s="12"/>
      <c r="G38" s="12"/>
      <c r="H38" s="12"/>
      <c r="I38" s="12"/>
      <c r="J38" s="12"/>
      <c r="K38" s="12"/>
      <c r="L38" s="23" t="str">
        <f>IF(COUNTA($A38:$K38)=0,"",COUNTIF($E38:$K38,"Fail"))</f>
        <v/>
      </c>
      <c r="M38" s="12"/>
      <c r="N38" s="13"/>
      <c r="O38" s="18" t="str">
        <f>IF(COUNTA($A38:$K38,$M38:$N38)=0,"",IF(OR($B38="",NOT(SUMPRODUCT(--(Vans!$A$2:$A$101=$B38))=1)),"Check ID",IF(OR(NOT(AND(ISNUMBER(A38),N(A38)&gt;=18264,N(A38)&lt;=73050)),NOT(AND(ISNUMBER(D38),N(D38)&gt;=0,N(D38)&lt;=2000000)),N($A38)&lt;SUMPRODUCT(--(Vans!$A$2:$A$101=$B38),Vans!$G$2:$G$101),NOT(SUMPRODUCT(($E38:$K38="Pass")+($E38:$K38="Fail")+($E38:$K38="N/A"))=7),AND($M38&lt;&gt;"",$M38&lt;&gt;"Open",$M38&lt;&gt;"Closed")),"Check inputs",IF(OR($D38&lt;SUMPRODUCT(MAX(('Service Log'!$B$2:$B$501=$B38)*('Service Log'!$H$2:$H$501&lt;$A38)*'Service Log'!$I$2:$I$501)),$D38&lt;SUMPRODUCT(MAX((Inspections!$B$2:$B$501=$B38)*(Inspections!$P$2:$P$501&lt;$A38)*Inspections!$Q$2:$Q$501)),$D38&lt;SUMPRODUCT(--(Vans!$A$2:$A$101=$B38),Vans!$D$2:$D$101)),"Check odometer",IF(AND(N($L38)&gt;0,$M38=""),"Set status","OK")))))</f>
        <v/>
      </c>
      <c r="P38" s="21">
        <f>IF(AND(ISNUMBER($A38),N($A38)&gt;=18264,N($A38)&lt;=73050),$A38,0)</f>
        <v>0</v>
      </c>
      <c r="Q38" s="22">
        <f>IF(AND(AND(ISNUMBER($A38),N($A38)&gt;=18264,N($A38)&lt;=73050),AND(ISNUMBER($D38),N($D38)&gt;=0,N($D38)&lt;=2000000)),$D38,0)</f>
        <v>0</v>
      </c>
    </row>
    <row r="39" spans="1:17" x14ac:dyDescent="0.25">
      <c r="A39" s="15"/>
      <c r="B39" s="12"/>
      <c r="C39" s="13"/>
      <c r="D39" s="14"/>
      <c r="E39" s="12"/>
      <c r="F39" s="12"/>
      <c r="G39" s="12"/>
      <c r="H39" s="12"/>
      <c r="I39" s="12"/>
      <c r="J39" s="12"/>
      <c r="K39" s="12"/>
      <c r="L39" s="23" t="str">
        <f>IF(COUNTA($A39:$K39)=0,"",COUNTIF($E39:$K39,"Fail"))</f>
        <v/>
      </c>
      <c r="M39" s="12"/>
      <c r="N39" s="13"/>
      <c r="O39" s="18" t="str">
        <f>IF(COUNTA($A39:$K39,$M39:$N39)=0,"",IF(OR($B39="",NOT(SUMPRODUCT(--(Vans!$A$2:$A$101=$B39))=1)),"Check ID",IF(OR(NOT(AND(ISNUMBER(A39),N(A39)&gt;=18264,N(A39)&lt;=73050)),NOT(AND(ISNUMBER(D39),N(D39)&gt;=0,N(D39)&lt;=2000000)),N($A39)&lt;SUMPRODUCT(--(Vans!$A$2:$A$101=$B39),Vans!$G$2:$G$101),NOT(SUMPRODUCT(($E39:$K39="Pass")+($E39:$K39="Fail")+($E39:$K39="N/A"))=7),AND($M39&lt;&gt;"",$M39&lt;&gt;"Open",$M39&lt;&gt;"Closed")),"Check inputs",IF(OR($D39&lt;SUMPRODUCT(MAX(('Service Log'!$B$2:$B$501=$B39)*('Service Log'!$H$2:$H$501&lt;$A39)*'Service Log'!$I$2:$I$501)),$D39&lt;SUMPRODUCT(MAX((Inspections!$B$2:$B$501=$B39)*(Inspections!$P$2:$P$501&lt;$A39)*Inspections!$Q$2:$Q$501)),$D39&lt;SUMPRODUCT(--(Vans!$A$2:$A$101=$B39),Vans!$D$2:$D$101)),"Check odometer",IF(AND(N($L39)&gt;0,$M39=""),"Set status","OK")))))</f>
        <v/>
      </c>
      <c r="P39" s="21">
        <f>IF(AND(ISNUMBER($A39),N($A39)&gt;=18264,N($A39)&lt;=73050),$A39,0)</f>
        <v>0</v>
      </c>
      <c r="Q39" s="22">
        <f>IF(AND(AND(ISNUMBER($A39),N($A39)&gt;=18264,N($A39)&lt;=73050),AND(ISNUMBER($D39),N($D39)&gt;=0,N($D39)&lt;=2000000)),$D39,0)</f>
        <v>0</v>
      </c>
    </row>
    <row r="40" spans="1:17" x14ac:dyDescent="0.25">
      <c r="A40" s="15"/>
      <c r="B40" s="12"/>
      <c r="C40" s="13"/>
      <c r="D40" s="14"/>
      <c r="E40" s="12"/>
      <c r="F40" s="12"/>
      <c r="G40" s="12"/>
      <c r="H40" s="12"/>
      <c r="I40" s="12"/>
      <c r="J40" s="12"/>
      <c r="K40" s="12"/>
      <c r="L40" s="23" t="str">
        <f>IF(COUNTA($A40:$K40)=0,"",COUNTIF($E40:$K40,"Fail"))</f>
        <v/>
      </c>
      <c r="M40" s="12"/>
      <c r="N40" s="13"/>
      <c r="O40" s="18" t="str">
        <f>IF(COUNTA($A40:$K40,$M40:$N40)=0,"",IF(OR($B40="",NOT(SUMPRODUCT(--(Vans!$A$2:$A$101=$B40))=1)),"Check ID",IF(OR(NOT(AND(ISNUMBER(A40),N(A40)&gt;=18264,N(A40)&lt;=73050)),NOT(AND(ISNUMBER(D40),N(D40)&gt;=0,N(D40)&lt;=2000000)),N($A40)&lt;SUMPRODUCT(--(Vans!$A$2:$A$101=$B40),Vans!$G$2:$G$101),NOT(SUMPRODUCT(($E40:$K40="Pass")+($E40:$K40="Fail")+($E40:$K40="N/A"))=7),AND($M40&lt;&gt;"",$M40&lt;&gt;"Open",$M40&lt;&gt;"Closed")),"Check inputs",IF(OR($D40&lt;SUMPRODUCT(MAX(('Service Log'!$B$2:$B$501=$B40)*('Service Log'!$H$2:$H$501&lt;$A40)*'Service Log'!$I$2:$I$501)),$D40&lt;SUMPRODUCT(MAX((Inspections!$B$2:$B$501=$B40)*(Inspections!$P$2:$P$501&lt;$A40)*Inspections!$Q$2:$Q$501)),$D40&lt;SUMPRODUCT(--(Vans!$A$2:$A$101=$B40),Vans!$D$2:$D$101)),"Check odometer",IF(AND(N($L40)&gt;0,$M40=""),"Set status","OK")))))</f>
        <v/>
      </c>
      <c r="P40" s="21">
        <f>IF(AND(ISNUMBER($A40),N($A40)&gt;=18264,N($A40)&lt;=73050),$A40,0)</f>
        <v>0</v>
      </c>
      <c r="Q40" s="22">
        <f>IF(AND(AND(ISNUMBER($A40),N($A40)&gt;=18264,N($A40)&lt;=73050),AND(ISNUMBER($D40),N($D40)&gt;=0,N($D40)&lt;=2000000)),$D40,0)</f>
        <v>0</v>
      </c>
    </row>
    <row r="41" spans="1:17" x14ac:dyDescent="0.25">
      <c r="A41" s="15"/>
      <c r="B41" s="12"/>
      <c r="C41" s="13"/>
      <c r="D41" s="14"/>
      <c r="E41" s="12"/>
      <c r="F41" s="12"/>
      <c r="G41" s="12"/>
      <c r="H41" s="12"/>
      <c r="I41" s="12"/>
      <c r="J41" s="12"/>
      <c r="K41" s="12"/>
      <c r="L41" s="23" t="str">
        <f>IF(COUNTA($A41:$K41)=0,"",COUNTIF($E41:$K41,"Fail"))</f>
        <v/>
      </c>
      <c r="M41" s="12"/>
      <c r="N41" s="13"/>
      <c r="O41" s="18" t="str">
        <f>IF(COUNTA($A41:$K41,$M41:$N41)=0,"",IF(OR($B41="",NOT(SUMPRODUCT(--(Vans!$A$2:$A$101=$B41))=1)),"Check ID",IF(OR(NOT(AND(ISNUMBER(A41),N(A41)&gt;=18264,N(A41)&lt;=73050)),NOT(AND(ISNUMBER(D41),N(D41)&gt;=0,N(D41)&lt;=2000000)),N($A41)&lt;SUMPRODUCT(--(Vans!$A$2:$A$101=$B41),Vans!$G$2:$G$101),NOT(SUMPRODUCT(($E41:$K41="Pass")+($E41:$K41="Fail")+($E41:$K41="N/A"))=7),AND($M41&lt;&gt;"",$M41&lt;&gt;"Open",$M41&lt;&gt;"Closed")),"Check inputs",IF(OR($D41&lt;SUMPRODUCT(MAX(('Service Log'!$B$2:$B$501=$B41)*('Service Log'!$H$2:$H$501&lt;$A41)*'Service Log'!$I$2:$I$501)),$D41&lt;SUMPRODUCT(MAX((Inspections!$B$2:$B$501=$B41)*(Inspections!$P$2:$P$501&lt;$A41)*Inspections!$Q$2:$Q$501)),$D41&lt;SUMPRODUCT(--(Vans!$A$2:$A$101=$B41),Vans!$D$2:$D$101)),"Check odometer",IF(AND(N($L41)&gt;0,$M41=""),"Set status","OK")))))</f>
        <v/>
      </c>
      <c r="P41" s="21">
        <f>IF(AND(ISNUMBER($A41),N($A41)&gt;=18264,N($A41)&lt;=73050),$A41,0)</f>
        <v>0</v>
      </c>
      <c r="Q41" s="22">
        <f>IF(AND(AND(ISNUMBER($A41),N($A41)&gt;=18264,N($A41)&lt;=73050),AND(ISNUMBER($D41),N($D41)&gt;=0,N($D41)&lt;=2000000)),$D41,0)</f>
        <v>0</v>
      </c>
    </row>
    <row r="42" spans="1:17" x14ac:dyDescent="0.25">
      <c r="A42" s="15"/>
      <c r="B42" s="12"/>
      <c r="C42" s="13"/>
      <c r="D42" s="14"/>
      <c r="E42" s="12"/>
      <c r="F42" s="12"/>
      <c r="G42" s="12"/>
      <c r="H42" s="12"/>
      <c r="I42" s="12"/>
      <c r="J42" s="12"/>
      <c r="K42" s="12"/>
      <c r="L42" s="23" t="str">
        <f>IF(COUNTA($A42:$K42)=0,"",COUNTIF($E42:$K42,"Fail"))</f>
        <v/>
      </c>
      <c r="M42" s="12"/>
      <c r="N42" s="13"/>
      <c r="O42" s="18" t="str">
        <f>IF(COUNTA($A42:$K42,$M42:$N42)=0,"",IF(OR($B42="",NOT(SUMPRODUCT(--(Vans!$A$2:$A$101=$B42))=1)),"Check ID",IF(OR(NOT(AND(ISNUMBER(A42),N(A42)&gt;=18264,N(A42)&lt;=73050)),NOT(AND(ISNUMBER(D42),N(D42)&gt;=0,N(D42)&lt;=2000000)),N($A42)&lt;SUMPRODUCT(--(Vans!$A$2:$A$101=$B42),Vans!$G$2:$G$101),NOT(SUMPRODUCT(($E42:$K42="Pass")+($E42:$K42="Fail")+($E42:$K42="N/A"))=7),AND($M42&lt;&gt;"",$M42&lt;&gt;"Open",$M42&lt;&gt;"Closed")),"Check inputs",IF(OR($D42&lt;SUMPRODUCT(MAX(('Service Log'!$B$2:$B$501=$B42)*('Service Log'!$H$2:$H$501&lt;$A42)*'Service Log'!$I$2:$I$501)),$D42&lt;SUMPRODUCT(MAX((Inspections!$B$2:$B$501=$B42)*(Inspections!$P$2:$P$501&lt;$A42)*Inspections!$Q$2:$Q$501)),$D42&lt;SUMPRODUCT(--(Vans!$A$2:$A$101=$B42),Vans!$D$2:$D$101)),"Check odometer",IF(AND(N($L42)&gt;0,$M42=""),"Set status","OK")))))</f>
        <v/>
      </c>
      <c r="P42" s="21">
        <f>IF(AND(ISNUMBER($A42),N($A42)&gt;=18264,N($A42)&lt;=73050),$A42,0)</f>
        <v>0</v>
      </c>
      <c r="Q42" s="22">
        <f>IF(AND(AND(ISNUMBER($A42),N($A42)&gt;=18264,N($A42)&lt;=73050),AND(ISNUMBER($D42),N($D42)&gt;=0,N($D42)&lt;=2000000)),$D42,0)</f>
        <v>0</v>
      </c>
    </row>
    <row r="43" spans="1:17" x14ac:dyDescent="0.25">
      <c r="A43" s="15"/>
      <c r="B43" s="12"/>
      <c r="C43" s="13"/>
      <c r="D43" s="14"/>
      <c r="E43" s="12"/>
      <c r="F43" s="12"/>
      <c r="G43" s="12"/>
      <c r="H43" s="12"/>
      <c r="I43" s="12"/>
      <c r="J43" s="12"/>
      <c r="K43" s="12"/>
      <c r="L43" s="23" t="str">
        <f>IF(COUNTA($A43:$K43)=0,"",COUNTIF($E43:$K43,"Fail"))</f>
        <v/>
      </c>
      <c r="M43" s="12"/>
      <c r="N43" s="13"/>
      <c r="O43" s="18" t="str">
        <f>IF(COUNTA($A43:$K43,$M43:$N43)=0,"",IF(OR($B43="",NOT(SUMPRODUCT(--(Vans!$A$2:$A$101=$B43))=1)),"Check ID",IF(OR(NOT(AND(ISNUMBER(A43),N(A43)&gt;=18264,N(A43)&lt;=73050)),NOT(AND(ISNUMBER(D43),N(D43)&gt;=0,N(D43)&lt;=2000000)),N($A43)&lt;SUMPRODUCT(--(Vans!$A$2:$A$101=$B43),Vans!$G$2:$G$101),NOT(SUMPRODUCT(($E43:$K43="Pass")+($E43:$K43="Fail")+($E43:$K43="N/A"))=7),AND($M43&lt;&gt;"",$M43&lt;&gt;"Open",$M43&lt;&gt;"Closed")),"Check inputs",IF(OR($D43&lt;SUMPRODUCT(MAX(('Service Log'!$B$2:$B$501=$B43)*('Service Log'!$H$2:$H$501&lt;$A43)*'Service Log'!$I$2:$I$501)),$D43&lt;SUMPRODUCT(MAX((Inspections!$B$2:$B$501=$B43)*(Inspections!$P$2:$P$501&lt;$A43)*Inspections!$Q$2:$Q$501)),$D43&lt;SUMPRODUCT(--(Vans!$A$2:$A$101=$B43),Vans!$D$2:$D$101)),"Check odometer",IF(AND(N($L43)&gt;0,$M43=""),"Set status","OK")))))</f>
        <v/>
      </c>
      <c r="P43" s="21">
        <f>IF(AND(ISNUMBER($A43),N($A43)&gt;=18264,N($A43)&lt;=73050),$A43,0)</f>
        <v>0</v>
      </c>
      <c r="Q43" s="22">
        <f>IF(AND(AND(ISNUMBER($A43),N($A43)&gt;=18264,N($A43)&lt;=73050),AND(ISNUMBER($D43),N($D43)&gt;=0,N($D43)&lt;=2000000)),$D43,0)</f>
        <v>0</v>
      </c>
    </row>
    <row r="44" spans="1:17" x14ac:dyDescent="0.25">
      <c r="A44" s="15"/>
      <c r="B44" s="12"/>
      <c r="C44" s="13"/>
      <c r="D44" s="14"/>
      <c r="E44" s="12"/>
      <c r="F44" s="12"/>
      <c r="G44" s="12"/>
      <c r="H44" s="12"/>
      <c r="I44" s="12"/>
      <c r="J44" s="12"/>
      <c r="K44" s="12"/>
      <c r="L44" s="23" t="str">
        <f>IF(COUNTA($A44:$K44)=0,"",COUNTIF($E44:$K44,"Fail"))</f>
        <v/>
      </c>
      <c r="M44" s="12"/>
      <c r="N44" s="13"/>
      <c r="O44" s="18" t="str">
        <f>IF(COUNTA($A44:$K44,$M44:$N44)=0,"",IF(OR($B44="",NOT(SUMPRODUCT(--(Vans!$A$2:$A$101=$B44))=1)),"Check ID",IF(OR(NOT(AND(ISNUMBER(A44),N(A44)&gt;=18264,N(A44)&lt;=73050)),NOT(AND(ISNUMBER(D44),N(D44)&gt;=0,N(D44)&lt;=2000000)),N($A44)&lt;SUMPRODUCT(--(Vans!$A$2:$A$101=$B44),Vans!$G$2:$G$101),NOT(SUMPRODUCT(($E44:$K44="Pass")+($E44:$K44="Fail")+($E44:$K44="N/A"))=7),AND($M44&lt;&gt;"",$M44&lt;&gt;"Open",$M44&lt;&gt;"Closed")),"Check inputs",IF(OR($D44&lt;SUMPRODUCT(MAX(('Service Log'!$B$2:$B$501=$B44)*('Service Log'!$H$2:$H$501&lt;$A44)*'Service Log'!$I$2:$I$501)),$D44&lt;SUMPRODUCT(MAX((Inspections!$B$2:$B$501=$B44)*(Inspections!$P$2:$P$501&lt;$A44)*Inspections!$Q$2:$Q$501)),$D44&lt;SUMPRODUCT(--(Vans!$A$2:$A$101=$B44),Vans!$D$2:$D$101)),"Check odometer",IF(AND(N($L44)&gt;0,$M44=""),"Set status","OK")))))</f>
        <v/>
      </c>
      <c r="P44" s="21">
        <f>IF(AND(ISNUMBER($A44),N($A44)&gt;=18264,N($A44)&lt;=73050),$A44,0)</f>
        <v>0</v>
      </c>
      <c r="Q44" s="22">
        <f>IF(AND(AND(ISNUMBER($A44),N($A44)&gt;=18264,N($A44)&lt;=73050),AND(ISNUMBER($D44),N($D44)&gt;=0,N($D44)&lt;=2000000)),$D44,0)</f>
        <v>0</v>
      </c>
    </row>
    <row r="45" spans="1:17" x14ac:dyDescent="0.25">
      <c r="A45" s="15"/>
      <c r="B45" s="12"/>
      <c r="C45" s="13"/>
      <c r="D45" s="14"/>
      <c r="E45" s="12"/>
      <c r="F45" s="12"/>
      <c r="G45" s="12"/>
      <c r="H45" s="12"/>
      <c r="I45" s="12"/>
      <c r="J45" s="12"/>
      <c r="K45" s="12"/>
      <c r="L45" s="23" t="str">
        <f>IF(COUNTA($A45:$K45)=0,"",COUNTIF($E45:$K45,"Fail"))</f>
        <v/>
      </c>
      <c r="M45" s="12"/>
      <c r="N45" s="13"/>
      <c r="O45" s="18" t="str">
        <f>IF(COUNTA($A45:$K45,$M45:$N45)=0,"",IF(OR($B45="",NOT(SUMPRODUCT(--(Vans!$A$2:$A$101=$B45))=1)),"Check ID",IF(OR(NOT(AND(ISNUMBER(A45),N(A45)&gt;=18264,N(A45)&lt;=73050)),NOT(AND(ISNUMBER(D45),N(D45)&gt;=0,N(D45)&lt;=2000000)),N($A45)&lt;SUMPRODUCT(--(Vans!$A$2:$A$101=$B45),Vans!$G$2:$G$101),NOT(SUMPRODUCT(($E45:$K45="Pass")+($E45:$K45="Fail")+($E45:$K45="N/A"))=7),AND($M45&lt;&gt;"",$M45&lt;&gt;"Open",$M45&lt;&gt;"Closed")),"Check inputs",IF(OR($D45&lt;SUMPRODUCT(MAX(('Service Log'!$B$2:$B$501=$B45)*('Service Log'!$H$2:$H$501&lt;$A45)*'Service Log'!$I$2:$I$501)),$D45&lt;SUMPRODUCT(MAX((Inspections!$B$2:$B$501=$B45)*(Inspections!$P$2:$P$501&lt;$A45)*Inspections!$Q$2:$Q$501)),$D45&lt;SUMPRODUCT(--(Vans!$A$2:$A$101=$B45),Vans!$D$2:$D$101)),"Check odometer",IF(AND(N($L45)&gt;0,$M45=""),"Set status","OK")))))</f>
        <v/>
      </c>
      <c r="P45" s="21">
        <f>IF(AND(ISNUMBER($A45),N($A45)&gt;=18264,N($A45)&lt;=73050),$A45,0)</f>
        <v>0</v>
      </c>
      <c r="Q45" s="22">
        <f>IF(AND(AND(ISNUMBER($A45),N($A45)&gt;=18264,N($A45)&lt;=73050),AND(ISNUMBER($D45),N($D45)&gt;=0,N($D45)&lt;=2000000)),$D45,0)</f>
        <v>0</v>
      </c>
    </row>
    <row r="46" spans="1:17" x14ac:dyDescent="0.25">
      <c r="A46" s="15"/>
      <c r="B46" s="12"/>
      <c r="C46" s="13"/>
      <c r="D46" s="14"/>
      <c r="E46" s="12"/>
      <c r="F46" s="12"/>
      <c r="G46" s="12"/>
      <c r="H46" s="12"/>
      <c r="I46" s="12"/>
      <c r="J46" s="12"/>
      <c r="K46" s="12"/>
      <c r="L46" s="23" t="str">
        <f>IF(COUNTA($A46:$K46)=0,"",COUNTIF($E46:$K46,"Fail"))</f>
        <v/>
      </c>
      <c r="M46" s="12"/>
      <c r="N46" s="13"/>
      <c r="O46" s="18" t="str">
        <f>IF(COUNTA($A46:$K46,$M46:$N46)=0,"",IF(OR($B46="",NOT(SUMPRODUCT(--(Vans!$A$2:$A$101=$B46))=1)),"Check ID",IF(OR(NOT(AND(ISNUMBER(A46),N(A46)&gt;=18264,N(A46)&lt;=73050)),NOT(AND(ISNUMBER(D46),N(D46)&gt;=0,N(D46)&lt;=2000000)),N($A46)&lt;SUMPRODUCT(--(Vans!$A$2:$A$101=$B46),Vans!$G$2:$G$101),NOT(SUMPRODUCT(($E46:$K46="Pass")+($E46:$K46="Fail")+($E46:$K46="N/A"))=7),AND($M46&lt;&gt;"",$M46&lt;&gt;"Open",$M46&lt;&gt;"Closed")),"Check inputs",IF(OR($D46&lt;SUMPRODUCT(MAX(('Service Log'!$B$2:$B$501=$B46)*('Service Log'!$H$2:$H$501&lt;$A46)*'Service Log'!$I$2:$I$501)),$D46&lt;SUMPRODUCT(MAX((Inspections!$B$2:$B$501=$B46)*(Inspections!$P$2:$P$501&lt;$A46)*Inspections!$Q$2:$Q$501)),$D46&lt;SUMPRODUCT(--(Vans!$A$2:$A$101=$B46),Vans!$D$2:$D$101)),"Check odometer",IF(AND(N($L46)&gt;0,$M46=""),"Set status","OK")))))</f>
        <v/>
      </c>
      <c r="P46" s="21">
        <f>IF(AND(ISNUMBER($A46),N($A46)&gt;=18264,N($A46)&lt;=73050),$A46,0)</f>
        <v>0</v>
      </c>
      <c r="Q46" s="22">
        <f>IF(AND(AND(ISNUMBER($A46),N($A46)&gt;=18264,N($A46)&lt;=73050),AND(ISNUMBER($D46),N($D46)&gt;=0,N($D46)&lt;=2000000)),$D46,0)</f>
        <v>0</v>
      </c>
    </row>
    <row r="47" spans="1:17" x14ac:dyDescent="0.25">
      <c r="A47" s="15"/>
      <c r="B47" s="12"/>
      <c r="C47" s="13"/>
      <c r="D47" s="14"/>
      <c r="E47" s="12"/>
      <c r="F47" s="12"/>
      <c r="G47" s="12"/>
      <c r="H47" s="12"/>
      <c r="I47" s="12"/>
      <c r="J47" s="12"/>
      <c r="K47" s="12"/>
      <c r="L47" s="23" t="str">
        <f>IF(COUNTA($A47:$K47)=0,"",COUNTIF($E47:$K47,"Fail"))</f>
        <v/>
      </c>
      <c r="M47" s="12"/>
      <c r="N47" s="13"/>
      <c r="O47" s="18" t="str">
        <f>IF(COUNTA($A47:$K47,$M47:$N47)=0,"",IF(OR($B47="",NOT(SUMPRODUCT(--(Vans!$A$2:$A$101=$B47))=1)),"Check ID",IF(OR(NOT(AND(ISNUMBER(A47),N(A47)&gt;=18264,N(A47)&lt;=73050)),NOT(AND(ISNUMBER(D47),N(D47)&gt;=0,N(D47)&lt;=2000000)),N($A47)&lt;SUMPRODUCT(--(Vans!$A$2:$A$101=$B47),Vans!$G$2:$G$101),NOT(SUMPRODUCT(($E47:$K47="Pass")+($E47:$K47="Fail")+($E47:$K47="N/A"))=7),AND($M47&lt;&gt;"",$M47&lt;&gt;"Open",$M47&lt;&gt;"Closed")),"Check inputs",IF(OR($D47&lt;SUMPRODUCT(MAX(('Service Log'!$B$2:$B$501=$B47)*('Service Log'!$H$2:$H$501&lt;$A47)*'Service Log'!$I$2:$I$501)),$D47&lt;SUMPRODUCT(MAX((Inspections!$B$2:$B$501=$B47)*(Inspections!$P$2:$P$501&lt;$A47)*Inspections!$Q$2:$Q$501)),$D47&lt;SUMPRODUCT(--(Vans!$A$2:$A$101=$B47),Vans!$D$2:$D$101)),"Check odometer",IF(AND(N($L47)&gt;0,$M47=""),"Set status","OK")))))</f>
        <v/>
      </c>
      <c r="P47" s="21">
        <f>IF(AND(ISNUMBER($A47),N($A47)&gt;=18264,N($A47)&lt;=73050),$A47,0)</f>
        <v>0</v>
      </c>
      <c r="Q47" s="22">
        <f>IF(AND(AND(ISNUMBER($A47),N($A47)&gt;=18264,N($A47)&lt;=73050),AND(ISNUMBER($D47),N($D47)&gt;=0,N($D47)&lt;=2000000)),$D47,0)</f>
        <v>0</v>
      </c>
    </row>
    <row r="48" spans="1:17" x14ac:dyDescent="0.25">
      <c r="A48" s="15"/>
      <c r="B48" s="12"/>
      <c r="C48" s="13"/>
      <c r="D48" s="14"/>
      <c r="E48" s="12"/>
      <c r="F48" s="12"/>
      <c r="G48" s="12"/>
      <c r="H48" s="12"/>
      <c r="I48" s="12"/>
      <c r="J48" s="12"/>
      <c r="K48" s="12"/>
      <c r="L48" s="23" t="str">
        <f>IF(COUNTA($A48:$K48)=0,"",COUNTIF($E48:$K48,"Fail"))</f>
        <v/>
      </c>
      <c r="M48" s="12"/>
      <c r="N48" s="13"/>
      <c r="O48" s="18" t="str">
        <f>IF(COUNTA($A48:$K48,$M48:$N48)=0,"",IF(OR($B48="",NOT(SUMPRODUCT(--(Vans!$A$2:$A$101=$B48))=1)),"Check ID",IF(OR(NOT(AND(ISNUMBER(A48),N(A48)&gt;=18264,N(A48)&lt;=73050)),NOT(AND(ISNUMBER(D48),N(D48)&gt;=0,N(D48)&lt;=2000000)),N($A48)&lt;SUMPRODUCT(--(Vans!$A$2:$A$101=$B48),Vans!$G$2:$G$101),NOT(SUMPRODUCT(($E48:$K48="Pass")+($E48:$K48="Fail")+($E48:$K48="N/A"))=7),AND($M48&lt;&gt;"",$M48&lt;&gt;"Open",$M48&lt;&gt;"Closed")),"Check inputs",IF(OR($D48&lt;SUMPRODUCT(MAX(('Service Log'!$B$2:$B$501=$B48)*('Service Log'!$H$2:$H$501&lt;$A48)*'Service Log'!$I$2:$I$501)),$D48&lt;SUMPRODUCT(MAX((Inspections!$B$2:$B$501=$B48)*(Inspections!$P$2:$P$501&lt;$A48)*Inspections!$Q$2:$Q$501)),$D48&lt;SUMPRODUCT(--(Vans!$A$2:$A$101=$B48),Vans!$D$2:$D$101)),"Check odometer",IF(AND(N($L48)&gt;0,$M48=""),"Set status","OK")))))</f>
        <v/>
      </c>
      <c r="P48" s="21">
        <f>IF(AND(ISNUMBER($A48),N($A48)&gt;=18264,N($A48)&lt;=73050),$A48,0)</f>
        <v>0</v>
      </c>
      <c r="Q48" s="22">
        <f>IF(AND(AND(ISNUMBER($A48),N($A48)&gt;=18264,N($A48)&lt;=73050),AND(ISNUMBER($D48),N($D48)&gt;=0,N($D48)&lt;=2000000)),$D48,0)</f>
        <v>0</v>
      </c>
    </row>
    <row r="49" spans="1:17" x14ac:dyDescent="0.25">
      <c r="A49" s="15"/>
      <c r="B49" s="12"/>
      <c r="C49" s="13"/>
      <c r="D49" s="14"/>
      <c r="E49" s="12"/>
      <c r="F49" s="12"/>
      <c r="G49" s="12"/>
      <c r="H49" s="12"/>
      <c r="I49" s="12"/>
      <c r="J49" s="12"/>
      <c r="K49" s="12"/>
      <c r="L49" s="23" t="str">
        <f>IF(COUNTA($A49:$K49)=0,"",COUNTIF($E49:$K49,"Fail"))</f>
        <v/>
      </c>
      <c r="M49" s="12"/>
      <c r="N49" s="13"/>
      <c r="O49" s="18" t="str">
        <f>IF(COUNTA($A49:$K49,$M49:$N49)=0,"",IF(OR($B49="",NOT(SUMPRODUCT(--(Vans!$A$2:$A$101=$B49))=1)),"Check ID",IF(OR(NOT(AND(ISNUMBER(A49),N(A49)&gt;=18264,N(A49)&lt;=73050)),NOT(AND(ISNUMBER(D49),N(D49)&gt;=0,N(D49)&lt;=2000000)),N($A49)&lt;SUMPRODUCT(--(Vans!$A$2:$A$101=$B49),Vans!$G$2:$G$101),NOT(SUMPRODUCT(($E49:$K49="Pass")+($E49:$K49="Fail")+($E49:$K49="N/A"))=7),AND($M49&lt;&gt;"",$M49&lt;&gt;"Open",$M49&lt;&gt;"Closed")),"Check inputs",IF(OR($D49&lt;SUMPRODUCT(MAX(('Service Log'!$B$2:$B$501=$B49)*('Service Log'!$H$2:$H$501&lt;$A49)*'Service Log'!$I$2:$I$501)),$D49&lt;SUMPRODUCT(MAX((Inspections!$B$2:$B$501=$B49)*(Inspections!$P$2:$P$501&lt;$A49)*Inspections!$Q$2:$Q$501)),$D49&lt;SUMPRODUCT(--(Vans!$A$2:$A$101=$B49),Vans!$D$2:$D$101)),"Check odometer",IF(AND(N($L49)&gt;0,$M49=""),"Set status","OK")))))</f>
        <v/>
      </c>
      <c r="P49" s="21">
        <f>IF(AND(ISNUMBER($A49),N($A49)&gt;=18264,N($A49)&lt;=73050),$A49,0)</f>
        <v>0</v>
      </c>
      <c r="Q49" s="22">
        <f>IF(AND(AND(ISNUMBER($A49),N($A49)&gt;=18264,N($A49)&lt;=73050),AND(ISNUMBER($D49),N($D49)&gt;=0,N($D49)&lt;=2000000)),$D49,0)</f>
        <v>0</v>
      </c>
    </row>
    <row r="50" spans="1:17" x14ac:dyDescent="0.25">
      <c r="A50" s="15"/>
      <c r="B50" s="12"/>
      <c r="C50" s="13"/>
      <c r="D50" s="14"/>
      <c r="E50" s="12"/>
      <c r="F50" s="12"/>
      <c r="G50" s="12"/>
      <c r="H50" s="12"/>
      <c r="I50" s="12"/>
      <c r="J50" s="12"/>
      <c r="K50" s="12"/>
      <c r="L50" s="23" t="str">
        <f>IF(COUNTA($A50:$K50)=0,"",COUNTIF($E50:$K50,"Fail"))</f>
        <v/>
      </c>
      <c r="M50" s="12"/>
      <c r="N50" s="13"/>
      <c r="O50" s="18" t="str">
        <f>IF(COUNTA($A50:$K50,$M50:$N50)=0,"",IF(OR($B50="",NOT(SUMPRODUCT(--(Vans!$A$2:$A$101=$B50))=1)),"Check ID",IF(OR(NOT(AND(ISNUMBER(A50),N(A50)&gt;=18264,N(A50)&lt;=73050)),NOT(AND(ISNUMBER(D50),N(D50)&gt;=0,N(D50)&lt;=2000000)),N($A50)&lt;SUMPRODUCT(--(Vans!$A$2:$A$101=$B50),Vans!$G$2:$G$101),NOT(SUMPRODUCT(($E50:$K50="Pass")+($E50:$K50="Fail")+($E50:$K50="N/A"))=7),AND($M50&lt;&gt;"",$M50&lt;&gt;"Open",$M50&lt;&gt;"Closed")),"Check inputs",IF(OR($D50&lt;SUMPRODUCT(MAX(('Service Log'!$B$2:$B$501=$B50)*('Service Log'!$H$2:$H$501&lt;$A50)*'Service Log'!$I$2:$I$501)),$D50&lt;SUMPRODUCT(MAX((Inspections!$B$2:$B$501=$B50)*(Inspections!$P$2:$P$501&lt;$A50)*Inspections!$Q$2:$Q$501)),$D50&lt;SUMPRODUCT(--(Vans!$A$2:$A$101=$B50),Vans!$D$2:$D$101)),"Check odometer",IF(AND(N($L50)&gt;0,$M50=""),"Set status","OK")))))</f>
        <v/>
      </c>
      <c r="P50" s="21">
        <f>IF(AND(ISNUMBER($A50),N($A50)&gt;=18264,N($A50)&lt;=73050),$A50,0)</f>
        <v>0</v>
      </c>
      <c r="Q50" s="22">
        <f>IF(AND(AND(ISNUMBER($A50),N($A50)&gt;=18264,N($A50)&lt;=73050),AND(ISNUMBER($D50),N($D50)&gt;=0,N($D50)&lt;=2000000)),$D50,0)</f>
        <v>0</v>
      </c>
    </row>
    <row r="51" spans="1:17" x14ac:dyDescent="0.25">
      <c r="A51" s="15"/>
      <c r="B51" s="12"/>
      <c r="C51" s="13"/>
      <c r="D51" s="14"/>
      <c r="E51" s="12"/>
      <c r="F51" s="12"/>
      <c r="G51" s="12"/>
      <c r="H51" s="12"/>
      <c r="I51" s="12"/>
      <c r="J51" s="12"/>
      <c r="K51" s="12"/>
      <c r="L51" s="23" t="str">
        <f>IF(COUNTA($A51:$K51)=0,"",COUNTIF($E51:$K51,"Fail"))</f>
        <v/>
      </c>
      <c r="M51" s="12"/>
      <c r="N51" s="13"/>
      <c r="O51" s="18" t="str">
        <f>IF(COUNTA($A51:$K51,$M51:$N51)=0,"",IF(OR($B51="",NOT(SUMPRODUCT(--(Vans!$A$2:$A$101=$B51))=1)),"Check ID",IF(OR(NOT(AND(ISNUMBER(A51),N(A51)&gt;=18264,N(A51)&lt;=73050)),NOT(AND(ISNUMBER(D51),N(D51)&gt;=0,N(D51)&lt;=2000000)),N($A51)&lt;SUMPRODUCT(--(Vans!$A$2:$A$101=$B51),Vans!$G$2:$G$101),NOT(SUMPRODUCT(($E51:$K51="Pass")+($E51:$K51="Fail")+($E51:$K51="N/A"))=7),AND($M51&lt;&gt;"",$M51&lt;&gt;"Open",$M51&lt;&gt;"Closed")),"Check inputs",IF(OR($D51&lt;SUMPRODUCT(MAX(('Service Log'!$B$2:$B$501=$B51)*('Service Log'!$H$2:$H$501&lt;$A51)*'Service Log'!$I$2:$I$501)),$D51&lt;SUMPRODUCT(MAX((Inspections!$B$2:$B$501=$B51)*(Inspections!$P$2:$P$501&lt;$A51)*Inspections!$Q$2:$Q$501)),$D51&lt;SUMPRODUCT(--(Vans!$A$2:$A$101=$B51),Vans!$D$2:$D$101)),"Check odometer",IF(AND(N($L51)&gt;0,$M51=""),"Set status","OK")))))</f>
        <v/>
      </c>
      <c r="P51" s="21">
        <f>IF(AND(ISNUMBER($A51),N($A51)&gt;=18264,N($A51)&lt;=73050),$A51,0)</f>
        <v>0</v>
      </c>
      <c r="Q51" s="22">
        <f>IF(AND(AND(ISNUMBER($A51),N($A51)&gt;=18264,N($A51)&lt;=73050),AND(ISNUMBER($D51),N($D51)&gt;=0,N($D51)&lt;=2000000)),$D51,0)</f>
        <v>0</v>
      </c>
    </row>
    <row r="52" spans="1:17" x14ac:dyDescent="0.25">
      <c r="A52" s="15"/>
      <c r="B52" s="12"/>
      <c r="C52" s="13"/>
      <c r="D52" s="14"/>
      <c r="E52" s="12"/>
      <c r="F52" s="12"/>
      <c r="G52" s="12"/>
      <c r="H52" s="12"/>
      <c r="I52" s="12"/>
      <c r="J52" s="12"/>
      <c r="K52" s="12"/>
      <c r="L52" s="23" t="str">
        <f>IF(COUNTA($A52:$K52)=0,"",COUNTIF($E52:$K52,"Fail"))</f>
        <v/>
      </c>
      <c r="M52" s="12"/>
      <c r="N52" s="13"/>
      <c r="O52" s="18" t="str">
        <f>IF(COUNTA($A52:$K52,$M52:$N52)=0,"",IF(OR($B52="",NOT(SUMPRODUCT(--(Vans!$A$2:$A$101=$B52))=1)),"Check ID",IF(OR(NOT(AND(ISNUMBER(A52),N(A52)&gt;=18264,N(A52)&lt;=73050)),NOT(AND(ISNUMBER(D52),N(D52)&gt;=0,N(D52)&lt;=2000000)),N($A52)&lt;SUMPRODUCT(--(Vans!$A$2:$A$101=$B52),Vans!$G$2:$G$101),NOT(SUMPRODUCT(($E52:$K52="Pass")+($E52:$K52="Fail")+($E52:$K52="N/A"))=7),AND($M52&lt;&gt;"",$M52&lt;&gt;"Open",$M52&lt;&gt;"Closed")),"Check inputs",IF(OR($D52&lt;SUMPRODUCT(MAX(('Service Log'!$B$2:$B$501=$B52)*('Service Log'!$H$2:$H$501&lt;$A52)*'Service Log'!$I$2:$I$501)),$D52&lt;SUMPRODUCT(MAX((Inspections!$B$2:$B$501=$B52)*(Inspections!$P$2:$P$501&lt;$A52)*Inspections!$Q$2:$Q$501)),$D52&lt;SUMPRODUCT(--(Vans!$A$2:$A$101=$B52),Vans!$D$2:$D$101)),"Check odometer",IF(AND(N($L52)&gt;0,$M52=""),"Set status","OK")))))</f>
        <v/>
      </c>
      <c r="P52" s="21">
        <f>IF(AND(ISNUMBER($A52),N($A52)&gt;=18264,N($A52)&lt;=73050),$A52,0)</f>
        <v>0</v>
      </c>
      <c r="Q52" s="22">
        <f>IF(AND(AND(ISNUMBER($A52),N($A52)&gt;=18264,N($A52)&lt;=73050),AND(ISNUMBER($D52),N($D52)&gt;=0,N($D52)&lt;=2000000)),$D52,0)</f>
        <v>0</v>
      </c>
    </row>
    <row r="53" spans="1:17" x14ac:dyDescent="0.25">
      <c r="A53" s="15"/>
      <c r="B53" s="12"/>
      <c r="C53" s="13"/>
      <c r="D53" s="14"/>
      <c r="E53" s="12"/>
      <c r="F53" s="12"/>
      <c r="G53" s="12"/>
      <c r="H53" s="12"/>
      <c r="I53" s="12"/>
      <c r="J53" s="12"/>
      <c r="K53" s="12"/>
      <c r="L53" s="23" t="str">
        <f>IF(COUNTA($A53:$K53)=0,"",COUNTIF($E53:$K53,"Fail"))</f>
        <v/>
      </c>
      <c r="M53" s="12"/>
      <c r="N53" s="13"/>
      <c r="O53" s="18" t="str">
        <f>IF(COUNTA($A53:$K53,$M53:$N53)=0,"",IF(OR($B53="",NOT(SUMPRODUCT(--(Vans!$A$2:$A$101=$B53))=1)),"Check ID",IF(OR(NOT(AND(ISNUMBER(A53),N(A53)&gt;=18264,N(A53)&lt;=73050)),NOT(AND(ISNUMBER(D53),N(D53)&gt;=0,N(D53)&lt;=2000000)),N($A53)&lt;SUMPRODUCT(--(Vans!$A$2:$A$101=$B53),Vans!$G$2:$G$101),NOT(SUMPRODUCT(($E53:$K53="Pass")+($E53:$K53="Fail")+($E53:$K53="N/A"))=7),AND($M53&lt;&gt;"",$M53&lt;&gt;"Open",$M53&lt;&gt;"Closed")),"Check inputs",IF(OR($D53&lt;SUMPRODUCT(MAX(('Service Log'!$B$2:$B$501=$B53)*('Service Log'!$H$2:$H$501&lt;$A53)*'Service Log'!$I$2:$I$501)),$D53&lt;SUMPRODUCT(MAX((Inspections!$B$2:$B$501=$B53)*(Inspections!$P$2:$P$501&lt;$A53)*Inspections!$Q$2:$Q$501)),$D53&lt;SUMPRODUCT(--(Vans!$A$2:$A$101=$B53),Vans!$D$2:$D$101)),"Check odometer",IF(AND(N($L53)&gt;0,$M53=""),"Set status","OK")))))</f>
        <v/>
      </c>
      <c r="P53" s="21">
        <f>IF(AND(ISNUMBER($A53),N($A53)&gt;=18264,N($A53)&lt;=73050),$A53,0)</f>
        <v>0</v>
      </c>
      <c r="Q53" s="22">
        <f>IF(AND(AND(ISNUMBER($A53),N($A53)&gt;=18264,N($A53)&lt;=73050),AND(ISNUMBER($D53),N($D53)&gt;=0,N($D53)&lt;=2000000)),$D53,0)</f>
        <v>0</v>
      </c>
    </row>
    <row r="54" spans="1:17" x14ac:dyDescent="0.25">
      <c r="A54" s="15"/>
      <c r="B54" s="12"/>
      <c r="C54" s="13"/>
      <c r="D54" s="14"/>
      <c r="E54" s="12"/>
      <c r="F54" s="12"/>
      <c r="G54" s="12"/>
      <c r="H54" s="12"/>
      <c r="I54" s="12"/>
      <c r="J54" s="12"/>
      <c r="K54" s="12"/>
      <c r="L54" s="23" t="str">
        <f>IF(COUNTA($A54:$K54)=0,"",COUNTIF($E54:$K54,"Fail"))</f>
        <v/>
      </c>
      <c r="M54" s="12"/>
      <c r="N54" s="13"/>
      <c r="O54" s="18" t="str">
        <f>IF(COUNTA($A54:$K54,$M54:$N54)=0,"",IF(OR($B54="",NOT(SUMPRODUCT(--(Vans!$A$2:$A$101=$B54))=1)),"Check ID",IF(OR(NOT(AND(ISNUMBER(A54),N(A54)&gt;=18264,N(A54)&lt;=73050)),NOT(AND(ISNUMBER(D54),N(D54)&gt;=0,N(D54)&lt;=2000000)),N($A54)&lt;SUMPRODUCT(--(Vans!$A$2:$A$101=$B54),Vans!$G$2:$G$101),NOT(SUMPRODUCT(($E54:$K54="Pass")+($E54:$K54="Fail")+($E54:$K54="N/A"))=7),AND($M54&lt;&gt;"",$M54&lt;&gt;"Open",$M54&lt;&gt;"Closed")),"Check inputs",IF(OR($D54&lt;SUMPRODUCT(MAX(('Service Log'!$B$2:$B$501=$B54)*('Service Log'!$H$2:$H$501&lt;$A54)*'Service Log'!$I$2:$I$501)),$D54&lt;SUMPRODUCT(MAX((Inspections!$B$2:$B$501=$B54)*(Inspections!$P$2:$P$501&lt;$A54)*Inspections!$Q$2:$Q$501)),$D54&lt;SUMPRODUCT(--(Vans!$A$2:$A$101=$B54),Vans!$D$2:$D$101)),"Check odometer",IF(AND(N($L54)&gt;0,$M54=""),"Set status","OK")))))</f>
        <v/>
      </c>
      <c r="P54" s="21">
        <f>IF(AND(ISNUMBER($A54),N($A54)&gt;=18264,N($A54)&lt;=73050),$A54,0)</f>
        <v>0</v>
      </c>
      <c r="Q54" s="22">
        <f>IF(AND(AND(ISNUMBER($A54),N($A54)&gt;=18264,N($A54)&lt;=73050),AND(ISNUMBER($D54),N($D54)&gt;=0,N($D54)&lt;=2000000)),$D54,0)</f>
        <v>0</v>
      </c>
    </row>
    <row r="55" spans="1:17" x14ac:dyDescent="0.25">
      <c r="A55" s="15"/>
      <c r="B55" s="12"/>
      <c r="C55" s="13"/>
      <c r="D55" s="14"/>
      <c r="E55" s="12"/>
      <c r="F55" s="12"/>
      <c r="G55" s="12"/>
      <c r="H55" s="12"/>
      <c r="I55" s="12"/>
      <c r="J55" s="12"/>
      <c r="K55" s="12"/>
      <c r="L55" s="23" t="str">
        <f>IF(COUNTA($A55:$K55)=0,"",COUNTIF($E55:$K55,"Fail"))</f>
        <v/>
      </c>
      <c r="M55" s="12"/>
      <c r="N55" s="13"/>
      <c r="O55" s="18" t="str">
        <f>IF(COUNTA($A55:$K55,$M55:$N55)=0,"",IF(OR($B55="",NOT(SUMPRODUCT(--(Vans!$A$2:$A$101=$B55))=1)),"Check ID",IF(OR(NOT(AND(ISNUMBER(A55),N(A55)&gt;=18264,N(A55)&lt;=73050)),NOT(AND(ISNUMBER(D55),N(D55)&gt;=0,N(D55)&lt;=2000000)),N($A55)&lt;SUMPRODUCT(--(Vans!$A$2:$A$101=$B55),Vans!$G$2:$G$101),NOT(SUMPRODUCT(($E55:$K55="Pass")+($E55:$K55="Fail")+($E55:$K55="N/A"))=7),AND($M55&lt;&gt;"",$M55&lt;&gt;"Open",$M55&lt;&gt;"Closed")),"Check inputs",IF(OR($D55&lt;SUMPRODUCT(MAX(('Service Log'!$B$2:$B$501=$B55)*('Service Log'!$H$2:$H$501&lt;$A55)*'Service Log'!$I$2:$I$501)),$D55&lt;SUMPRODUCT(MAX((Inspections!$B$2:$B$501=$B55)*(Inspections!$P$2:$P$501&lt;$A55)*Inspections!$Q$2:$Q$501)),$D55&lt;SUMPRODUCT(--(Vans!$A$2:$A$101=$B55),Vans!$D$2:$D$101)),"Check odometer",IF(AND(N($L55)&gt;0,$M55=""),"Set status","OK")))))</f>
        <v/>
      </c>
      <c r="P55" s="21">
        <f>IF(AND(ISNUMBER($A55),N($A55)&gt;=18264,N($A55)&lt;=73050),$A55,0)</f>
        <v>0</v>
      </c>
      <c r="Q55" s="22">
        <f>IF(AND(AND(ISNUMBER($A55),N($A55)&gt;=18264,N($A55)&lt;=73050),AND(ISNUMBER($D55),N($D55)&gt;=0,N($D55)&lt;=2000000)),$D55,0)</f>
        <v>0</v>
      </c>
    </row>
    <row r="56" spans="1:17" x14ac:dyDescent="0.25">
      <c r="A56" s="15"/>
      <c r="B56" s="12"/>
      <c r="C56" s="13"/>
      <c r="D56" s="14"/>
      <c r="E56" s="12"/>
      <c r="F56" s="12"/>
      <c r="G56" s="12"/>
      <c r="H56" s="12"/>
      <c r="I56" s="12"/>
      <c r="J56" s="12"/>
      <c r="K56" s="12"/>
      <c r="L56" s="23" t="str">
        <f>IF(COUNTA($A56:$K56)=0,"",COUNTIF($E56:$K56,"Fail"))</f>
        <v/>
      </c>
      <c r="M56" s="12"/>
      <c r="N56" s="13"/>
      <c r="O56" s="18" t="str">
        <f>IF(COUNTA($A56:$K56,$M56:$N56)=0,"",IF(OR($B56="",NOT(SUMPRODUCT(--(Vans!$A$2:$A$101=$B56))=1)),"Check ID",IF(OR(NOT(AND(ISNUMBER(A56),N(A56)&gt;=18264,N(A56)&lt;=73050)),NOT(AND(ISNUMBER(D56),N(D56)&gt;=0,N(D56)&lt;=2000000)),N($A56)&lt;SUMPRODUCT(--(Vans!$A$2:$A$101=$B56),Vans!$G$2:$G$101),NOT(SUMPRODUCT(($E56:$K56="Pass")+($E56:$K56="Fail")+($E56:$K56="N/A"))=7),AND($M56&lt;&gt;"",$M56&lt;&gt;"Open",$M56&lt;&gt;"Closed")),"Check inputs",IF(OR($D56&lt;SUMPRODUCT(MAX(('Service Log'!$B$2:$B$501=$B56)*('Service Log'!$H$2:$H$501&lt;$A56)*'Service Log'!$I$2:$I$501)),$D56&lt;SUMPRODUCT(MAX((Inspections!$B$2:$B$501=$B56)*(Inspections!$P$2:$P$501&lt;$A56)*Inspections!$Q$2:$Q$501)),$D56&lt;SUMPRODUCT(--(Vans!$A$2:$A$101=$B56),Vans!$D$2:$D$101)),"Check odometer",IF(AND(N($L56)&gt;0,$M56=""),"Set status","OK")))))</f>
        <v/>
      </c>
      <c r="P56" s="21">
        <f>IF(AND(ISNUMBER($A56),N($A56)&gt;=18264,N($A56)&lt;=73050),$A56,0)</f>
        <v>0</v>
      </c>
      <c r="Q56" s="22">
        <f>IF(AND(AND(ISNUMBER($A56),N($A56)&gt;=18264,N($A56)&lt;=73050),AND(ISNUMBER($D56),N($D56)&gt;=0,N($D56)&lt;=2000000)),$D56,0)</f>
        <v>0</v>
      </c>
    </row>
    <row r="57" spans="1:17" x14ac:dyDescent="0.25">
      <c r="A57" s="15"/>
      <c r="B57" s="12"/>
      <c r="C57" s="13"/>
      <c r="D57" s="14"/>
      <c r="E57" s="12"/>
      <c r="F57" s="12"/>
      <c r="G57" s="12"/>
      <c r="H57" s="12"/>
      <c r="I57" s="12"/>
      <c r="J57" s="12"/>
      <c r="K57" s="12"/>
      <c r="L57" s="23" t="str">
        <f>IF(COUNTA($A57:$K57)=0,"",COUNTIF($E57:$K57,"Fail"))</f>
        <v/>
      </c>
      <c r="M57" s="12"/>
      <c r="N57" s="13"/>
      <c r="O57" s="18" t="str">
        <f>IF(COUNTA($A57:$K57,$M57:$N57)=0,"",IF(OR($B57="",NOT(SUMPRODUCT(--(Vans!$A$2:$A$101=$B57))=1)),"Check ID",IF(OR(NOT(AND(ISNUMBER(A57),N(A57)&gt;=18264,N(A57)&lt;=73050)),NOT(AND(ISNUMBER(D57),N(D57)&gt;=0,N(D57)&lt;=2000000)),N($A57)&lt;SUMPRODUCT(--(Vans!$A$2:$A$101=$B57),Vans!$G$2:$G$101),NOT(SUMPRODUCT(($E57:$K57="Pass")+($E57:$K57="Fail")+($E57:$K57="N/A"))=7),AND($M57&lt;&gt;"",$M57&lt;&gt;"Open",$M57&lt;&gt;"Closed")),"Check inputs",IF(OR($D57&lt;SUMPRODUCT(MAX(('Service Log'!$B$2:$B$501=$B57)*('Service Log'!$H$2:$H$501&lt;$A57)*'Service Log'!$I$2:$I$501)),$D57&lt;SUMPRODUCT(MAX((Inspections!$B$2:$B$501=$B57)*(Inspections!$P$2:$P$501&lt;$A57)*Inspections!$Q$2:$Q$501)),$D57&lt;SUMPRODUCT(--(Vans!$A$2:$A$101=$B57),Vans!$D$2:$D$101)),"Check odometer",IF(AND(N($L57)&gt;0,$M57=""),"Set status","OK")))))</f>
        <v/>
      </c>
      <c r="P57" s="21">
        <f>IF(AND(ISNUMBER($A57),N($A57)&gt;=18264,N($A57)&lt;=73050),$A57,0)</f>
        <v>0</v>
      </c>
      <c r="Q57" s="22">
        <f>IF(AND(AND(ISNUMBER($A57),N($A57)&gt;=18264,N($A57)&lt;=73050),AND(ISNUMBER($D57),N($D57)&gt;=0,N($D57)&lt;=2000000)),$D57,0)</f>
        <v>0</v>
      </c>
    </row>
    <row r="58" spans="1:17" x14ac:dyDescent="0.25">
      <c r="A58" s="15"/>
      <c r="B58" s="12"/>
      <c r="C58" s="13"/>
      <c r="D58" s="14"/>
      <c r="E58" s="12"/>
      <c r="F58" s="12"/>
      <c r="G58" s="12"/>
      <c r="H58" s="12"/>
      <c r="I58" s="12"/>
      <c r="J58" s="12"/>
      <c r="K58" s="12"/>
      <c r="L58" s="23" t="str">
        <f>IF(COUNTA($A58:$K58)=0,"",COUNTIF($E58:$K58,"Fail"))</f>
        <v/>
      </c>
      <c r="M58" s="12"/>
      <c r="N58" s="13"/>
      <c r="O58" s="18" t="str">
        <f>IF(COUNTA($A58:$K58,$M58:$N58)=0,"",IF(OR($B58="",NOT(SUMPRODUCT(--(Vans!$A$2:$A$101=$B58))=1)),"Check ID",IF(OR(NOT(AND(ISNUMBER(A58),N(A58)&gt;=18264,N(A58)&lt;=73050)),NOT(AND(ISNUMBER(D58),N(D58)&gt;=0,N(D58)&lt;=2000000)),N($A58)&lt;SUMPRODUCT(--(Vans!$A$2:$A$101=$B58),Vans!$G$2:$G$101),NOT(SUMPRODUCT(($E58:$K58="Pass")+($E58:$K58="Fail")+($E58:$K58="N/A"))=7),AND($M58&lt;&gt;"",$M58&lt;&gt;"Open",$M58&lt;&gt;"Closed")),"Check inputs",IF(OR($D58&lt;SUMPRODUCT(MAX(('Service Log'!$B$2:$B$501=$B58)*('Service Log'!$H$2:$H$501&lt;$A58)*'Service Log'!$I$2:$I$501)),$D58&lt;SUMPRODUCT(MAX((Inspections!$B$2:$B$501=$B58)*(Inspections!$P$2:$P$501&lt;$A58)*Inspections!$Q$2:$Q$501)),$D58&lt;SUMPRODUCT(--(Vans!$A$2:$A$101=$B58),Vans!$D$2:$D$101)),"Check odometer",IF(AND(N($L58)&gt;0,$M58=""),"Set status","OK")))))</f>
        <v/>
      </c>
      <c r="P58" s="21">
        <f>IF(AND(ISNUMBER($A58),N($A58)&gt;=18264,N($A58)&lt;=73050),$A58,0)</f>
        <v>0</v>
      </c>
      <c r="Q58" s="22">
        <f>IF(AND(AND(ISNUMBER($A58),N($A58)&gt;=18264,N($A58)&lt;=73050),AND(ISNUMBER($D58),N($D58)&gt;=0,N($D58)&lt;=2000000)),$D58,0)</f>
        <v>0</v>
      </c>
    </row>
    <row r="59" spans="1:17" x14ac:dyDescent="0.25">
      <c r="A59" s="15"/>
      <c r="B59" s="12"/>
      <c r="C59" s="13"/>
      <c r="D59" s="14"/>
      <c r="E59" s="12"/>
      <c r="F59" s="12"/>
      <c r="G59" s="12"/>
      <c r="H59" s="12"/>
      <c r="I59" s="12"/>
      <c r="J59" s="12"/>
      <c r="K59" s="12"/>
      <c r="L59" s="23" t="str">
        <f>IF(COUNTA($A59:$K59)=0,"",COUNTIF($E59:$K59,"Fail"))</f>
        <v/>
      </c>
      <c r="M59" s="12"/>
      <c r="N59" s="13"/>
      <c r="O59" s="18" t="str">
        <f>IF(COUNTA($A59:$K59,$M59:$N59)=0,"",IF(OR($B59="",NOT(SUMPRODUCT(--(Vans!$A$2:$A$101=$B59))=1)),"Check ID",IF(OR(NOT(AND(ISNUMBER(A59),N(A59)&gt;=18264,N(A59)&lt;=73050)),NOT(AND(ISNUMBER(D59),N(D59)&gt;=0,N(D59)&lt;=2000000)),N($A59)&lt;SUMPRODUCT(--(Vans!$A$2:$A$101=$B59),Vans!$G$2:$G$101),NOT(SUMPRODUCT(($E59:$K59="Pass")+($E59:$K59="Fail")+($E59:$K59="N/A"))=7),AND($M59&lt;&gt;"",$M59&lt;&gt;"Open",$M59&lt;&gt;"Closed")),"Check inputs",IF(OR($D59&lt;SUMPRODUCT(MAX(('Service Log'!$B$2:$B$501=$B59)*('Service Log'!$H$2:$H$501&lt;$A59)*'Service Log'!$I$2:$I$501)),$D59&lt;SUMPRODUCT(MAX((Inspections!$B$2:$B$501=$B59)*(Inspections!$P$2:$P$501&lt;$A59)*Inspections!$Q$2:$Q$501)),$D59&lt;SUMPRODUCT(--(Vans!$A$2:$A$101=$B59),Vans!$D$2:$D$101)),"Check odometer",IF(AND(N($L59)&gt;0,$M59=""),"Set status","OK")))))</f>
        <v/>
      </c>
      <c r="P59" s="21">
        <f>IF(AND(ISNUMBER($A59),N($A59)&gt;=18264,N($A59)&lt;=73050),$A59,0)</f>
        <v>0</v>
      </c>
      <c r="Q59" s="22">
        <f>IF(AND(AND(ISNUMBER($A59),N($A59)&gt;=18264,N($A59)&lt;=73050),AND(ISNUMBER($D59),N($D59)&gt;=0,N($D59)&lt;=2000000)),$D59,0)</f>
        <v>0</v>
      </c>
    </row>
    <row r="60" spans="1:17" x14ac:dyDescent="0.25">
      <c r="A60" s="15"/>
      <c r="B60" s="12"/>
      <c r="C60" s="13"/>
      <c r="D60" s="14"/>
      <c r="E60" s="12"/>
      <c r="F60" s="12"/>
      <c r="G60" s="12"/>
      <c r="H60" s="12"/>
      <c r="I60" s="12"/>
      <c r="J60" s="12"/>
      <c r="K60" s="12"/>
      <c r="L60" s="23" t="str">
        <f>IF(COUNTA($A60:$K60)=0,"",COUNTIF($E60:$K60,"Fail"))</f>
        <v/>
      </c>
      <c r="M60" s="12"/>
      <c r="N60" s="13"/>
      <c r="O60" s="18" t="str">
        <f>IF(COUNTA($A60:$K60,$M60:$N60)=0,"",IF(OR($B60="",NOT(SUMPRODUCT(--(Vans!$A$2:$A$101=$B60))=1)),"Check ID",IF(OR(NOT(AND(ISNUMBER(A60),N(A60)&gt;=18264,N(A60)&lt;=73050)),NOT(AND(ISNUMBER(D60),N(D60)&gt;=0,N(D60)&lt;=2000000)),N($A60)&lt;SUMPRODUCT(--(Vans!$A$2:$A$101=$B60),Vans!$G$2:$G$101),NOT(SUMPRODUCT(($E60:$K60="Pass")+($E60:$K60="Fail")+($E60:$K60="N/A"))=7),AND($M60&lt;&gt;"",$M60&lt;&gt;"Open",$M60&lt;&gt;"Closed")),"Check inputs",IF(OR($D60&lt;SUMPRODUCT(MAX(('Service Log'!$B$2:$B$501=$B60)*('Service Log'!$H$2:$H$501&lt;$A60)*'Service Log'!$I$2:$I$501)),$D60&lt;SUMPRODUCT(MAX((Inspections!$B$2:$B$501=$B60)*(Inspections!$P$2:$P$501&lt;$A60)*Inspections!$Q$2:$Q$501)),$D60&lt;SUMPRODUCT(--(Vans!$A$2:$A$101=$B60),Vans!$D$2:$D$101)),"Check odometer",IF(AND(N($L60)&gt;0,$M60=""),"Set status","OK")))))</f>
        <v/>
      </c>
      <c r="P60" s="21">
        <f>IF(AND(ISNUMBER($A60),N($A60)&gt;=18264,N($A60)&lt;=73050),$A60,0)</f>
        <v>0</v>
      </c>
      <c r="Q60" s="22">
        <f>IF(AND(AND(ISNUMBER($A60),N($A60)&gt;=18264,N($A60)&lt;=73050),AND(ISNUMBER($D60),N($D60)&gt;=0,N($D60)&lt;=2000000)),$D60,0)</f>
        <v>0</v>
      </c>
    </row>
    <row r="61" spans="1:17" x14ac:dyDescent="0.25">
      <c r="A61" s="15"/>
      <c r="B61" s="12"/>
      <c r="C61" s="13"/>
      <c r="D61" s="14"/>
      <c r="E61" s="12"/>
      <c r="F61" s="12"/>
      <c r="G61" s="12"/>
      <c r="H61" s="12"/>
      <c r="I61" s="12"/>
      <c r="J61" s="12"/>
      <c r="K61" s="12"/>
      <c r="L61" s="23" t="str">
        <f>IF(COUNTA($A61:$K61)=0,"",COUNTIF($E61:$K61,"Fail"))</f>
        <v/>
      </c>
      <c r="M61" s="12"/>
      <c r="N61" s="13"/>
      <c r="O61" s="18" t="str">
        <f>IF(COUNTA($A61:$K61,$M61:$N61)=0,"",IF(OR($B61="",NOT(SUMPRODUCT(--(Vans!$A$2:$A$101=$B61))=1)),"Check ID",IF(OR(NOT(AND(ISNUMBER(A61),N(A61)&gt;=18264,N(A61)&lt;=73050)),NOT(AND(ISNUMBER(D61),N(D61)&gt;=0,N(D61)&lt;=2000000)),N($A61)&lt;SUMPRODUCT(--(Vans!$A$2:$A$101=$B61),Vans!$G$2:$G$101),NOT(SUMPRODUCT(($E61:$K61="Pass")+($E61:$K61="Fail")+($E61:$K61="N/A"))=7),AND($M61&lt;&gt;"",$M61&lt;&gt;"Open",$M61&lt;&gt;"Closed")),"Check inputs",IF(OR($D61&lt;SUMPRODUCT(MAX(('Service Log'!$B$2:$B$501=$B61)*('Service Log'!$H$2:$H$501&lt;$A61)*'Service Log'!$I$2:$I$501)),$D61&lt;SUMPRODUCT(MAX((Inspections!$B$2:$B$501=$B61)*(Inspections!$P$2:$P$501&lt;$A61)*Inspections!$Q$2:$Q$501)),$D61&lt;SUMPRODUCT(--(Vans!$A$2:$A$101=$B61),Vans!$D$2:$D$101)),"Check odometer",IF(AND(N($L61)&gt;0,$M61=""),"Set status","OK")))))</f>
        <v/>
      </c>
      <c r="P61" s="21">
        <f>IF(AND(ISNUMBER($A61),N($A61)&gt;=18264,N($A61)&lt;=73050),$A61,0)</f>
        <v>0</v>
      </c>
      <c r="Q61" s="22">
        <f>IF(AND(AND(ISNUMBER($A61),N($A61)&gt;=18264,N($A61)&lt;=73050),AND(ISNUMBER($D61),N($D61)&gt;=0,N($D61)&lt;=2000000)),$D61,0)</f>
        <v>0</v>
      </c>
    </row>
    <row r="62" spans="1:17" x14ac:dyDescent="0.25">
      <c r="A62" s="15"/>
      <c r="B62" s="12"/>
      <c r="C62" s="13"/>
      <c r="D62" s="14"/>
      <c r="E62" s="12"/>
      <c r="F62" s="12"/>
      <c r="G62" s="12"/>
      <c r="H62" s="12"/>
      <c r="I62" s="12"/>
      <c r="J62" s="12"/>
      <c r="K62" s="12"/>
      <c r="L62" s="23" t="str">
        <f>IF(COUNTA($A62:$K62)=0,"",COUNTIF($E62:$K62,"Fail"))</f>
        <v/>
      </c>
      <c r="M62" s="12"/>
      <c r="N62" s="13"/>
      <c r="O62" s="18" t="str">
        <f>IF(COUNTA($A62:$K62,$M62:$N62)=0,"",IF(OR($B62="",NOT(SUMPRODUCT(--(Vans!$A$2:$A$101=$B62))=1)),"Check ID",IF(OR(NOT(AND(ISNUMBER(A62),N(A62)&gt;=18264,N(A62)&lt;=73050)),NOT(AND(ISNUMBER(D62),N(D62)&gt;=0,N(D62)&lt;=2000000)),N($A62)&lt;SUMPRODUCT(--(Vans!$A$2:$A$101=$B62),Vans!$G$2:$G$101),NOT(SUMPRODUCT(($E62:$K62="Pass")+($E62:$K62="Fail")+($E62:$K62="N/A"))=7),AND($M62&lt;&gt;"",$M62&lt;&gt;"Open",$M62&lt;&gt;"Closed")),"Check inputs",IF(OR($D62&lt;SUMPRODUCT(MAX(('Service Log'!$B$2:$B$501=$B62)*('Service Log'!$H$2:$H$501&lt;$A62)*'Service Log'!$I$2:$I$501)),$D62&lt;SUMPRODUCT(MAX((Inspections!$B$2:$B$501=$B62)*(Inspections!$P$2:$P$501&lt;$A62)*Inspections!$Q$2:$Q$501)),$D62&lt;SUMPRODUCT(--(Vans!$A$2:$A$101=$B62),Vans!$D$2:$D$101)),"Check odometer",IF(AND(N($L62)&gt;0,$M62=""),"Set status","OK")))))</f>
        <v/>
      </c>
      <c r="P62" s="21">
        <f>IF(AND(ISNUMBER($A62),N($A62)&gt;=18264,N($A62)&lt;=73050),$A62,0)</f>
        <v>0</v>
      </c>
      <c r="Q62" s="22">
        <f>IF(AND(AND(ISNUMBER($A62),N($A62)&gt;=18264,N($A62)&lt;=73050),AND(ISNUMBER($D62),N($D62)&gt;=0,N($D62)&lt;=2000000)),$D62,0)</f>
        <v>0</v>
      </c>
    </row>
    <row r="63" spans="1:17" x14ac:dyDescent="0.25">
      <c r="A63" s="15"/>
      <c r="B63" s="12"/>
      <c r="C63" s="13"/>
      <c r="D63" s="14"/>
      <c r="E63" s="12"/>
      <c r="F63" s="12"/>
      <c r="G63" s="12"/>
      <c r="H63" s="12"/>
      <c r="I63" s="12"/>
      <c r="J63" s="12"/>
      <c r="K63" s="12"/>
      <c r="L63" s="23" t="str">
        <f>IF(COUNTA($A63:$K63)=0,"",COUNTIF($E63:$K63,"Fail"))</f>
        <v/>
      </c>
      <c r="M63" s="12"/>
      <c r="N63" s="13"/>
      <c r="O63" s="18" t="str">
        <f>IF(COUNTA($A63:$K63,$M63:$N63)=0,"",IF(OR($B63="",NOT(SUMPRODUCT(--(Vans!$A$2:$A$101=$B63))=1)),"Check ID",IF(OR(NOT(AND(ISNUMBER(A63),N(A63)&gt;=18264,N(A63)&lt;=73050)),NOT(AND(ISNUMBER(D63),N(D63)&gt;=0,N(D63)&lt;=2000000)),N($A63)&lt;SUMPRODUCT(--(Vans!$A$2:$A$101=$B63),Vans!$G$2:$G$101),NOT(SUMPRODUCT(($E63:$K63="Pass")+($E63:$K63="Fail")+($E63:$K63="N/A"))=7),AND($M63&lt;&gt;"",$M63&lt;&gt;"Open",$M63&lt;&gt;"Closed")),"Check inputs",IF(OR($D63&lt;SUMPRODUCT(MAX(('Service Log'!$B$2:$B$501=$B63)*('Service Log'!$H$2:$H$501&lt;$A63)*'Service Log'!$I$2:$I$501)),$D63&lt;SUMPRODUCT(MAX((Inspections!$B$2:$B$501=$B63)*(Inspections!$P$2:$P$501&lt;$A63)*Inspections!$Q$2:$Q$501)),$D63&lt;SUMPRODUCT(--(Vans!$A$2:$A$101=$B63),Vans!$D$2:$D$101)),"Check odometer",IF(AND(N($L63)&gt;0,$M63=""),"Set status","OK")))))</f>
        <v/>
      </c>
      <c r="P63" s="21">
        <f>IF(AND(ISNUMBER($A63),N($A63)&gt;=18264,N($A63)&lt;=73050),$A63,0)</f>
        <v>0</v>
      </c>
      <c r="Q63" s="22">
        <f>IF(AND(AND(ISNUMBER($A63),N($A63)&gt;=18264,N($A63)&lt;=73050),AND(ISNUMBER($D63),N($D63)&gt;=0,N($D63)&lt;=2000000)),$D63,0)</f>
        <v>0</v>
      </c>
    </row>
    <row r="64" spans="1:17" x14ac:dyDescent="0.25">
      <c r="A64" s="15"/>
      <c r="B64" s="12"/>
      <c r="C64" s="13"/>
      <c r="D64" s="14"/>
      <c r="E64" s="12"/>
      <c r="F64" s="12"/>
      <c r="G64" s="12"/>
      <c r="H64" s="12"/>
      <c r="I64" s="12"/>
      <c r="J64" s="12"/>
      <c r="K64" s="12"/>
      <c r="L64" s="23" t="str">
        <f>IF(COUNTA($A64:$K64)=0,"",COUNTIF($E64:$K64,"Fail"))</f>
        <v/>
      </c>
      <c r="M64" s="12"/>
      <c r="N64" s="13"/>
      <c r="O64" s="18" t="str">
        <f>IF(COUNTA($A64:$K64,$M64:$N64)=0,"",IF(OR($B64="",NOT(SUMPRODUCT(--(Vans!$A$2:$A$101=$B64))=1)),"Check ID",IF(OR(NOT(AND(ISNUMBER(A64),N(A64)&gt;=18264,N(A64)&lt;=73050)),NOT(AND(ISNUMBER(D64),N(D64)&gt;=0,N(D64)&lt;=2000000)),N($A64)&lt;SUMPRODUCT(--(Vans!$A$2:$A$101=$B64),Vans!$G$2:$G$101),NOT(SUMPRODUCT(($E64:$K64="Pass")+($E64:$K64="Fail")+($E64:$K64="N/A"))=7),AND($M64&lt;&gt;"",$M64&lt;&gt;"Open",$M64&lt;&gt;"Closed")),"Check inputs",IF(OR($D64&lt;SUMPRODUCT(MAX(('Service Log'!$B$2:$B$501=$B64)*('Service Log'!$H$2:$H$501&lt;$A64)*'Service Log'!$I$2:$I$501)),$D64&lt;SUMPRODUCT(MAX((Inspections!$B$2:$B$501=$B64)*(Inspections!$P$2:$P$501&lt;$A64)*Inspections!$Q$2:$Q$501)),$D64&lt;SUMPRODUCT(--(Vans!$A$2:$A$101=$B64),Vans!$D$2:$D$101)),"Check odometer",IF(AND(N($L64)&gt;0,$M64=""),"Set status","OK")))))</f>
        <v/>
      </c>
      <c r="P64" s="21">
        <f>IF(AND(ISNUMBER($A64),N($A64)&gt;=18264,N($A64)&lt;=73050),$A64,0)</f>
        <v>0</v>
      </c>
      <c r="Q64" s="22">
        <f>IF(AND(AND(ISNUMBER($A64),N($A64)&gt;=18264,N($A64)&lt;=73050),AND(ISNUMBER($D64),N($D64)&gt;=0,N($D64)&lt;=2000000)),$D64,0)</f>
        <v>0</v>
      </c>
    </row>
    <row r="65" spans="1:17" x14ac:dyDescent="0.25">
      <c r="A65" s="15"/>
      <c r="B65" s="12"/>
      <c r="C65" s="13"/>
      <c r="D65" s="14"/>
      <c r="E65" s="12"/>
      <c r="F65" s="12"/>
      <c r="G65" s="12"/>
      <c r="H65" s="12"/>
      <c r="I65" s="12"/>
      <c r="J65" s="12"/>
      <c r="K65" s="12"/>
      <c r="L65" s="23" t="str">
        <f>IF(COUNTA($A65:$K65)=0,"",COUNTIF($E65:$K65,"Fail"))</f>
        <v/>
      </c>
      <c r="M65" s="12"/>
      <c r="N65" s="13"/>
      <c r="O65" s="18" t="str">
        <f>IF(COUNTA($A65:$K65,$M65:$N65)=0,"",IF(OR($B65="",NOT(SUMPRODUCT(--(Vans!$A$2:$A$101=$B65))=1)),"Check ID",IF(OR(NOT(AND(ISNUMBER(A65),N(A65)&gt;=18264,N(A65)&lt;=73050)),NOT(AND(ISNUMBER(D65),N(D65)&gt;=0,N(D65)&lt;=2000000)),N($A65)&lt;SUMPRODUCT(--(Vans!$A$2:$A$101=$B65),Vans!$G$2:$G$101),NOT(SUMPRODUCT(($E65:$K65="Pass")+($E65:$K65="Fail")+($E65:$K65="N/A"))=7),AND($M65&lt;&gt;"",$M65&lt;&gt;"Open",$M65&lt;&gt;"Closed")),"Check inputs",IF(OR($D65&lt;SUMPRODUCT(MAX(('Service Log'!$B$2:$B$501=$B65)*('Service Log'!$H$2:$H$501&lt;$A65)*'Service Log'!$I$2:$I$501)),$D65&lt;SUMPRODUCT(MAX((Inspections!$B$2:$B$501=$B65)*(Inspections!$P$2:$P$501&lt;$A65)*Inspections!$Q$2:$Q$501)),$D65&lt;SUMPRODUCT(--(Vans!$A$2:$A$101=$B65),Vans!$D$2:$D$101)),"Check odometer",IF(AND(N($L65)&gt;0,$M65=""),"Set status","OK")))))</f>
        <v/>
      </c>
      <c r="P65" s="21">
        <f>IF(AND(ISNUMBER($A65),N($A65)&gt;=18264,N($A65)&lt;=73050),$A65,0)</f>
        <v>0</v>
      </c>
      <c r="Q65" s="22">
        <f>IF(AND(AND(ISNUMBER($A65),N($A65)&gt;=18264,N($A65)&lt;=73050),AND(ISNUMBER($D65),N($D65)&gt;=0,N($D65)&lt;=2000000)),$D65,0)</f>
        <v>0</v>
      </c>
    </row>
    <row r="66" spans="1:17" x14ac:dyDescent="0.25">
      <c r="A66" s="15"/>
      <c r="B66" s="12"/>
      <c r="C66" s="13"/>
      <c r="D66" s="14"/>
      <c r="E66" s="12"/>
      <c r="F66" s="12"/>
      <c r="G66" s="12"/>
      <c r="H66" s="12"/>
      <c r="I66" s="12"/>
      <c r="J66" s="12"/>
      <c r="K66" s="12"/>
      <c r="L66" s="23" t="str">
        <f>IF(COUNTA($A66:$K66)=0,"",COUNTIF($E66:$K66,"Fail"))</f>
        <v/>
      </c>
      <c r="M66" s="12"/>
      <c r="N66" s="13"/>
      <c r="O66" s="18" t="str">
        <f>IF(COUNTA($A66:$K66,$M66:$N66)=0,"",IF(OR($B66="",NOT(SUMPRODUCT(--(Vans!$A$2:$A$101=$B66))=1)),"Check ID",IF(OR(NOT(AND(ISNUMBER(A66),N(A66)&gt;=18264,N(A66)&lt;=73050)),NOT(AND(ISNUMBER(D66),N(D66)&gt;=0,N(D66)&lt;=2000000)),N($A66)&lt;SUMPRODUCT(--(Vans!$A$2:$A$101=$B66),Vans!$G$2:$G$101),NOT(SUMPRODUCT(($E66:$K66="Pass")+($E66:$K66="Fail")+($E66:$K66="N/A"))=7),AND($M66&lt;&gt;"",$M66&lt;&gt;"Open",$M66&lt;&gt;"Closed")),"Check inputs",IF(OR($D66&lt;SUMPRODUCT(MAX(('Service Log'!$B$2:$B$501=$B66)*('Service Log'!$H$2:$H$501&lt;$A66)*'Service Log'!$I$2:$I$501)),$D66&lt;SUMPRODUCT(MAX((Inspections!$B$2:$B$501=$B66)*(Inspections!$P$2:$P$501&lt;$A66)*Inspections!$Q$2:$Q$501)),$D66&lt;SUMPRODUCT(--(Vans!$A$2:$A$101=$B66),Vans!$D$2:$D$101)),"Check odometer",IF(AND(N($L66)&gt;0,$M66=""),"Set status","OK")))))</f>
        <v/>
      </c>
      <c r="P66" s="21">
        <f>IF(AND(ISNUMBER($A66),N($A66)&gt;=18264,N($A66)&lt;=73050),$A66,0)</f>
        <v>0</v>
      </c>
      <c r="Q66" s="22">
        <f>IF(AND(AND(ISNUMBER($A66),N($A66)&gt;=18264,N($A66)&lt;=73050),AND(ISNUMBER($D66),N($D66)&gt;=0,N($D66)&lt;=2000000)),$D66,0)</f>
        <v>0</v>
      </c>
    </row>
    <row r="67" spans="1:17" x14ac:dyDescent="0.25">
      <c r="A67" s="15"/>
      <c r="B67" s="12"/>
      <c r="C67" s="13"/>
      <c r="D67" s="14"/>
      <c r="E67" s="12"/>
      <c r="F67" s="12"/>
      <c r="G67" s="12"/>
      <c r="H67" s="12"/>
      <c r="I67" s="12"/>
      <c r="J67" s="12"/>
      <c r="K67" s="12"/>
      <c r="L67" s="23" t="str">
        <f>IF(COUNTA($A67:$K67)=0,"",COUNTIF($E67:$K67,"Fail"))</f>
        <v/>
      </c>
      <c r="M67" s="12"/>
      <c r="N67" s="13"/>
      <c r="O67" s="18" t="str">
        <f>IF(COUNTA($A67:$K67,$M67:$N67)=0,"",IF(OR($B67="",NOT(SUMPRODUCT(--(Vans!$A$2:$A$101=$B67))=1)),"Check ID",IF(OR(NOT(AND(ISNUMBER(A67),N(A67)&gt;=18264,N(A67)&lt;=73050)),NOT(AND(ISNUMBER(D67),N(D67)&gt;=0,N(D67)&lt;=2000000)),N($A67)&lt;SUMPRODUCT(--(Vans!$A$2:$A$101=$B67),Vans!$G$2:$G$101),NOT(SUMPRODUCT(($E67:$K67="Pass")+($E67:$K67="Fail")+($E67:$K67="N/A"))=7),AND($M67&lt;&gt;"",$M67&lt;&gt;"Open",$M67&lt;&gt;"Closed")),"Check inputs",IF(OR($D67&lt;SUMPRODUCT(MAX(('Service Log'!$B$2:$B$501=$B67)*('Service Log'!$H$2:$H$501&lt;$A67)*'Service Log'!$I$2:$I$501)),$D67&lt;SUMPRODUCT(MAX((Inspections!$B$2:$B$501=$B67)*(Inspections!$P$2:$P$501&lt;$A67)*Inspections!$Q$2:$Q$501)),$D67&lt;SUMPRODUCT(--(Vans!$A$2:$A$101=$B67),Vans!$D$2:$D$101)),"Check odometer",IF(AND(N($L67)&gt;0,$M67=""),"Set status","OK")))))</f>
        <v/>
      </c>
      <c r="P67" s="21">
        <f>IF(AND(ISNUMBER($A67),N($A67)&gt;=18264,N($A67)&lt;=73050),$A67,0)</f>
        <v>0</v>
      </c>
      <c r="Q67" s="22">
        <f>IF(AND(AND(ISNUMBER($A67),N($A67)&gt;=18264,N($A67)&lt;=73050),AND(ISNUMBER($D67),N($D67)&gt;=0,N($D67)&lt;=2000000)),$D67,0)</f>
        <v>0</v>
      </c>
    </row>
    <row r="68" spans="1:17" x14ac:dyDescent="0.25">
      <c r="A68" s="15"/>
      <c r="B68" s="12"/>
      <c r="C68" s="13"/>
      <c r="D68" s="14"/>
      <c r="E68" s="12"/>
      <c r="F68" s="12"/>
      <c r="G68" s="12"/>
      <c r="H68" s="12"/>
      <c r="I68" s="12"/>
      <c r="J68" s="12"/>
      <c r="K68" s="12"/>
      <c r="L68" s="23" t="str">
        <f>IF(COUNTA($A68:$K68)=0,"",COUNTIF($E68:$K68,"Fail"))</f>
        <v/>
      </c>
      <c r="M68" s="12"/>
      <c r="N68" s="13"/>
      <c r="O68" s="18" t="str">
        <f>IF(COUNTA($A68:$K68,$M68:$N68)=0,"",IF(OR($B68="",NOT(SUMPRODUCT(--(Vans!$A$2:$A$101=$B68))=1)),"Check ID",IF(OR(NOT(AND(ISNUMBER(A68),N(A68)&gt;=18264,N(A68)&lt;=73050)),NOT(AND(ISNUMBER(D68),N(D68)&gt;=0,N(D68)&lt;=2000000)),N($A68)&lt;SUMPRODUCT(--(Vans!$A$2:$A$101=$B68),Vans!$G$2:$G$101),NOT(SUMPRODUCT(($E68:$K68="Pass")+($E68:$K68="Fail")+($E68:$K68="N/A"))=7),AND($M68&lt;&gt;"",$M68&lt;&gt;"Open",$M68&lt;&gt;"Closed")),"Check inputs",IF(OR($D68&lt;SUMPRODUCT(MAX(('Service Log'!$B$2:$B$501=$B68)*('Service Log'!$H$2:$H$501&lt;$A68)*'Service Log'!$I$2:$I$501)),$D68&lt;SUMPRODUCT(MAX((Inspections!$B$2:$B$501=$B68)*(Inspections!$P$2:$P$501&lt;$A68)*Inspections!$Q$2:$Q$501)),$D68&lt;SUMPRODUCT(--(Vans!$A$2:$A$101=$B68),Vans!$D$2:$D$101)),"Check odometer",IF(AND(N($L68)&gt;0,$M68=""),"Set status","OK")))))</f>
        <v/>
      </c>
      <c r="P68" s="21">
        <f>IF(AND(ISNUMBER($A68),N($A68)&gt;=18264,N($A68)&lt;=73050),$A68,0)</f>
        <v>0</v>
      </c>
      <c r="Q68" s="22">
        <f>IF(AND(AND(ISNUMBER($A68),N($A68)&gt;=18264,N($A68)&lt;=73050),AND(ISNUMBER($D68),N($D68)&gt;=0,N($D68)&lt;=2000000)),$D68,0)</f>
        <v>0</v>
      </c>
    </row>
    <row r="69" spans="1:17" x14ac:dyDescent="0.25">
      <c r="A69" s="15"/>
      <c r="B69" s="12"/>
      <c r="C69" s="13"/>
      <c r="D69" s="14"/>
      <c r="E69" s="12"/>
      <c r="F69" s="12"/>
      <c r="G69" s="12"/>
      <c r="H69" s="12"/>
      <c r="I69" s="12"/>
      <c r="J69" s="12"/>
      <c r="K69" s="12"/>
      <c r="L69" s="23" t="str">
        <f>IF(COUNTA($A69:$K69)=0,"",COUNTIF($E69:$K69,"Fail"))</f>
        <v/>
      </c>
      <c r="M69" s="12"/>
      <c r="N69" s="13"/>
      <c r="O69" s="18" t="str">
        <f>IF(COUNTA($A69:$K69,$M69:$N69)=0,"",IF(OR($B69="",NOT(SUMPRODUCT(--(Vans!$A$2:$A$101=$B69))=1)),"Check ID",IF(OR(NOT(AND(ISNUMBER(A69),N(A69)&gt;=18264,N(A69)&lt;=73050)),NOT(AND(ISNUMBER(D69),N(D69)&gt;=0,N(D69)&lt;=2000000)),N($A69)&lt;SUMPRODUCT(--(Vans!$A$2:$A$101=$B69),Vans!$G$2:$G$101),NOT(SUMPRODUCT(($E69:$K69="Pass")+($E69:$K69="Fail")+($E69:$K69="N/A"))=7),AND($M69&lt;&gt;"",$M69&lt;&gt;"Open",$M69&lt;&gt;"Closed")),"Check inputs",IF(OR($D69&lt;SUMPRODUCT(MAX(('Service Log'!$B$2:$B$501=$B69)*('Service Log'!$H$2:$H$501&lt;$A69)*'Service Log'!$I$2:$I$501)),$D69&lt;SUMPRODUCT(MAX((Inspections!$B$2:$B$501=$B69)*(Inspections!$P$2:$P$501&lt;$A69)*Inspections!$Q$2:$Q$501)),$D69&lt;SUMPRODUCT(--(Vans!$A$2:$A$101=$B69),Vans!$D$2:$D$101)),"Check odometer",IF(AND(N($L69)&gt;0,$M69=""),"Set status","OK")))))</f>
        <v/>
      </c>
      <c r="P69" s="21">
        <f>IF(AND(ISNUMBER($A69),N($A69)&gt;=18264,N($A69)&lt;=73050),$A69,0)</f>
        <v>0</v>
      </c>
      <c r="Q69" s="22">
        <f>IF(AND(AND(ISNUMBER($A69),N($A69)&gt;=18264,N($A69)&lt;=73050),AND(ISNUMBER($D69),N($D69)&gt;=0,N($D69)&lt;=2000000)),$D69,0)</f>
        <v>0</v>
      </c>
    </row>
    <row r="70" spans="1:17" x14ac:dyDescent="0.25">
      <c r="A70" s="15"/>
      <c r="B70" s="12"/>
      <c r="C70" s="13"/>
      <c r="D70" s="14"/>
      <c r="E70" s="12"/>
      <c r="F70" s="12"/>
      <c r="G70" s="12"/>
      <c r="H70" s="12"/>
      <c r="I70" s="12"/>
      <c r="J70" s="12"/>
      <c r="K70" s="12"/>
      <c r="L70" s="23" t="str">
        <f>IF(COUNTA($A70:$K70)=0,"",COUNTIF($E70:$K70,"Fail"))</f>
        <v/>
      </c>
      <c r="M70" s="12"/>
      <c r="N70" s="13"/>
      <c r="O70" s="18" t="str">
        <f>IF(COUNTA($A70:$K70,$M70:$N70)=0,"",IF(OR($B70="",NOT(SUMPRODUCT(--(Vans!$A$2:$A$101=$B70))=1)),"Check ID",IF(OR(NOT(AND(ISNUMBER(A70),N(A70)&gt;=18264,N(A70)&lt;=73050)),NOT(AND(ISNUMBER(D70),N(D70)&gt;=0,N(D70)&lt;=2000000)),N($A70)&lt;SUMPRODUCT(--(Vans!$A$2:$A$101=$B70),Vans!$G$2:$G$101),NOT(SUMPRODUCT(($E70:$K70="Pass")+($E70:$K70="Fail")+($E70:$K70="N/A"))=7),AND($M70&lt;&gt;"",$M70&lt;&gt;"Open",$M70&lt;&gt;"Closed")),"Check inputs",IF(OR($D70&lt;SUMPRODUCT(MAX(('Service Log'!$B$2:$B$501=$B70)*('Service Log'!$H$2:$H$501&lt;$A70)*'Service Log'!$I$2:$I$501)),$D70&lt;SUMPRODUCT(MAX((Inspections!$B$2:$B$501=$B70)*(Inspections!$P$2:$P$501&lt;$A70)*Inspections!$Q$2:$Q$501)),$D70&lt;SUMPRODUCT(--(Vans!$A$2:$A$101=$B70),Vans!$D$2:$D$101)),"Check odometer",IF(AND(N($L70)&gt;0,$M70=""),"Set status","OK")))))</f>
        <v/>
      </c>
      <c r="P70" s="21">
        <f>IF(AND(ISNUMBER($A70),N($A70)&gt;=18264,N($A70)&lt;=73050),$A70,0)</f>
        <v>0</v>
      </c>
      <c r="Q70" s="22">
        <f>IF(AND(AND(ISNUMBER($A70),N($A70)&gt;=18264,N($A70)&lt;=73050),AND(ISNUMBER($D70),N($D70)&gt;=0,N($D70)&lt;=2000000)),$D70,0)</f>
        <v>0</v>
      </c>
    </row>
    <row r="71" spans="1:17" x14ac:dyDescent="0.25">
      <c r="A71" s="15"/>
      <c r="B71" s="12"/>
      <c r="C71" s="13"/>
      <c r="D71" s="14"/>
      <c r="E71" s="12"/>
      <c r="F71" s="12"/>
      <c r="G71" s="12"/>
      <c r="H71" s="12"/>
      <c r="I71" s="12"/>
      <c r="J71" s="12"/>
      <c r="K71" s="12"/>
      <c r="L71" s="23" t="str">
        <f>IF(COUNTA($A71:$K71)=0,"",COUNTIF($E71:$K71,"Fail"))</f>
        <v/>
      </c>
      <c r="M71" s="12"/>
      <c r="N71" s="13"/>
      <c r="O71" s="18" t="str">
        <f>IF(COUNTA($A71:$K71,$M71:$N71)=0,"",IF(OR($B71="",NOT(SUMPRODUCT(--(Vans!$A$2:$A$101=$B71))=1)),"Check ID",IF(OR(NOT(AND(ISNUMBER(A71),N(A71)&gt;=18264,N(A71)&lt;=73050)),NOT(AND(ISNUMBER(D71),N(D71)&gt;=0,N(D71)&lt;=2000000)),N($A71)&lt;SUMPRODUCT(--(Vans!$A$2:$A$101=$B71),Vans!$G$2:$G$101),NOT(SUMPRODUCT(($E71:$K71="Pass")+($E71:$K71="Fail")+($E71:$K71="N/A"))=7),AND($M71&lt;&gt;"",$M71&lt;&gt;"Open",$M71&lt;&gt;"Closed")),"Check inputs",IF(OR($D71&lt;SUMPRODUCT(MAX(('Service Log'!$B$2:$B$501=$B71)*('Service Log'!$H$2:$H$501&lt;$A71)*'Service Log'!$I$2:$I$501)),$D71&lt;SUMPRODUCT(MAX((Inspections!$B$2:$B$501=$B71)*(Inspections!$P$2:$P$501&lt;$A71)*Inspections!$Q$2:$Q$501)),$D71&lt;SUMPRODUCT(--(Vans!$A$2:$A$101=$B71),Vans!$D$2:$D$101)),"Check odometer",IF(AND(N($L71)&gt;0,$M71=""),"Set status","OK")))))</f>
        <v/>
      </c>
      <c r="P71" s="21">
        <f>IF(AND(ISNUMBER($A71),N($A71)&gt;=18264,N($A71)&lt;=73050),$A71,0)</f>
        <v>0</v>
      </c>
      <c r="Q71" s="22">
        <f>IF(AND(AND(ISNUMBER($A71),N($A71)&gt;=18264,N($A71)&lt;=73050),AND(ISNUMBER($D71),N($D71)&gt;=0,N($D71)&lt;=2000000)),$D71,0)</f>
        <v>0</v>
      </c>
    </row>
    <row r="72" spans="1:17" x14ac:dyDescent="0.25">
      <c r="A72" s="15"/>
      <c r="B72" s="12"/>
      <c r="C72" s="13"/>
      <c r="D72" s="14"/>
      <c r="E72" s="12"/>
      <c r="F72" s="12"/>
      <c r="G72" s="12"/>
      <c r="H72" s="12"/>
      <c r="I72" s="12"/>
      <c r="J72" s="12"/>
      <c r="K72" s="12"/>
      <c r="L72" s="23" t="str">
        <f>IF(COUNTA($A72:$K72)=0,"",COUNTIF($E72:$K72,"Fail"))</f>
        <v/>
      </c>
      <c r="M72" s="12"/>
      <c r="N72" s="13"/>
      <c r="O72" s="18" t="str">
        <f>IF(COUNTA($A72:$K72,$M72:$N72)=0,"",IF(OR($B72="",NOT(SUMPRODUCT(--(Vans!$A$2:$A$101=$B72))=1)),"Check ID",IF(OR(NOT(AND(ISNUMBER(A72),N(A72)&gt;=18264,N(A72)&lt;=73050)),NOT(AND(ISNUMBER(D72),N(D72)&gt;=0,N(D72)&lt;=2000000)),N($A72)&lt;SUMPRODUCT(--(Vans!$A$2:$A$101=$B72),Vans!$G$2:$G$101),NOT(SUMPRODUCT(($E72:$K72="Pass")+($E72:$K72="Fail")+($E72:$K72="N/A"))=7),AND($M72&lt;&gt;"",$M72&lt;&gt;"Open",$M72&lt;&gt;"Closed")),"Check inputs",IF(OR($D72&lt;SUMPRODUCT(MAX(('Service Log'!$B$2:$B$501=$B72)*('Service Log'!$H$2:$H$501&lt;$A72)*'Service Log'!$I$2:$I$501)),$D72&lt;SUMPRODUCT(MAX((Inspections!$B$2:$B$501=$B72)*(Inspections!$P$2:$P$501&lt;$A72)*Inspections!$Q$2:$Q$501)),$D72&lt;SUMPRODUCT(--(Vans!$A$2:$A$101=$B72),Vans!$D$2:$D$101)),"Check odometer",IF(AND(N($L72)&gt;0,$M72=""),"Set status","OK")))))</f>
        <v/>
      </c>
      <c r="P72" s="21">
        <f>IF(AND(ISNUMBER($A72),N($A72)&gt;=18264,N($A72)&lt;=73050),$A72,0)</f>
        <v>0</v>
      </c>
      <c r="Q72" s="22">
        <f>IF(AND(AND(ISNUMBER($A72),N($A72)&gt;=18264,N($A72)&lt;=73050),AND(ISNUMBER($D72),N($D72)&gt;=0,N($D72)&lt;=2000000)),$D72,0)</f>
        <v>0</v>
      </c>
    </row>
    <row r="73" spans="1:17" x14ac:dyDescent="0.25">
      <c r="A73" s="15"/>
      <c r="B73" s="12"/>
      <c r="C73" s="13"/>
      <c r="D73" s="14"/>
      <c r="E73" s="12"/>
      <c r="F73" s="12"/>
      <c r="G73" s="12"/>
      <c r="H73" s="12"/>
      <c r="I73" s="12"/>
      <c r="J73" s="12"/>
      <c r="K73" s="12"/>
      <c r="L73" s="23" t="str">
        <f>IF(COUNTA($A73:$K73)=0,"",COUNTIF($E73:$K73,"Fail"))</f>
        <v/>
      </c>
      <c r="M73" s="12"/>
      <c r="N73" s="13"/>
      <c r="O73" s="18" t="str">
        <f>IF(COUNTA($A73:$K73,$M73:$N73)=0,"",IF(OR($B73="",NOT(SUMPRODUCT(--(Vans!$A$2:$A$101=$B73))=1)),"Check ID",IF(OR(NOT(AND(ISNUMBER(A73),N(A73)&gt;=18264,N(A73)&lt;=73050)),NOT(AND(ISNUMBER(D73),N(D73)&gt;=0,N(D73)&lt;=2000000)),N($A73)&lt;SUMPRODUCT(--(Vans!$A$2:$A$101=$B73),Vans!$G$2:$G$101),NOT(SUMPRODUCT(($E73:$K73="Pass")+($E73:$K73="Fail")+($E73:$K73="N/A"))=7),AND($M73&lt;&gt;"",$M73&lt;&gt;"Open",$M73&lt;&gt;"Closed")),"Check inputs",IF(OR($D73&lt;SUMPRODUCT(MAX(('Service Log'!$B$2:$B$501=$B73)*('Service Log'!$H$2:$H$501&lt;$A73)*'Service Log'!$I$2:$I$501)),$D73&lt;SUMPRODUCT(MAX((Inspections!$B$2:$B$501=$B73)*(Inspections!$P$2:$P$501&lt;$A73)*Inspections!$Q$2:$Q$501)),$D73&lt;SUMPRODUCT(--(Vans!$A$2:$A$101=$B73),Vans!$D$2:$D$101)),"Check odometer",IF(AND(N($L73)&gt;0,$M73=""),"Set status","OK")))))</f>
        <v/>
      </c>
      <c r="P73" s="21">
        <f>IF(AND(ISNUMBER($A73),N($A73)&gt;=18264,N($A73)&lt;=73050),$A73,0)</f>
        <v>0</v>
      </c>
      <c r="Q73" s="22">
        <f>IF(AND(AND(ISNUMBER($A73),N($A73)&gt;=18264,N($A73)&lt;=73050),AND(ISNUMBER($D73),N($D73)&gt;=0,N($D73)&lt;=2000000)),$D73,0)</f>
        <v>0</v>
      </c>
    </row>
    <row r="74" spans="1:17" x14ac:dyDescent="0.25">
      <c r="A74" s="15"/>
      <c r="B74" s="12"/>
      <c r="C74" s="13"/>
      <c r="D74" s="14"/>
      <c r="E74" s="12"/>
      <c r="F74" s="12"/>
      <c r="G74" s="12"/>
      <c r="H74" s="12"/>
      <c r="I74" s="12"/>
      <c r="J74" s="12"/>
      <c r="K74" s="12"/>
      <c r="L74" s="23" t="str">
        <f>IF(COUNTA($A74:$K74)=0,"",COUNTIF($E74:$K74,"Fail"))</f>
        <v/>
      </c>
      <c r="M74" s="12"/>
      <c r="N74" s="13"/>
      <c r="O74" s="18" t="str">
        <f>IF(COUNTA($A74:$K74,$M74:$N74)=0,"",IF(OR($B74="",NOT(SUMPRODUCT(--(Vans!$A$2:$A$101=$B74))=1)),"Check ID",IF(OR(NOT(AND(ISNUMBER(A74),N(A74)&gt;=18264,N(A74)&lt;=73050)),NOT(AND(ISNUMBER(D74),N(D74)&gt;=0,N(D74)&lt;=2000000)),N($A74)&lt;SUMPRODUCT(--(Vans!$A$2:$A$101=$B74),Vans!$G$2:$G$101),NOT(SUMPRODUCT(($E74:$K74="Pass")+($E74:$K74="Fail")+($E74:$K74="N/A"))=7),AND($M74&lt;&gt;"",$M74&lt;&gt;"Open",$M74&lt;&gt;"Closed")),"Check inputs",IF(OR($D74&lt;SUMPRODUCT(MAX(('Service Log'!$B$2:$B$501=$B74)*('Service Log'!$H$2:$H$501&lt;$A74)*'Service Log'!$I$2:$I$501)),$D74&lt;SUMPRODUCT(MAX((Inspections!$B$2:$B$501=$B74)*(Inspections!$P$2:$P$501&lt;$A74)*Inspections!$Q$2:$Q$501)),$D74&lt;SUMPRODUCT(--(Vans!$A$2:$A$101=$B74),Vans!$D$2:$D$101)),"Check odometer",IF(AND(N($L74)&gt;0,$M74=""),"Set status","OK")))))</f>
        <v/>
      </c>
      <c r="P74" s="21">
        <f>IF(AND(ISNUMBER($A74),N($A74)&gt;=18264,N($A74)&lt;=73050),$A74,0)</f>
        <v>0</v>
      </c>
      <c r="Q74" s="22">
        <f>IF(AND(AND(ISNUMBER($A74),N($A74)&gt;=18264,N($A74)&lt;=73050),AND(ISNUMBER($D74),N($D74)&gt;=0,N($D74)&lt;=2000000)),$D74,0)</f>
        <v>0</v>
      </c>
    </row>
    <row r="75" spans="1:17" x14ac:dyDescent="0.25">
      <c r="A75" s="15"/>
      <c r="B75" s="12"/>
      <c r="C75" s="13"/>
      <c r="D75" s="14"/>
      <c r="E75" s="12"/>
      <c r="F75" s="12"/>
      <c r="G75" s="12"/>
      <c r="H75" s="12"/>
      <c r="I75" s="12"/>
      <c r="J75" s="12"/>
      <c r="K75" s="12"/>
      <c r="L75" s="23" t="str">
        <f>IF(COUNTA($A75:$K75)=0,"",COUNTIF($E75:$K75,"Fail"))</f>
        <v/>
      </c>
      <c r="M75" s="12"/>
      <c r="N75" s="13"/>
      <c r="O75" s="18" t="str">
        <f>IF(COUNTA($A75:$K75,$M75:$N75)=0,"",IF(OR($B75="",NOT(SUMPRODUCT(--(Vans!$A$2:$A$101=$B75))=1)),"Check ID",IF(OR(NOT(AND(ISNUMBER(A75),N(A75)&gt;=18264,N(A75)&lt;=73050)),NOT(AND(ISNUMBER(D75),N(D75)&gt;=0,N(D75)&lt;=2000000)),N($A75)&lt;SUMPRODUCT(--(Vans!$A$2:$A$101=$B75),Vans!$G$2:$G$101),NOT(SUMPRODUCT(($E75:$K75="Pass")+($E75:$K75="Fail")+($E75:$K75="N/A"))=7),AND($M75&lt;&gt;"",$M75&lt;&gt;"Open",$M75&lt;&gt;"Closed")),"Check inputs",IF(OR($D75&lt;SUMPRODUCT(MAX(('Service Log'!$B$2:$B$501=$B75)*('Service Log'!$H$2:$H$501&lt;$A75)*'Service Log'!$I$2:$I$501)),$D75&lt;SUMPRODUCT(MAX((Inspections!$B$2:$B$501=$B75)*(Inspections!$P$2:$P$501&lt;$A75)*Inspections!$Q$2:$Q$501)),$D75&lt;SUMPRODUCT(--(Vans!$A$2:$A$101=$B75),Vans!$D$2:$D$101)),"Check odometer",IF(AND(N($L75)&gt;0,$M75=""),"Set status","OK")))))</f>
        <v/>
      </c>
      <c r="P75" s="21">
        <f>IF(AND(ISNUMBER($A75),N($A75)&gt;=18264,N($A75)&lt;=73050),$A75,0)</f>
        <v>0</v>
      </c>
      <c r="Q75" s="22">
        <f>IF(AND(AND(ISNUMBER($A75),N($A75)&gt;=18264,N($A75)&lt;=73050),AND(ISNUMBER($D75),N($D75)&gt;=0,N($D75)&lt;=2000000)),$D75,0)</f>
        <v>0</v>
      </c>
    </row>
    <row r="76" spans="1:17" x14ac:dyDescent="0.25">
      <c r="A76" s="15"/>
      <c r="B76" s="12"/>
      <c r="C76" s="13"/>
      <c r="D76" s="14"/>
      <c r="E76" s="12"/>
      <c r="F76" s="12"/>
      <c r="G76" s="12"/>
      <c r="H76" s="12"/>
      <c r="I76" s="12"/>
      <c r="J76" s="12"/>
      <c r="K76" s="12"/>
      <c r="L76" s="23" t="str">
        <f>IF(COUNTA($A76:$K76)=0,"",COUNTIF($E76:$K76,"Fail"))</f>
        <v/>
      </c>
      <c r="M76" s="12"/>
      <c r="N76" s="13"/>
      <c r="O76" s="18" t="str">
        <f>IF(COUNTA($A76:$K76,$M76:$N76)=0,"",IF(OR($B76="",NOT(SUMPRODUCT(--(Vans!$A$2:$A$101=$B76))=1)),"Check ID",IF(OR(NOT(AND(ISNUMBER(A76),N(A76)&gt;=18264,N(A76)&lt;=73050)),NOT(AND(ISNUMBER(D76),N(D76)&gt;=0,N(D76)&lt;=2000000)),N($A76)&lt;SUMPRODUCT(--(Vans!$A$2:$A$101=$B76),Vans!$G$2:$G$101),NOT(SUMPRODUCT(($E76:$K76="Pass")+($E76:$K76="Fail")+($E76:$K76="N/A"))=7),AND($M76&lt;&gt;"",$M76&lt;&gt;"Open",$M76&lt;&gt;"Closed")),"Check inputs",IF(OR($D76&lt;SUMPRODUCT(MAX(('Service Log'!$B$2:$B$501=$B76)*('Service Log'!$H$2:$H$501&lt;$A76)*'Service Log'!$I$2:$I$501)),$D76&lt;SUMPRODUCT(MAX((Inspections!$B$2:$B$501=$B76)*(Inspections!$P$2:$P$501&lt;$A76)*Inspections!$Q$2:$Q$501)),$D76&lt;SUMPRODUCT(--(Vans!$A$2:$A$101=$B76),Vans!$D$2:$D$101)),"Check odometer",IF(AND(N($L76)&gt;0,$M76=""),"Set status","OK")))))</f>
        <v/>
      </c>
      <c r="P76" s="21">
        <f>IF(AND(ISNUMBER($A76),N($A76)&gt;=18264,N($A76)&lt;=73050),$A76,0)</f>
        <v>0</v>
      </c>
      <c r="Q76" s="22">
        <f>IF(AND(AND(ISNUMBER($A76),N($A76)&gt;=18264,N($A76)&lt;=73050),AND(ISNUMBER($D76),N($D76)&gt;=0,N($D76)&lt;=2000000)),$D76,0)</f>
        <v>0</v>
      </c>
    </row>
    <row r="77" spans="1:17" x14ac:dyDescent="0.25">
      <c r="A77" s="15"/>
      <c r="B77" s="12"/>
      <c r="C77" s="13"/>
      <c r="D77" s="14"/>
      <c r="E77" s="12"/>
      <c r="F77" s="12"/>
      <c r="G77" s="12"/>
      <c r="H77" s="12"/>
      <c r="I77" s="12"/>
      <c r="J77" s="12"/>
      <c r="K77" s="12"/>
      <c r="L77" s="23" t="str">
        <f>IF(COUNTA($A77:$K77)=0,"",COUNTIF($E77:$K77,"Fail"))</f>
        <v/>
      </c>
      <c r="M77" s="12"/>
      <c r="N77" s="13"/>
      <c r="O77" s="18" t="str">
        <f>IF(COUNTA($A77:$K77,$M77:$N77)=0,"",IF(OR($B77="",NOT(SUMPRODUCT(--(Vans!$A$2:$A$101=$B77))=1)),"Check ID",IF(OR(NOT(AND(ISNUMBER(A77),N(A77)&gt;=18264,N(A77)&lt;=73050)),NOT(AND(ISNUMBER(D77),N(D77)&gt;=0,N(D77)&lt;=2000000)),N($A77)&lt;SUMPRODUCT(--(Vans!$A$2:$A$101=$B77),Vans!$G$2:$G$101),NOT(SUMPRODUCT(($E77:$K77="Pass")+($E77:$K77="Fail")+($E77:$K77="N/A"))=7),AND($M77&lt;&gt;"",$M77&lt;&gt;"Open",$M77&lt;&gt;"Closed")),"Check inputs",IF(OR($D77&lt;SUMPRODUCT(MAX(('Service Log'!$B$2:$B$501=$B77)*('Service Log'!$H$2:$H$501&lt;$A77)*'Service Log'!$I$2:$I$501)),$D77&lt;SUMPRODUCT(MAX((Inspections!$B$2:$B$501=$B77)*(Inspections!$P$2:$P$501&lt;$A77)*Inspections!$Q$2:$Q$501)),$D77&lt;SUMPRODUCT(--(Vans!$A$2:$A$101=$B77),Vans!$D$2:$D$101)),"Check odometer",IF(AND(N($L77)&gt;0,$M77=""),"Set status","OK")))))</f>
        <v/>
      </c>
      <c r="P77" s="21">
        <f>IF(AND(ISNUMBER($A77),N($A77)&gt;=18264,N($A77)&lt;=73050),$A77,0)</f>
        <v>0</v>
      </c>
      <c r="Q77" s="22">
        <f>IF(AND(AND(ISNUMBER($A77),N($A77)&gt;=18264,N($A77)&lt;=73050),AND(ISNUMBER($D77),N($D77)&gt;=0,N($D77)&lt;=2000000)),$D77,0)</f>
        <v>0</v>
      </c>
    </row>
    <row r="78" spans="1:17" x14ac:dyDescent="0.25">
      <c r="A78" s="15"/>
      <c r="B78" s="12"/>
      <c r="C78" s="13"/>
      <c r="D78" s="14"/>
      <c r="E78" s="12"/>
      <c r="F78" s="12"/>
      <c r="G78" s="12"/>
      <c r="H78" s="12"/>
      <c r="I78" s="12"/>
      <c r="J78" s="12"/>
      <c r="K78" s="12"/>
      <c r="L78" s="23" t="str">
        <f>IF(COUNTA($A78:$K78)=0,"",COUNTIF($E78:$K78,"Fail"))</f>
        <v/>
      </c>
      <c r="M78" s="12"/>
      <c r="N78" s="13"/>
      <c r="O78" s="18" t="str">
        <f>IF(COUNTA($A78:$K78,$M78:$N78)=0,"",IF(OR($B78="",NOT(SUMPRODUCT(--(Vans!$A$2:$A$101=$B78))=1)),"Check ID",IF(OR(NOT(AND(ISNUMBER(A78),N(A78)&gt;=18264,N(A78)&lt;=73050)),NOT(AND(ISNUMBER(D78),N(D78)&gt;=0,N(D78)&lt;=2000000)),N($A78)&lt;SUMPRODUCT(--(Vans!$A$2:$A$101=$B78),Vans!$G$2:$G$101),NOT(SUMPRODUCT(($E78:$K78="Pass")+($E78:$K78="Fail")+($E78:$K78="N/A"))=7),AND($M78&lt;&gt;"",$M78&lt;&gt;"Open",$M78&lt;&gt;"Closed")),"Check inputs",IF(OR($D78&lt;SUMPRODUCT(MAX(('Service Log'!$B$2:$B$501=$B78)*('Service Log'!$H$2:$H$501&lt;$A78)*'Service Log'!$I$2:$I$501)),$D78&lt;SUMPRODUCT(MAX((Inspections!$B$2:$B$501=$B78)*(Inspections!$P$2:$P$501&lt;$A78)*Inspections!$Q$2:$Q$501)),$D78&lt;SUMPRODUCT(--(Vans!$A$2:$A$101=$B78),Vans!$D$2:$D$101)),"Check odometer",IF(AND(N($L78)&gt;0,$M78=""),"Set status","OK")))))</f>
        <v/>
      </c>
      <c r="P78" s="21">
        <f>IF(AND(ISNUMBER($A78),N($A78)&gt;=18264,N($A78)&lt;=73050),$A78,0)</f>
        <v>0</v>
      </c>
      <c r="Q78" s="22">
        <f>IF(AND(AND(ISNUMBER($A78),N($A78)&gt;=18264,N($A78)&lt;=73050),AND(ISNUMBER($D78),N($D78)&gt;=0,N($D78)&lt;=2000000)),$D78,0)</f>
        <v>0</v>
      </c>
    </row>
    <row r="79" spans="1:17" x14ac:dyDescent="0.25">
      <c r="A79" s="15"/>
      <c r="B79" s="12"/>
      <c r="C79" s="13"/>
      <c r="D79" s="14"/>
      <c r="E79" s="12"/>
      <c r="F79" s="12"/>
      <c r="G79" s="12"/>
      <c r="H79" s="12"/>
      <c r="I79" s="12"/>
      <c r="J79" s="12"/>
      <c r="K79" s="12"/>
      <c r="L79" s="23" t="str">
        <f>IF(COUNTA($A79:$K79)=0,"",COUNTIF($E79:$K79,"Fail"))</f>
        <v/>
      </c>
      <c r="M79" s="12"/>
      <c r="N79" s="13"/>
      <c r="O79" s="18" t="str">
        <f>IF(COUNTA($A79:$K79,$M79:$N79)=0,"",IF(OR($B79="",NOT(SUMPRODUCT(--(Vans!$A$2:$A$101=$B79))=1)),"Check ID",IF(OR(NOT(AND(ISNUMBER(A79),N(A79)&gt;=18264,N(A79)&lt;=73050)),NOT(AND(ISNUMBER(D79),N(D79)&gt;=0,N(D79)&lt;=2000000)),N($A79)&lt;SUMPRODUCT(--(Vans!$A$2:$A$101=$B79),Vans!$G$2:$G$101),NOT(SUMPRODUCT(($E79:$K79="Pass")+($E79:$K79="Fail")+($E79:$K79="N/A"))=7),AND($M79&lt;&gt;"",$M79&lt;&gt;"Open",$M79&lt;&gt;"Closed")),"Check inputs",IF(OR($D79&lt;SUMPRODUCT(MAX(('Service Log'!$B$2:$B$501=$B79)*('Service Log'!$H$2:$H$501&lt;$A79)*'Service Log'!$I$2:$I$501)),$D79&lt;SUMPRODUCT(MAX((Inspections!$B$2:$B$501=$B79)*(Inspections!$P$2:$P$501&lt;$A79)*Inspections!$Q$2:$Q$501)),$D79&lt;SUMPRODUCT(--(Vans!$A$2:$A$101=$B79),Vans!$D$2:$D$101)),"Check odometer",IF(AND(N($L79)&gt;0,$M79=""),"Set status","OK")))))</f>
        <v/>
      </c>
      <c r="P79" s="21">
        <f>IF(AND(ISNUMBER($A79),N($A79)&gt;=18264,N($A79)&lt;=73050),$A79,0)</f>
        <v>0</v>
      </c>
      <c r="Q79" s="22">
        <f>IF(AND(AND(ISNUMBER($A79),N($A79)&gt;=18264,N($A79)&lt;=73050),AND(ISNUMBER($D79),N($D79)&gt;=0,N($D79)&lt;=2000000)),$D79,0)</f>
        <v>0</v>
      </c>
    </row>
    <row r="80" spans="1:17" x14ac:dyDescent="0.25">
      <c r="A80" s="15"/>
      <c r="B80" s="12"/>
      <c r="C80" s="13"/>
      <c r="D80" s="14"/>
      <c r="E80" s="12"/>
      <c r="F80" s="12"/>
      <c r="G80" s="12"/>
      <c r="H80" s="12"/>
      <c r="I80" s="12"/>
      <c r="J80" s="12"/>
      <c r="K80" s="12"/>
      <c r="L80" s="23" t="str">
        <f>IF(COUNTA($A80:$K80)=0,"",COUNTIF($E80:$K80,"Fail"))</f>
        <v/>
      </c>
      <c r="M80" s="12"/>
      <c r="N80" s="13"/>
      <c r="O80" s="18" t="str">
        <f>IF(COUNTA($A80:$K80,$M80:$N80)=0,"",IF(OR($B80="",NOT(SUMPRODUCT(--(Vans!$A$2:$A$101=$B80))=1)),"Check ID",IF(OR(NOT(AND(ISNUMBER(A80),N(A80)&gt;=18264,N(A80)&lt;=73050)),NOT(AND(ISNUMBER(D80),N(D80)&gt;=0,N(D80)&lt;=2000000)),N($A80)&lt;SUMPRODUCT(--(Vans!$A$2:$A$101=$B80),Vans!$G$2:$G$101),NOT(SUMPRODUCT(($E80:$K80="Pass")+($E80:$K80="Fail")+($E80:$K80="N/A"))=7),AND($M80&lt;&gt;"",$M80&lt;&gt;"Open",$M80&lt;&gt;"Closed")),"Check inputs",IF(OR($D80&lt;SUMPRODUCT(MAX(('Service Log'!$B$2:$B$501=$B80)*('Service Log'!$H$2:$H$501&lt;$A80)*'Service Log'!$I$2:$I$501)),$D80&lt;SUMPRODUCT(MAX((Inspections!$B$2:$B$501=$B80)*(Inspections!$P$2:$P$501&lt;$A80)*Inspections!$Q$2:$Q$501)),$D80&lt;SUMPRODUCT(--(Vans!$A$2:$A$101=$B80),Vans!$D$2:$D$101)),"Check odometer",IF(AND(N($L80)&gt;0,$M80=""),"Set status","OK")))))</f>
        <v/>
      </c>
      <c r="P80" s="21">
        <f>IF(AND(ISNUMBER($A80),N($A80)&gt;=18264,N($A80)&lt;=73050),$A80,0)</f>
        <v>0</v>
      </c>
      <c r="Q80" s="22">
        <f>IF(AND(AND(ISNUMBER($A80),N($A80)&gt;=18264,N($A80)&lt;=73050),AND(ISNUMBER($D80),N($D80)&gt;=0,N($D80)&lt;=2000000)),$D80,0)</f>
        <v>0</v>
      </c>
    </row>
    <row r="81" spans="1:17" x14ac:dyDescent="0.25">
      <c r="A81" s="15"/>
      <c r="B81" s="12"/>
      <c r="C81" s="13"/>
      <c r="D81" s="14"/>
      <c r="E81" s="12"/>
      <c r="F81" s="12"/>
      <c r="G81" s="12"/>
      <c r="H81" s="12"/>
      <c r="I81" s="12"/>
      <c r="J81" s="12"/>
      <c r="K81" s="12"/>
      <c r="L81" s="23" t="str">
        <f>IF(COUNTA($A81:$K81)=0,"",COUNTIF($E81:$K81,"Fail"))</f>
        <v/>
      </c>
      <c r="M81" s="12"/>
      <c r="N81" s="13"/>
      <c r="O81" s="18" t="str">
        <f>IF(COUNTA($A81:$K81,$M81:$N81)=0,"",IF(OR($B81="",NOT(SUMPRODUCT(--(Vans!$A$2:$A$101=$B81))=1)),"Check ID",IF(OR(NOT(AND(ISNUMBER(A81),N(A81)&gt;=18264,N(A81)&lt;=73050)),NOT(AND(ISNUMBER(D81),N(D81)&gt;=0,N(D81)&lt;=2000000)),N($A81)&lt;SUMPRODUCT(--(Vans!$A$2:$A$101=$B81),Vans!$G$2:$G$101),NOT(SUMPRODUCT(($E81:$K81="Pass")+($E81:$K81="Fail")+($E81:$K81="N/A"))=7),AND($M81&lt;&gt;"",$M81&lt;&gt;"Open",$M81&lt;&gt;"Closed")),"Check inputs",IF(OR($D81&lt;SUMPRODUCT(MAX(('Service Log'!$B$2:$B$501=$B81)*('Service Log'!$H$2:$H$501&lt;$A81)*'Service Log'!$I$2:$I$501)),$D81&lt;SUMPRODUCT(MAX((Inspections!$B$2:$B$501=$B81)*(Inspections!$P$2:$P$501&lt;$A81)*Inspections!$Q$2:$Q$501)),$D81&lt;SUMPRODUCT(--(Vans!$A$2:$A$101=$B81),Vans!$D$2:$D$101)),"Check odometer",IF(AND(N($L81)&gt;0,$M81=""),"Set status","OK")))))</f>
        <v/>
      </c>
      <c r="P81" s="21">
        <f>IF(AND(ISNUMBER($A81),N($A81)&gt;=18264,N($A81)&lt;=73050),$A81,0)</f>
        <v>0</v>
      </c>
      <c r="Q81" s="22">
        <f>IF(AND(AND(ISNUMBER($A81),N($A81)&gt;=18264,N($A81)&lt;=73050),AND(ISNUMBER($D81),N($D81)&gt;=0,N($D81)&lt;=2000000)),$D81,0)</f>
        <v>0</v>
      </c>
    </row>
    <row r="82" spans="1:17" x14ac:dyDescent="0.25">
      <c r="A82" s="15"/>
      <c r="B82" s="12"/>
      <c r="C82" s="13"/>
      <c r="D82" s="14"/>
      <c r="E82" s="12"/>
      <c r="F82" s="12"/>
      <c r="G82" s="12"/>
      <c r="H82" s="12"/>
      <c r="I82" s="12"/>
      <c r="J82" s="12"/>
      <c r="K82" s="12"/>
      <c r="L82" s="23" t="str">
        <f>IF(COUNTA($A82:$K82)=0,"",COUNTIF($E82:$K82,"Fail"))</f>
        <v/>
      </c>
      <c r="M82" s="12"/>
      <c r="N82" s="13"/>
      <c r="O82" s="18" t="str">
        <f>IF(COUNTA($A82:$K82,$M82:$N82)=0,"",IF(OR($B82="",NOT(SUMPRODUCT(--(Vans!$A$2:$A$101=$B82))=1)),"Check ID",IF(OR(NOT(AND(ISNUMBER(A82),N(A82)&gt;=18264,N(A82)&lt;=73050)),NOT(AND(ISNUMBER(D82),N(D82)&gt;=0,N(D82)&lt;=2000000)),N($A82)&lt;SUMPRODUCT(--(Vans!$A$2:$A$101=$B82),Vans!$G$2:$G$101),NOT(SUMPRODUCT(($E82:$K82="Pass")+($E82:$K82="Fail")+($E82:$K82="N/A"))=7),AND($M82&lt;&gt;"",$M82&lt;&gt;"Open",$M82&lt;&gt;"Closed")),"Check inputs",IF(OR($D82&lt;SUMPRODUCT(MAX(('Service Log'!$B$2:$B$501=$B82)*('Service Log'!$H$2:$H$501&lt;$A82)*'Service Log'!$I$2:$I$501)),$D82&lt;SUMPRODUCT(MAX((Inspections!$B$2:$B$501=$B82)*(Inspections!$P$2:$P$501&lt;$A82)*Inspections!$Q$2:$Q$501)),$D82&lt;SUMPRODUCT(--(Vans!$A$2:$A$101=$B82),Vans!$D$2:$D$101)),"Check odometer",IF(AND(N($L82)&gt;0,$M82=""),"Set status","OK")))))</f>
        <v/>
      </c>
      <c r="P82" s="21">
        <f>IF(AND(ISNUMBER($A82),N($A82)&gt;=18264,N($A82)&lt;=73050),$A82,0)</f>
        <v>0</v>
      </c>
      <c r="Q82" s="22">
        <f>IF(AND(AND(ISNUMBER($A82),N($A82)&gt;=18264,N($A82)&lt;=73050),AND(ISNUMBER($D82),N($D82)&gt;=0,N($D82)&lt;=2000000)),$D82,0)</f>
        <v>0</v>
      </c>
    </row>
    <row r="83" spans="1:17" x14ac:dyDescent="0.25">
      <c r="A83" s="15"/>
      <c r="B83" s="12"/>
      <c r="C83" s="13"/>
      <c r="D83" s="14"/>
      <c r="E83" s="12"/>
      <c r="F83" s="12"/>
      <c r="G83" s="12"/>
      <c r="H83" s="12"/>
      <c r="I83" s="12"/>
      <c r="J83" s="12"/>
      <c r="K83" s="12"/>
      <c r="L83" s="23" t="str">
        <f>IF(COUNTA($A83:$K83)=0,"",COUNTIF($E83:$K83,"Fail"))</f>
        <v/>
      </c>
      <c r="M83" s="12"/>
      <c r="N83" s="13"/>
      <c r="O83" s="18" t="str">
        <f>IF(COUNTA($A83:$K83,$M83:$N83)=0,"",IF(OR($B83="",NOT(SUMPRODUCT(--(Vans!$A$2:$A$101=$B83))=1)),"Check ID",IF(OR(NOT(AND(ISNUMBER(A83),N(A83)&gt;=18264,N(A83)&lt;=73050)),NOT(AND(ISNUMBER(D83),N(D83)&gt;=0,N(D83)&lt;=2000000)),N($A83)&lt;SUMPRODUCT(--(Vans!$A$2:$A$101=$B83),Vans!$G$2:$G$101),NOT(SUMPRODUCT(($E83:$K83="Pass")+($E83:$K83="Fail")+($E83:$K83="N/A"))=7),AND($M83&lt;&gt;"",$M83&lt;&gt;"Open",$M83&lt;&gt;"Closed")),"Check inputs",IF(OR($D83&lt;SUMPRODUCT(MAX(('Service Log'!$B$2:$B$501=$B83)*('Service Log'!$H$2:$H$501&lt;$A83)*'Service Log'!$I$2:$I$501)),$D83&lt;SUMPRODUCT(MAX((Inspections!$B$2:$B$501=$B83)*(Inspections!$P$2:$P$501&lt;$A83)*Inspections!$Q$2:$Q$501)),$D83&lt;SUMPRODUCT(--(Vans!$A$2:$A$101=$B83),Vans!$D$2:$D$101)),"Check odometer",IF(AND(N($L83)&gt;0,$M83=""),"Set status","OK")))))</f>
        <v/>
      </c>
      <c r="P83" s="21">
        <f>IF(AND(ISNUMBER($A83),N($A83)&gt;=18264,N($A83)&lt;=73050),$A83,0)</f>
        <v>0</v>
      </c>
      <c r="Q83" s="22">
        <f>IF(AND(AND(ISNUMBER($A83),N($A83)&gt;=18264,N($A83)&lt;=73050),AND(ISNUMBER($D83),N($D83)&gt;=0,N($D83)&lt;=2000000)),$D83,0)</f>
        <v>0</v>
      </c>
    </row>
    <row r="84" spans="1:17" x14ac:dyDescent="0.25">
      <c r="A84" s="15"/>
      <c r="B84" s="12"/>
      <c r="C84" s="13"/>
      <c r="D84" s="14"/>
      <c r="E84" s="12"/>
      <c r="F84" s="12"/>
      <c r="G84" s="12"/>
      <c r="H84" s="12"/>
      <c r="I84" s="12"/>
      <c r="J84" s="12"/>
      <c r="K84" s="12"/>
      <c r="L84" s="23" t="str">
        <f>IF(COUNTA($A84:$K84)=0,"",COUNTIF($E84:$K84,"Fail"))</f>
        <v/>
      </c>
      <c r="M84" s="12"/>
      <c r="N84" s="13"/>
      <c r="O84" s="18" t="str">
        <f>IF(COUNTA($A84:$K84,$M84:$N84)=0,"",IF(OR($B84="",NOT(SUMPRODUCT(--(Vans!$A$2:$A$101=$B84))=1)),"Check ID",IF(OR(NOT(AND(ISNUMBER(A84),N(A84)&gt;=18264,N(A84)&lt;=73050)),NOT(AND(ISNUMBER(D84),N(D84)&gt;=0,N(D84)&lt;=2000000)),N($A84)&lt;SUMPRODUCT(--(Vans!$A$2:$A$101=$B84),Vans!$G$2:$G$101),NOT(SUMPRODUCT(($E84:$K84="Pass")+($E84:$K84="Fail")+($E84:$K84="N/A"))=7),AND($M84&lt;&gt;"",$M84&lt;&gt;"Open",$M84&lt;&gt;"Closed")),"Check inputs",IF(OR($D84&lt;SUMPRODUCT(MAX(('Service Log'!$B$2:$B$501=$B84)*('Service Log'!$H$2:$H$501&lt;$A84)*'Service Log'!$I$2:$I$501)),$D84&lt;SUMPRODUCT(MAX((Inspections!$B$2:$B$501=$B84)*(Inspections!$P$2:$P$501&lt;$A84)*Inspections!$Q$2:$Q$501)),$D84&lt;SUMPRODUCT(--(Vans!$A$2:$A$101=$B84),Vans!$D$2:$D$101)),"Check odometer",IF(AND(N($L84)&gt;0,$M84=""),"Set status","OK")))))</f>
        <v/>
      </c>
      <c r="P84" s="21">
        <f>IF(AND(ISNUMBER($A84),N($A84)&gt;=18264,N($A84)&lt;=73050),$A84,0)</f>
        <v>0</v>
      </c>
      <c r="Q84" s="22">
        <f>IF(AND(AND(ISNUMBER($A84),N($A84)&gt;=18264,N($A84)&lt;=73050),AND(ISNUMBER($D84),N($D84)&gt;=0,N($D84)&lt;=2000000)),$D84,0)</f>
        <v>0</v>
      </c>
    </row>
    <row r="85" spans="1:17" x14ac:dyDescent="0.25">
      <c r="A85" s="15"/>
      <c r="B85" s="12"/>
      <c r="C85" s="13"/>
      <c r="D85" s="14"/>
      <c r="E85" s="12"/>
      <c r="F85" s="12"/>
      <c r="G85" s="12"/>
      <c r="H85" s="12"/>
      <c r="I85" s="12"/>
      <c r="J85" s="12"/>
      <c r="K85" s="12"/>
      <c r="L85" s="23" t="str">
        <f>IF(COUNTA($A85:$K85)=0,"",COUNTIF($E85:$K85,"Fail"))</f>
        <v/>
      </c>
      <c r="M85" s="12"/>
      <c r="N85" s="13"/>
      <c r="O85" s="18" t="str">
        <f>IF(COUNTA($A85:$K85,$M85:$N85)=0,"",IF(OR($B85="",NOT(SUMPRODUCT(--(Vans!$A$2:$A$101=$B85))=1)),"Check ID",IF(OR(NOT(AND(ISNUMBER(A85),N(A85)&gt;=18264,N(A85)&lt;=73050)),NOT(AND(ISNUMBER(D85),N(D85)&gt;=0,N(D85)&lt;=2000000)),N($A85)&lt;SUMPRODUCT(--(Vans!$A$2:$A$101=$B85),Vans!$G$2:$G$101),NOT(SUMPRODUCT(($E85:$K85="Pass")+($E85:$K85="Fail")+($E85:$K85="N/A"))=7),AND($M85&lt;&gt;"",$M85&lt;&gt;"Open",$M85&lt;&gt;"Closed")),"Check inputs",IF(OR($D85&lt;SUMPRODUCT(MAX(('Service Log'!$B$2:$B$501=$B85)*('Service Log'!$H$2:$H$501&lt;$A85)*'Service Log'!$I$2:$I$501)),$D85&lt;SUMPRODUCT(MAX((Inspections!$B$2:$B$501=$B85)*(Inspections!$P$2:$P$501&lt;$A85)*Inspections!$Q$2:$Q$501)),$D85&lt;SUMPRODUCT(--(Vans!$A$2:$A$101=$B85),Vans!$D$2:$D$101)),"Check odometer",IF(AND(N($L85)&gt;0,$M85=""),"Set status","OK")))))</f>
        <v/>
      </c>
      <c r="P85" s="21">
        <f>IF(AND(ISNUMBER($A85),N($A85)&gt;=18264,N($A85)&lt;=73050),$A85,0)</f>
        <v>0</v>
      </c>
      <c r="Q85" s="22">
        <f>IF(AND(AND(ISNUMBER($A85),N($A85)&gt;=18264,N($A85)&lt;=73050),AND(ISNUMBER($D85),N($D85)&gt;=0,N($D85)&lt;=2000000)),$D85,0)</f>
        <v>0</v>
      </c>
    </row>
    <row r="86" spans="1:17" x14ac:dyDescent="0.25">
      <c r="A86" s="15"/>
      <c r="B86" s="12"/>
      <c r="C86" s="13"/>
      <c r="D86" s="14"/>
      <c r="E86" s="12"/>
      <c r="F86" s="12"/>
      <c r="G86" s="12"/>
      <c r="H86" s="12"/>
      <c r="I86" s="12"/>
      <c r="J86" s="12"/>
      <c r="K86" s="12"/>
      <c r="L86" s="23" t="str">
        <f>IF(COUNTA($A86:$K86)=0,"",COUNTIF($E86:$K86,"Fail"))</f>
        <v/>
      </c>
      <c r="M86" s="12"/>
      <c r="N86" s="13"/>
      <c r="O86" s="18" t="str">
        <f>IF(COUNTA($A86:$K86,$M86:$N86)=0,"",IF(OR($B86="",NOT(SUMPRODUCT(--(Vans!$A$2:$A$101=$B86))=1)),"Check ID",IF(OR(NOT(AND(ISNUMBER(A86),N(A86)&gt;=18264,N(A86)&lt;=73050)),NOT(AND(ISNUMBER(D86),N(D86)&gt;=0,N(D86)&lt;=2000000)),N($A86)&lt;SUMPRODUCT(--(Vans!$A$2:$A$101=$B86),Vans!$G$2:$G$101),NOT(SUMPRODUCT(($E86:$K86="Pass")+($E86:$K86="Fail")+($E86:$K86="N/A"))=7),AND($M86&lt;&gt;"",$M86&lt;&gt;"Open",$M86&lt;&gt;"Closed")),"Check inputs",IF(OR($D86&lt;SUMPRODUCT(MAX(('Service Log'!$B$2:$B$501=$B86)*('Service Log'!$H$2:$H$501&lt;$A86)*'Service Log'!$I$2:$I$501)),$D86&lt;SUMPRODUCT(MAX((Inspections!$B$2:$B$501=$B86)*(Inspections!$P$2:$P$501&lt;$A86)*Inspections!$Q$2:$Q$501)),$D86&lt;SUMPRODUCT(--(Vans!$A$2:$A$101=$B86),Vans!$D$2:$D$101)),"Check odometer",IF(AND(N($L86)&gt;0,$M86=""),"Set status","OK")))))</f>
        <v/>
      </c>
      <c r="P86" s="21">
        <f>IF(AND(ISNUMBER($A86),N($A86)&gt;=18264,N($A86)&lt;=73050),$A86,0)</f>
        <v>0</v>
      </c>
      <c r="Q86" s="22">
        <f>IF(AND(AND(ISNUMBER($A86),N($A86)&gt;=18264,N($A86)&lt;=73050),AND(ISNUMBER($D86),N($D86)&gt;=0,N($D86)&lt;=2000000)),$D86,0)</f>
        <v>0</v>
      </c>
    </row>
    <row r="87" spans="1:17" x14ac:dyDescent="0.25">
      <c r="A87" s="15"/>
      <c r="B87" s="12"/>
      <c r="C87" s="13"/>
      <c r="D87" s="14"/>
      <c r="E87" s="12"/>
      <c r="F87" s="12"/>
      <c r="G87" s="12"/>
      <c r="H87" s="12"/>
      <c r="I87" s="12"/>
      <c r="J87" s="12"/>
      <c r="K87" s="12"/>
      <c r="L87" s="23" t="str">
        <f>IF(COUNTA($A87:$K87)=0,"",COUNTIF($E87:$K87,"Fail"))</f>
        <v/>
      </c>
      <c r="M87" s="12"/>
      <c r="N87" s="13"/>
      <c r="O87" s="18" t="str">
        <f>IF(COUNTA($A87:$K87,$M87:$N87)=0,"",IF(OR($B87="",NOT(SUMPRODUCT(--(Vans!$A$2:$A$101=$B87))=1)),"Check ID",IF(OR(NOT(AND(ISNUMBER(A87),N(A87)&gt;=18264,N(A87)&lt;=73050)),NOT(AND(ISNUMBER(D87),N(D87)&gt;=0,N(D87)&lt;=2000000)),N($A87)&lt;SUMPRODUCT(--(Vans!$A$2:$A$101=$B87),Vans!$G$2:$G$101),NOT(SUMPRODUCT(($E87:$K87="Pass")+($E87:$K87="Fail")+($E87:$K87="N/A"))=7),AND($M87&lt;&gt;"",$M87&lt;&gt;"Open",$M87&lt;&gt;"Closed")),"Check inputs",IF(OR($D87&lt;SUMPRODUCT(MAX(('Service Log'!$B$2:$B$501=$B87)*('Service Log'!$H$2:$H$501&lt;$A87)*'Service Log'!$I$2:$I$501)),$D87&lt;SUMPRODUCT(MAX((Inspections!$B$2:$B$501=$B87)*(Inspections!$P$2:$P$501&lt;$A87)*Inspections!$Q$2:$Q$501)),$D87&lt;SUMPRODUCT(--(Vans!$A$2:$A$101=$B87),Vans!$D$2:$D$101)),"Check odometer",IF(AND(N($L87)&gt;0,$M87=""),"Set status","OK")))))</f>
        <v/>
      </c>
      <c r="P87" s="21">
        <f>IF(AND(ISNUMBER($A87),N($A87)&gt;=18264,N($A87)&lt;=73050),$A87,0)</f>
        <v>0</v>
      </c>
      <c r="Q87" s="22">
        <f>IF(AND(AND(ISNUMBER($A87),N($A87)&gt;=18264,N($A87)&lt;=73050),AND(ISNUMBER($D87),N($D87)&gt;=0,N($D87)&lt;=2000000)),$D87,0)</f>
        <v>0</v>
      </c>
    </row>
    <row r="88" spans="1:17" x14ac:dyDescent="0.25">
      <c r="A88" s="15"/>
      <c r="B88" s="12"/>
      <c r="C88" s="13"/>
      <c r="D88" s="14"/>
      <c r="E88" s="12"/>
      <c r="F88" s="12"/>
      <c r="G88" s="12"/>
      <c r="H88" s="12"/>
      <c r="I88" s="12"/>
      <c r="J88" s="12"/>
      <c r="K88" s="12"/>
      <c r="L88" s="23" t="str">
        <f>IF(COUNTA($A88:$K88)=0,"",COUNTIF($E88:$K88,"Fail"))</f>
        <v/>
      </c>
      <c r="M88" s="12"/>
      <c r="N88" s="13"/>
      <c r="O88" s="18" t="str">
        <f>IF(COUNTA($A88:$K88,$M88:$N88)=0,"",IF(OR($B88="",NOT(SUMPRODUCT(--(Vans!$A$2:$A$101=$B88))=1)),"Check ID",IF(OR(NOT(AND(ISNUMBER(A88),N(A88)&gt;=18264,N(A88)&lt;=73050)),NOT(AND(ISNUMBER(D88),N(D88)&gt;=0,N(D88)&lt;=2000000)),N($A88)&lt;SUMPRODUCT(--(Vans!$A$2:$A$101=$B88),Vans!$G$2:$G$101),NOT(SUMPRODUCT(($E88:$K88="Pass")+($E88:$K88="Fail")+($E88:$K88="N/A"))=7),AND($M88&lt;&gt;"",$M88&lt;&gt;"Open",$M88&lt;&gt;"Closed")),"Check inputs",IF(OR($D88&lt;SUMPRODUCT(MAX(('Service Log'!$B$2:$B$501=$B88)*('Service Log'!$H$2:$H$501&lt;$A88)*'Service Log'!$I$2:$I$501)),$D88&lt;SUMPRODUCT(MAX((Inspections!$B$2:$B$501=$B88)*(Inspections!$P$2:$P$501&lt;$A88)*Inspections!$Q$2:$Q$501)),$D88&lt;SUMPRODUCT(--(Vans!$A$2:$A$101=$B88),Vans!$D$2:$D$101)),"Check odometer",IF(AND(N($L88)&gt;0,$M88=""),"Set status","OK")))))</f>
        <v/>
      </c>
      <c r="P88" s="21">
        <f>IF(AND(ISNUMBER($A88),N($A88)&gt;=18264,N($A88)&lt;=73050),$A88,0)</f>
        <v>0</v>
      </c>
      <c r="Q88" s="22">
        <f>IF(AND(AND(ISNUMBER($A88),N($A88)&gt;=18264,N($A88)&lt;=73050),AND(ISNUMBER($D88),N($D88)&gt;=0,N($D88)&lt;=2000000)),$D88,0)</f>
        <v>0</v>
      </c>
    </row>
    <row r="89" spans="1:17" x14ac:dyDescent="0.25">
      <c r="A89" s="15"/>
      <c r="B89" s="12"/>
      <c r="C89" s="13"/>
      <c r="D89" s="14"/>
      <c r="E89" s="12"/>
      <c r="F89" s="12"/>
      <c r="G89" s="12"/>
      <c r="H89" s="12"/>
      <c r="I89" s="12"/>
      <c r="J89" s="12"/>
      <c r="K89" s="12"/>
      <c r="L89" s="23" t="str">
        <f>IF(COUNTA($A89:$K89)=0,"",COUNTIF($E89:$K89,"Fail"))</f>
        <v/>
      </c>
      <c r="M89" s="12"/>
      <c r="N89" s="13"/>
      <c r="O89" s="18" t="str">
        <f>IF(COUNTA($A89:$K89,$M89:$N89)=0,"",IF(OR($B89="",NOT(SUMPRODUCT(--(Vans!$A$2:$A$101=$B89))=1)),"Check ID",IF(OR(NOT(AND(ISNUMBER(A89),N(A89)&gt;=18264,N(A89)&lt;=73050)),NOT(AND(ISNUMBER(D89),N(D89)&gt;=0,N(D89)&lt;=2000000)),N($A89)&lt;SUMPRODUCT(--(Vans!$A$2:$A$101=$B89),Vans!$G$2:$G$101),NOT(SUMPRODUCT(($E89:$K89="Pass")+($E89:$K89="Fail")+($E89:$K89="N/A"))=7),AND($M89&lt;&gt;"",$M89&lt;&gt;"Open",$M89&lt;&gt;"Closed")),"Check inputs",IF(OR($D89&lt;SUMPRODUCT(MAX(('Service Log'!$B$2:$B$501=$B89)*('Service Log'!$H$2:$H$501&lt;$A89)*'Service Log'!$I$2:$I$501)),$D89&lt;SUMPRODUCT(MAX((Inspections!$B$2:$B$501=$B89)*(Inspections!$P$2:$P$501&lt;$A89)*Inspections!$Q$2:$Q$501)),$D89&lt;SUMPRODUCT(--(Vans!$A$2:$A$101=$B89),Vans!$D$2:$D$101)),"Check odometer",IF(AND(N($L89)&gt;0,$M89=""),"Set status","OK")))))</f>
        <v/>
      </c>
      <c r="P89" s="21">
        <f>IF(AND(ISNUMBER($A89),N($A89)&gt;=18264,N($A89)&lt;=73050),$A89,0)</f>
        <v>0</v>
      </c>
      <c r="Q89" s="22">
        <f>IF(AND(AND(ISNUMBER($A89),N($A89)&gt;=18264,N($A89)&lt;=73050),AND(ISNUMBER($D89),N($D89)&gt;=0,N($D89)&lt;=2000000)),$D89,0)</f>
        <v>0</v>
      </c>
    </row>
    <row r="90" spans="1:17" x14ac:dyDescent="0.25">
      <c r="A90" s="15"/>
      <c r="B90" s="12"/>
      <c r="C90" s="13"/>
      <c r="D90" s="14"/>
      <c r="E90" s="12"/>
      <c r="F90" s="12"/>
      <c r="G90" s="12"/>
      <c r="H90" s="12"/>
      <c r="I90" s="12"/>
      <c r="J90" s="12"/>
      <c r="K90" s="12"/>
      <c r="L90" s="23" t="str">
        <f>IF(COUNTA($A90:$K90)=0,"",COUNTIF($E90:$K90,"Fail"))</f>
        <v/>
      </c>
      <c r="M90" s="12"/>
      <c r="N90" s="13"/>
      <c r="O90" s="18" t="str">
        <f>IF(COUNTA($A90:$K90,$M90:$N90)=0,"",IF(OR($B90="",NOT(SUMPRODUCT(--(Vans!$A$2:$A$101=$B90))=1)),"Check ID",IF(OR(NOT(AND(ISNUMBER(A90),N(A90)&gt;=18264,N(A90)&lt;=73050)),NOT(AND(ISNUMBER(D90),N(D90)&gt;=0,N(D90)&lt;=2000000)),N($A90)&lt;SUMPRODUCT(--(Vans!$A$2:$A$101=$B90),Vans!$G$2:$G$101),NOT(SUMPRODUCT(($E90:$K90="Pass")+($E90:$K90="Fail")+($E90:$K90="N/A"))=7),AND($M90&lt;&gt;"",$M90&lt;&gt;"Open",$M90&lt;&gt;"Closed")),"Check inputs",IF(OR($D90&lt;SUMPRODUCT(MAX(('Service Log'!$B$2:$B$501=$B90)*('Service Log'!$H$2:$H$501&lt;$A90)*'Service Log'!$I$2:$I$501)),$D90&lt;SUMPRODUCT(MAX((Inspections!$B$2:$B$501=$B90)*(Inspections!$P$2:$P$501&lt;$A90)*Inspections!$Q$2:$Q$501)),$D90&lt;SUMPRODUCT(--(Vans!$A$2:$A$101=$B90),Vans!$D$2:$D$101)),"Check odometer",IF(AND(N($L90)&gt;0,$M90=""),"Set status","OK")))))</f>
        <v/>
      </c>
      <c r="P90" s="21">
        <f>IF(AND(ISNUMBER($A90),N($A90)&gt;=18264,N($A90)&lt;=73050),$A90,0)</f>
        <v>0</v>
      </c>
      <c r="Q90" s="22">
        <f>IF(AND(AND(ISNUMBER($A90),N($A90)&gt;=18264,N($A90)&lt;=73050),AND(ISNUMBER($D90),N($D90)&gt;=0,N($D90)&lt;=2000000)),$D90,0)</f>
        <v>0</v>
      </c>
    </row>
    <row r="91" spans="1:17" x14ac:dyDescent="0.25">
      <c r="A91" s="15"/>
      <c r="B91" s="12"/>
      <c r="C91" s="13"/>
      <c r="D91" s="14"/>
      <c r="E91" s="12"/>
      <c r="F91" s="12"/>
      <c r="G91" s="12"/>
      <c r="H91" s="12"/>
      <c r="I91" s="12"/>
      <c r="J91" s="12"/>
      <c r="K91" s="12"/>
      <c r="L91" s="23" t="str">
        <f>IF(COUNTA($A91:$K91)=0,"",COUNTIF($E91:$K91,"Fail"))</f>
        <v/>
      </c>
      <c r="M91" s="12"/>
      <c r="N91" s="13"/>
      <c r="O91" s="18" t="str">
        <f>IF(COUNTA($A91:$K91,$M91:$N91)=0,"",IF(OR($B91="",NOT(SUMPRODUCT(--(Vans!$A$2:$A$101=$B91))=1)),"Check ID",IF(OR(NOT(AND(ISNUMBER(A91),N(A91)&gt;=18264,N(A91)&lt;=73050)),NOT(AND(ISNUMBER(D91),N(D91)&gt;=0,N(D91)&lt;=2000000)),N($A91)&lt;SUMPRODUCT(--(Vans!$A$2:$A$101=$B91),Vans!$G$2:$G$101),NOT(SUMPRODUCT(($E91:$K91="Pass")+($E91:$K91="Fail")+($E91:$K91="N/A"))=7),AND($M91&lt;&gt;"",$M91&lt;&gt;"Open",$M91&lt;&gt;"Closed")),"Check inputs",IF(OR($D91&lt;SUMPRODUCT(MAX(('Service Log'!$B$2:$B$501=$B91)*('Service Log'!$H$2:$H$501&lt;$A91)*'Service Log'!$I$2:$I$501)),$D91&lt;SUMPRODUCT(MAX((Inspections!$B$2:$B$501=$B91)*(Inspections!$P$2:$P$501&lt;$A91)*Inspections!$Q$2:$Q$501)),$D91&lt;SUMPRODUCT(--(Vans!$A$2:$A$101=$B91),Vans!$D$2:$D$101)),"Check odometer",IF(AND(N($L91)&gt;0,$M91=""),"Set status","OK")))))</f>
        <v/>
      </c>
      <c r="P91" s="21">
        <f>IF(AND(ISNUMBER($A91),N($A91)&gt;=18264,N($A91)&lt;=73050),$A91,0)</f>
        <v>0</v>
      </c>
      <c r="Q91" s="22">
        <f>IF(AND(AND(ISNUMBER($A91),N($A91)&gt;=18264,N($A91)&lt;=73050),AND(ISNUMBER($D91),N($D91)&gt;=0,N($D91)&lt;=2000000)),$D91,0)</f>
        <v>0</v>
      </c>
    </row>
    <row r="92" spans="1:17" x14ac:dyDescent="0.25">
      <c r="A92" s="15"/>
      <c r="B92" s="12"/>
      <c r="C92" s="13"/>
      <c r="D92" s="14"/>
      <c r="E92" s="12"/>
      <c r="F92" s="12"/>
      <c r="G92" s="12"/>
      <c r="H92" s="12"/>
      <c r="I92" s="12"/>
      <c r="J92" s="12"/>
      <c r="K92" s="12"/>
      <c r="L92" s="23" t="str">
        <f>IF(COUNTA($A92:$K92)=0,"",COUNTIF($E92:$K92,"Fail"))</f>
        <v/>
      </c>
      <c r="M92" s="12"/>
      <c r="N92" s="13"/>
      <c r="O92" s="18" t="str">
        <f>IF(COUNTA($A92:$K92,$M92:$N92)=0,"",IF(OR($B92="",NOT(SUMPRODUCT(--(Vans!$A$2:$A$101=$B92))=1)),"Check ID",IF(OR(NOT(AND(ISNUMBER(A92),N(A92)&gt;=18264,N(A92)&lt;=73050)),NOT(AND(ISNUMBER(D92),N(D92)&gt;=0,N(D92)&lt;=2000000)),N($A92)&lt;SUMPRODUCT(--(Vans!$A$2:$A$101=$B92),Vans!$G$2:$G$101),NOT(SUMPRODUCT(($E92:$K92="Pass")+($E92:$K92="Fail")+($E92:$K92="N/A"))=7),AND($M92&lt;&gt;"",$M92&lt;&gt;"Open",$M92&lt;&gt;"Closed")),"Check inputs",IF(OR($D92&lt;SUMPRODUCT(MAX(('Service Log'!$B$2:$B$501=$B92)*('Service Log'!$H$2:$H$501&lt;$A92)*'Service Log'!$I$2:$I$501)),$D92&lt;SUMPRODUCT(MAX((Inspections!$B$2:$B$501=$B92)*(Inspections!$P$2:$P$501&lt;$A92)*Inspections!$Q$2:$Q$501)),$D92&lt;SUMPRODUCT(--(Vans!$A$2:$A$101=$B92),Vans!$D$2:$D$101)),"Check odometer",IF(AND(N($L92)&gt;0,$M92=""),"Set status","OK")))))</f>
        <v/>
      </c>
      <c r="P92" s="21">
        <f>IF(AND(ISNUMBER($A92),N($A92)&gt;=18264,N($A92)&lt;=73050),$A92,0)</f>
        <v>0</v>
      </c>
      <c r="Q92" s="22">
        <f>IF(AND(AND(ISNUMBER($A92),N($A92)&gt;=18264,N($A92)&lt;=73050),AND(ISNUMBER($D92),N($D92)&gt;=0,N($D92)&lt;=2000000)),$D92,0)</f>
        <v>0</v>
      </c>
    </row>
    <row r="93" spans="1:17" x14ac:dyDescent="0.25">
      <c r="A93" s="15"/>
      <c r="B93" s="12"/>
      <c r="C93" s="13"/>
      <c r="D93" s="14"/>
      <c r="E93" s="12"/>
      <c r="F93" s="12"/>
      <c r="G93" s="12"/>
      <c r="H93" s="12"/>
      <c r="I93" s="12"/>
      <c r="J93" s="12"/>
      <c r="K93" s="12"/>
      <c r="L93" s="23" t="str">
        <f>IF(COUNTA($A93:$K93)=0,"",COUNTIF($E93:$K93,"Fail"))</f>
        <v/>
      </c>
      <c r="M93" s="12"/>
      <c r="N93" s="13"/>
      <c r="O93" s="18" t="str">
        <f>IF(COUNTA($A93:$K93,$M93:$N93)=0,"",IF(OR($B93="",NOT(SUMPRODUCT(--(Vans!$A$2:$A$101=$B93))=1)),"Check ID",IF(OR(NOT(AND(ISNUMBER(A93),N(A93)&gt;=18264,N(A93)&lt;=73050)),NOT(AND(ISNUMBER(D93),N(D93)&gt;=0,N(D93)&lt;=2000000)),N($A93)&lt;SUMPRODUCT(--(Vans!$A$2:$A$101=$B93),Vans!$G$2:$G$101),NOT(SUMPRODUCT(($E93:$K93="Pass")+($E93:$K93="Fail")+($E93:$K93="N/A"))=7),AND($M93&lt;&gt;"",$M93&lt;&gt;"Open",$M93&lt;&gt;"Closed")),"Check inputs",IF(OR($D93&lt;SUMPRODUCT(MAX(('Service Log'!$B$2:$B$501=$B93)*('Service Log'!$H$2:$H$501&lt;$A93)*'Service Log'!$I$2:$I$501)),$D93&lt;SUMPRODUCT(MAX((Inspections!$B$2:$B$501=$B93)*(Inspections!$P$2:$P$501&lt;$A93)*Inspections!$Q$2:$Q$501)),$D93&lt;SUMPRODUCT(--(Vans!$A$2:$A$101=$B93),Vans!$D$2:$D$101)),"Check odometer",IF(AND(N($L93)&gt;0,$M93=""),"Set status","OK")))))</f>
        <v/>
      </c>
      <c r="P93" s="21">
        <f>IF(AND(ISNUMBER($A93),N($A93)&gt;=18264,N($A93)&lt;=73050),$A93,0)</f>
        <v>0</v>
      </c>
      <c r="Q93" s="22">
        <f>IF(AND(AND(ISNUMBER($A93),N($A93)&gt;=18264,N($A93)&lt;=73050),AND(ISNUMBER($D93),N($D93)&gt;=0,N($D93)&lt;=2000000)),$D93,0)</f>
        <v>0</v>
      </c>
    </row>
    <row r="94" spans="1:17" x14ac:dyDescent="0.25">
      <c r="A94" s="15"/>
      <c r="B94" s="12"/>
      <c r="C94" s="13"/>
      <c r="D94" s="14"/>
      <c r="E94" s="12"/>
      <c r="F94" s="12"/>
      <c r="G94" s="12"/>
      <c r="H94" s="12"/>
      <c r="I94" s="12"/>
      <c r="J94" s="12"/>
      <c r="K94" s="12"/>
      <c r="L94" s="23" t="str">
        <f>IF(COUNTA($A94:$K94)=0,"",COUNTIF($E94:$K94,"Fail"))</f>
        <v/>
      </c>
      <c r="M94" s="12"/>
      <c r="N94" s="13"/>
      <c r="O94" s="18" t="str">
        <f>IF(COUNTA($A94:$K94,$M94:$N94)=0,"",IF(OR($B94="",NOT(SUMPRODUCT(--(Vans!$A$2:$A$101=$B94))=1)),"Check ID",IF(OR(NOT(AND(ISNUMBER(A94),N(A94)&gt;=18264,N(A94)&lt;=73050)),NOT(AND(ISNUMBER(D94),N(D94)&gt;=0,N(D94)&lt;=2000000)),N($A94)&lt;SUMPRODUCT(--(Vans!$A$2:$A$101=$B94),Vans!$G$2:$G$101),NOT(SUMPRODUCT(($E94:$K94="Pass")+($E94:$K94="Fail")+($E94:$K94="N/A"))=7),AND($M94&lt;&gt;"",$M94&lt;&gt;"Open",$M94&lt;&gt;"Closed")),"Check inputs",IF(OR($D94&lt;SUMPRODUCT(MAX(('Service Log'!$B$2:$B$501=$B94)*('Service Log'!$H$2:$H$501&lt;$A94)*'Service Log'!$I$2:$I$501)),$D94&lt;SUMPRODUCT(MAX((Inspections!$B$2:$B$501=$B94)*(Inspections!$P$2:$P$501&lt;$A94)*Inspections!$Q$2:$Q$501)),$D94&lt;SUMPRODUCT(--(Vans!$A$2:$A$101=$B94),Vans!$D$2:$D$101)),"Check odometer",IF(AND(N($L94)&gt;0,$M94=""),"Set status","OK")))))</f>
        <v/>
      </c>
      <c r="P94" s="21">
        <f>IF(AND(ISNUMBER($A94),N($A94)&gt;=18264,N($A94)&lt;=73050),$A94,0)</f>
        <v>0</v>
      </c>
      <c r="Q94" s="22">
        <f>IF(AND(AND(ISNUMBER($A94),N($A94)&gt;=18264,N($A94)&lt;=73050),AND(ISNUMBER($D94),N($D94)&gt;=0,N($D94)&lt;=2000000)),$D94,0)</f>
        <v>0</v>
      </c>
    </row>
    <row r="95" spans="1:17" x14ac:dyDescent="0.25">
      <c r="A95" s="15"/>
      <c r="B95" s="12"/>
      <c r="C95" s="13"/>
      <c r="D95" s="14"/>
      <c r="E95" s="12"/>
      <c r="F95" s="12"/>
      <c r="G95" s="12"/>
      <c r="H95" s="12"/>
      <c r="I95" s="12"/>
      <c r="J95" s="12"/>
      <c r="K95" s="12"/>
      <c r="L95" s="23" t="str">
        <f>IF(COUNTA($A95:$K95)=0,"",COUNTIF($E95:$K95,"Fail"))</f>
        <v/>
      </c>
      <c r="M95" s="12"/>
      <c r="N95" s="13"/>
      <c r="O95" s="18" t="str">
        <f>IF(COUNTA($A95:$K95,$M95:$N95)=0,"",IF(OR($B95="",NOT(SUMPRODUCT(--(Vans!$A$2:$A$101=$B95))=1)),"Check ID",IF(OR(NOT(AND(ISNUMBER(A95),N(A95)&gt;=18264,N(A95)&lt;=73050)),NOT(AND(ISNUMBER(D95),N(D95)&gt;=0,N(D95)&lt;=2000000)),N($A95)&lt;SUMPRODUCT(--(Vans!$A$2:$A$101=$B95),Vans!$G$2:$G$101),NOT(SUMPRODUCT(($E95:$K95="Pass")+($E95:$K95="Fail")+($E95:$K95="N/A"))=7),AND($M95&lt;&gt;"",$M95&lt;&gt;"Open",$M95&lt;&gt;"Closed")),"Check inputs",IF(OR($D95&lt;SUMPRODUCT(MAX(('Service Log'!$B$2:$B$501=$B95)*('Service Log'!$H$2:$H$501&lt;$A95)*'Service Log'!$I$2:$I$501)),$D95&lt;SUMPRODUCT(MAX((Inspections!$B$2:$B$501=$B95)*(Inspections!$P$2:$P$501&lt;$A95)*Inspections!$Q$2:$Q$501)),$D95&lt;SUMPRODUCT(--(Vans!$A$2:$A$101=$B95),Vans!$D$2:$D$101)),"Check odometer",IF(AND(N($L95)&gt;0,$M95=""),"Set status","OK")))))</f>
        <v/>
      </c>
      <c r="P95" s="21">
        <f>IF(AND(ISNUMBER($A95),N($A95)&gt;=18264,N($A95)&lt;=73050),$A95,0)</f>
        <v>0</v>
      </c>
      <c r="Q95" s="22">
        <f>IF(AND(AND(ISNUMBER($A95),N($A95)&gt;=18264,N($A95)&lt;=73050),AND(ISNUMBER($D95),N($D95)&gt;=0,N($D95)&lt;=2000000)),$D95,0)</f>
        <v>0</v>
      </c>
    </row>
    <row r="96" spans="1:17" x14ac:dyDescent="0.25">
      <c r="A96" s="15"/>
      <c r="B96" s="12"/>
      <c r="C96" s="13"/>
      <c r="D96" s="14"/>
      <c r="E96" s="12"/>
      <c r="F96" s="12"/>
      <c r="G96" s="12"/>
      <c r="H96" s="12"/>
      <c r="I96" s="12"/>
      <c r="J96" s="12"/>
      <c r="K96" s="12"/>
      <c r="L96" s="23" t="str">
        <f>IF(COUNTA($A96:$K96)=0,"",COUNTIF($E96:$K96,"Fail"))</f>
        <v/>
      </c>
      <c r="M96" s="12"/>
      <c r="N96" s="13"/>
      <c r="O96" s="18" t="str">
        <f>IF(COUNTA($A96:$K96,$M96:$N96)=0,"",IF(OR($B96="",NOT(SUMPRODUCT(--(Vans!$A$2:$A$101=$B96))=1)),"Check ID",IF(OR(NOT(AND(ISNUMBER(A96),N(A96)&gt;=18264,N(A96)&lt;=73050)),NOT(AND(ISNUMBER(D96),N(D96)&gt;=0,N(D96)&lt;=2000000)),N($A96)&lt;SUMPRODUCT(--(Vans!$A$2:$A$101=$B96),Vans!$G$2:$G$101),NOT(SUMPRODUCT(($E96:$K96="Pass")+($E96:$K96="Fail")+($E96:$K96="N/A"))=7),AND($M96&lt;&gt;"",$M96&lt;&gt;"Open",$M96&lt;&gt;"Closed")),"Check inputs",IF(OR($D96&lt;SUMPRODUCT(MAX(('Service Log'!$B$2:$B$501=$B96)*('Service Log'!$H$2:$H$501&lt;$A96)*'Service Log'!$I$2:$I$501)),$D96&lt;SUMPRODUCT(MAX((Inspections!$B$2:$B$501=$B96)*(Inspections!$P$2:$P$501&lt;$A96)*Inspections!$Q$2:$Q$501)),$D96&lt;SUMPRODUCT(--(Vans!$A$2:$A$101=$B96),Vans!$D$2:$D$101)),"Check odometer",IF(AND(N($L96)&gt;0,$M96=""),"Set status","OK")))))</f>
        <v/>
      </c>
      <c r="P96" s="21">
        <f>IF(AND(ISNUMBER($A96),N($A96)&gt;=18264,N($A96)&lt;=73050),$A96,0)</f>
        <v>0</v>
      </c>
      <c r="Q96" s="22">
        <f>IF(AND(AND(ISNUMBER($A96),N($A96)&gt;=18264,N($A96)&lt;=73050),AND(ISNUMBER($D96),N($D96)&gt;=0,N($D96)&lt;=2000000)),$D96,0)</f>
        <v>0</v>
      </c>
    </row>
    <row r="97" spans="1:17" x14ac:dyDescent="0.25">
      <c r="A97" s="15"/>
      <c r="B97" s="12"/>
      <c r="C97" s="13"/>
      <c r="D97" s="14"/>
      <c r="E97" s="12"/>
      <c r="F97" s="12"/>
      <c r="G97" s="12"/>
      <c r="H97" s="12"/>
      <c r="I97" s="12"/>
      <c r="J97" s="12"/>
      <c r="K97" s="12"/>
      <c r="L97" s="23" t="str">
        <f>IF(COUNTA($A97:$K97)=0,"",COUNTIF($E97:$K97,"Fail"))</f>
        <v/>
      </c>
      <c r="M97" s="12"/>
      <c r="N97" s="13"/>
      <c r="O97" s="18" t="str">
        <f>IF(COUNTA($A97:$K97,$M97:$N97)=0,"",IF(OR($B97="",NOT(SUMPRODUCT(--(Vans!$A$2:$A$101=$B97))=1)),"Check ID",IF(OR(NOT(AND(ISNUMBER(A97),N(A97)&gt;=18264,N(A97)&lt;=73050)),NOT(AND(ISNUMBER(D97),N(D97)&gt;=0,N(D97)&lt;=2000000)),N($A97)&lt;SUMPRODUCT(--(Vans!$A$2:$A$101=$B97),Vans!$G$2:$G$101),NOT(SUMPRODUCT(($E97:$K97="Pass")+($E97:$K97="Fail")+($E97:$K97="N/A"))=7),AND($M97&lt;&gt;"",$M97&lt;&gt;"Open",$M97&lt;&gt;"Closed")),"Check inputs",IF(OR($D97&lt;SUMPRODUCT(MAX(('Service Log'!$B$2:$B$501=$B97)*('Service Log'!$H$2:$H$501&lt;$A97)*'Service Log'!$I$2:$I$501)),$D97&lt;SUMPRODUCT(MAX((Inspections!$B$2:$B$501=$B97)*(Inspections!$P$2:$P$501&lt;$A97)*Inspections!$Q$2:$Q$501)),$D97&lt;SUMPRODUCT(--(Vans!$A$2:$A$101=$B97),Vans!$D$2:$D$101)),"Check odometer",IF(AND(N($L97)&gt;0,$M97=""),"Set status","OK")))))</f>
        <v/>
      </c>
      <c r="P97" s="21">
        <f>IF(AND(ISNUMBER($A97),N($A97)&gt;=18264,N($A97)&lt;=73050),$A97,0)</f>
        <v>0</v>
      </c>
      <c r="Q97" s="22">
        <f>IF(AND(AND(ISNUMBER($A97),N($A97)&gt;=18264,N($A97)&lt;=73050),AND(ISNUMBER($D97),N($D97)&gt;=0,N($D97)&lt;=2000000)),$D97,0)</f>
        <v>0</v>
      </c>
    </row>
    <row r="98" spans="1:17" x14ac:dyDescent="0.25">
      <c r="A98" s="15"/>
      <c r="B98" s="12"/>
      <c r="C98" s="13"/>
      <c r="D98" s="14"/>
      <c r="E98" s="12"/>
      <c r="F98" s="12"/>
      <c r="G98" s="12"/>
      <c r="H98" s="12"/>
      <c r="I98" s="12"/>
      <c r="J98" s="12"/>
      <c r="K98" s="12"/>
      <c r="L98" s="23" t="str">
        <f>IF(COUNTA($A98:$K98)=0,"",COUNTIF($E98:$K98,"Fail"))</f>
        <v/>
      </c>
      <c r="M98" s="12"/>
      <c r="N98" s="13"/>
      <c r="O98" s="18" t="str">
        <f>IF(COUNTA($A98:$K98,$M98:$N98)=0,"",IF(OR($B98="",NOT(SUMPRODUCT(--(Vans!$A$2:$A$101=$B98))=1)),"Check ID",IF(OR(NOT(AND(ISNUMBER(A98),N(A98)&gt;=18264,N(A98)&lt;=73050)),NOT(AND(ISNUMBER(D98),N(D98)&gt;=0,N(D98)&lt;=2000000)),N($A98)&lt;SUMPRODUCT(--(Vans!$A$2:$A$101=$B98),Vans!$G$2:$G$101),NOT(SUMPRODUCT(($E98:$K98="Pass")+($E98:$K98="Fail")+($E98:$K98="N/A"))=7),AND($M98&lt;&gt;"",$M98&lt;&gt;"Open",$M98&lt;&gt;"Closed")),"Check inputs",IF(OR($D98&lt;SUMPRODUCT(MAX(('Service Log'!$B$2:$B$501=$B98)*('Service Log'!$H$2:$H$501&lt;$A98)*'Service Log'!$I$2:$I$501)),$D98&lt;SUMPRODUCT(MAX((Inspections!$B$2:$B$501=$B98)*(Inspections!$P$2:$P$501&lt;$A98)*Inspections!$Q$2:$Q$501)),$D98&lt;SUMPRODUCT(--(Vans!$A$2:$A$101=$B98),Vans!$D$2:$D$101)),"Check odometer",IF(AND(N($L98)&gt;0,$M98=""),"Set status","OK")))))</f>
        <v/>
      </c>
      <c r="P98" s="21">
        <f>IF(AND(ISNUMBER($A98),N($A98)&gt;=18264,N($A98)&lt;=73050),$A98,0)</f>
        <v>0</v>
      </c>
      <c r="Q98" s="22">
        <f>IF(AND(AND(ISNUMBER($A98),N($A98)&gt;=18264,N($A98)&lt;=73050),AND(ISNUMBER($D98),N($D98)&gt;=0,N($D98)&lt;=2000000)),$D98,0)</f>
        <v>0</v>
      </c>
    </row>
    <row r="99" spans="1:17" x14ac:dyDescent="0.25">
      <c r="A99" s="15"/>
      <c r="B99" s="12"/>
      <c r="C99" s="13"/>
      <c r="D99" s="14"/>
      <c r="E99" s="12"/>
      <c r="F99" s="12"/>
      <c r="G99" s="12"/>
      <c r="H99" s="12"/>
      <c r="I99" s="12"/>
      <c r="J99" s="12"/>
      <c r="K99" s="12"/>
      <c r="L99" s="23" t="str">
        <f>IF(COUNTA($A99:$K99)=0,"",COUNTIF($E99:$K99,"Fail"))</f>
        <v/>
      </c>
      <c r="M99" s="12"/>
      <c r="N99" s="13"/>
      <c r="O99" s="18" t="str">
        <f>IF(COUNTA($A99:$K99,$M99:$N99)=0,"",IF(OR($B99="",NOT(SUMPRODUCT(--(Vans!$A$2:$A$101=$B99))=1)),"Check ID",IF(OR(NOT(AND(ISNUMBER(A99),N(A99)&gt;=18264,N(A99)&lt;=73050)),NOT(AND(ISNUMBER(D99),N(D99)&gt;=0,N(D99)&lt;=2000000)),N($A99)&lt;SUMPRODUCT(--(Vans!$A$2:$A$101=$B99),Vans!$G$2:$G$101),NOT(SUMPRODUCT(($E99:$K99="Pass")+($E99:$K99="Fail")+($E99:$K99="N/A"))=7),AND($M99&lt;&gt;"",$M99&lt;&gt;"Open",$M99&lt;&gt;"Closed")),"Check inputs",IF(OR($D99&lt;SUMPRODUCT(MAX(('Service Log'!$B$2:$B$501=$B99)*('Service Log'!$H$2:$H$501&lt;$A99)*'Service Log'!$I$2:$I$501)),$D99&lt;SUMPRODUCT(MAX((Inspections!$B$2:$B$501=$B99)*(Inspections!$P$2:$P$501&lt;$A99)*Inspections!$Q$2:$Q$501)),$D99&lt;SUMPRODUCT(--(Vans!$A$2:$A$101=$B99),Vans!$D$2:$D$101)),"Check odometer",IF(AND(N($L99)&gt;0,$M99=""),"Set status","OK")))))</f>
        <v/>
      </c>
      <c r="P99" s="21">
        <f>IF(AND(ISNUMBER($A99),N($A99)&gt;=18264,N($A99)&lt;=73050),$A99,0)</f>
        <v>0</v>
      </c>
      <c r="Q99" s="22">
        <f>IF(AND(AND(ISNUMBER($A99),N($A99)&gt;=18264,N($A99)&lt;=73050),AND(ISNUMBER($D99),N($D99)&gt;=0,N($D99)&lt;=2000000)),$D99,0)</f>
        <v>0</v>
      </c>
    </row>
    <row r="100" spans="1:17" x14ac:dyDescent="0.25">
      <c r="A100" s="15"/>
      <c r="B100" s="12"/>
      <c r="C100" s="13"/>
      <c r="D100" s="14"/>
      <c r="E100" s="12"/>
      <c r="F100" s="12"/>
      <c r="G100" s="12"/>
      <c r="H100" s="12"/>
      <c r="I100" s="12"/>
      <c r="J100" s="12"/>
      <c r="K100" s="12"/>
      <c r="L100" s="23" t="str">
        <f>IF(COUNTA($A100:$K100)=0,"",COUNTIF($E100:$K100,"Fail"))</f>
        <v/>
      </c>
      <c r="M100" s="12"/>
      <c r="N100" s="13"/>
      <c r="O100" s="18" t="str">
        <f>IF(COUNTA($A100:$K100,$M100:$N100)=0,"",IF(OR($B100="",NOT(SUMPRODUCT(--(Vans!$A$2:$A$101=$B100))=1)),"Check ID",IF(OR(NOT(AND(ISNUMBER(A100),N(A100)&gt;=18264,N(A100)&lt;=73050)),NOT(AND(ISNUMBER(D100),N(D100)&gt;=0,N(D100)&lt;=2000000)),N($A100)&lt;SUMPRODUCT(--(Vans!$A$2:$A$101=$B100),Vans!$G$2:$G$101),NOT(SUMPRODUCT(($E100:$K100="Pass")+($E100:$K100="Fail")+($E100:$K100="N/A"))=7),AND($M100&lt;&gt;"",$M100&lt;&gt;"Open",$M100&lt;&gt;"Closed")),"Check inputs",IF(OR($D100&lt;SUMPRODUCT(MAX(('Service Log'!$B$2:$B$501=$B100)*('Service Log'!$H$2:$H$501&lt;$A100)*'Service Log'!$I$2:$I$501)),$D100&lt;SUMPRODUCT(MAX((Inspections!$B$2:$B$501=$B100)*(Inspections!$P$2:$P$501&lt;$A100)*Inspections!$Q$2:$Q$501)),$D100&lt;SUMPRODUCT(--(Vans!$A$2:$A$101=$B100),Vans!$D$2:$D$101)),"Check odometer",IF(AND(N($L100)&gt;0,$M100=""),"Set status","OK")))))</f>
        <v/>
      </c>
      <c r="P100" s="21">
        <f>IF(AND(ISNUMBER($A100),N($A100)&gt;=18264,N($A100)&lt;=73050),$A100,0)</f>
        <v>0</v>
      </c>
      <c r="Q100" s="22">
        <f>IF(AND(AND(ISNUMBER($A100),N($A100)&gt;=18264,N($A100)&lt;=73050),AND(ISNUMBER($D100),N($D100)&gt;=0,N($D100)&lt;=2000000)),$D100,0)</f>
        <v>0</v>
      </c>
    </row>
    <row r="101" spans="1:17" x14ac:dyDescent="0.25">
      <c r="A101" s="15"/>
      <c r="B101" s="12"/>
      <c r="C101" s="13"/>
      <c r="D101" s="14"/>
      <c r="E101" s="12"/>
      <c r="F101" s="12"/>
      <c r="G101" s="12"/>
      <c r="H101" s="12"/>
      <c r="I101" s="12"/>
      <c r="J101" s="12"/>
      <c r="K101" s="12"/>
      <c r="L101" s="23" t="str">
        <f>IF(COUNTA($A101:$K101)=0,"",COUNTIF($E101:$K101,"Fail"))</f>
        <v/>
      </c>
      <c r="M101" s="12"/>
      <c r="N101" s="13"/>
      <c r="O101" s="18" t="str">
        <f>IF(COUNTA($A101:$K101,$M101:$N101)=0,"",IF(OR($B101="",NOT(SUMPRODUCT(--(Vans!$A$2:$A$101=$B101))=1)),"Check ID",IF(OR(NOT(AND(ISNUMBER(A101),N(A101)&gt;=18264,N(A101)&lt;=73050)),NOT(AND(ISNUMBER(D101),N(D101)&gt;=0,N(D101)&lt;=2000000)),N($A101)&lt;SUMPRODUCT(--(Vans!$A$2:$A$101=$B101),Vans!$G$2:$G$101),NOT(SUMPRODUCT(($E101:$K101="Pass")+($E101:$K101="Fail")+($E101:$K101="N/A"))=7),AND($M101&lt;&gt;"",$M101&lt;&gt;"Open",$M101&lt;&gt;"Closed")),"Check inputs",IF(OR($D101&lt;SUMPRODUCT(MAX(('Service Log'!$B$2:$B$501=$B101)*('Service Log'!$H$2:$H$501&lt;$A101)*'Service Log'!$I$2:$I$501)),$D101&lt;SUMPRODUCT(MAX((Inspections!$B$2:$B$501=$B101)*(Inspections!$P$2:$P$501&lt;$A101)*Inspections!$Q$2:$Q$501)),$D101&lt;SUMPRODUCT(--(Vans!$A$2:$A$101=$B101),Vans!$D$2:$D$101)),"Check odometer",IF(AND(N($L101)&gt;0,$M101=""),"Set status","OK")))))</f>
        <v/>
      </c>
      <c r="P101" s="21">
        <f>IF(AND(ISNUMBER($A101),N($A101)&gt;=18264,N($A101)&lt;=73050),$A101,0)</f>
        <v>0</v>
      </c>
      <c r="Q101" s="22">
        <f>IF(AND(AND(ISNUMBER($A101),N($A101)&gt;=18264,N($A101)&lt;=73050),AND(ISNUMBER($D101),N($D101)&gt;=0,N($D101)&lt;=2000000)),$D101,0)</f>
        <v>0</v>
      </c>
    </row>
    <row r="102" spans="1:17" x14ac:dyDescent="0.25">
      <c r="A102" s="15"/>
      <c r="B102" s="12"/>
      <c r="C102" s="13"/>
      <c r="D102" s="14"/>
      <c r="E102" s="12"/>
      <c r="F102" s="12"/>
      <c r="G102" s="12"/>
      <c r="H102" s="12"/>
      <c r="I102" s="12"/>
      <c r="J102" s="12"/>
      <c r="K102" s="12"/>
      <c r="L102" s="23" t="str">
        <f>IF(COUNTA($A102:$K102)=0,"",COUNTIF($E102:$K102,"Fail"))</f>
        <v/>
      </c>
      <c r="M102" s="12"/>
      <c r="N102" s="13"/>
      <c r="O102" s="18" t="str">
        <f>IF(COUNTA($A102:$K102,$M102:$N102)=0,"",IF(OR($B102="",NOT(SUMPRODUCT(--(Vans!$A$2:$A$101=$B102))=1)),"Check ID",IF(OR(NOT(AND(ISNUMBER(A102),N(A102)&gt;=18264,N(A102)&lt;=73050)),NOT(AND(ISNUMBER(D102),N(D102)&gt;=0,N(D102)&lt;=2000000)),N($A102)&lt;SUMPRODUCT(--(Vans!$A$2:$A$101=$B102),Vans!$G$2:$G$101),NOT(SUMPRODUCT(($E102:$K102="Pass")+($E102:$K102="Fail")+($E102:$K102="N/A"))=7),AND($M102&lt;&gt;"",$M102&lt;&gt;"Open",$M102&lt;&gt;"Closed")),"Check inputs",IF(OR($D102&lt;SUMPRODUCT(MAX(('Service Log'!$B$2:$B$501=$B102)*('Service Log'!$H$2:$H$501&lt;$A102)*'Service Log'!$I$2:$I$501)),$D102&lt;SUMPRODUCT(MAX((Inspections!$B$2:$B$501=$B102)*(Inspections!$P$2:$P$501&lt;$A102)*Inspections!$Q$2:$Q$501)),$D102&lt;SUMPRODUCT(--(Vans!$A$2:$A$101=$B102),Vans!$D$2:$D$101)),"Check odometer",IF(AND(N($L102)&gt;0,$M102=""),"Set status","OK")))))</f>
        <v/>
      </c>
      <c r="P102" s="21">
        <f>IF(AND(ISNUMBER($A102),N($A102)&gt;=18264,N($A102)&lt;=73050),$A102,0)</f>
        <v>0</v>
      </c>
      <c r="Q102" s="22">
        <f>IF(AND(AND(ISNUMBER($A102),N($A102)&gt;=18264,N($A102)&lt;=73050),AND(ISNUMBER($D102),N($D102)&gt;=0,N($D102)&lt;=2000000)),$D102,0)</f>
        <v>0</v>
      </c>
    </row>
    <row r="103" spans="1:17" x14ac:dyDescent="0.25">
      <c r="A103" s="15"/>
      <c r="B103" s="12"/>
      <c r="C103" s="13"/>
      <c r="D103" s="14"/>
      <c r="E103" s="12"/>
      <c r="F103" s="12"/>
      <c r="G103" s="12"/>
      <c r="H103" s="12"/>
      <c r="I103" s="12"/>
      <c r="J103" s="12"/>
      <c r="K103" s="12"/>
      <c r="L103" s="23" t="str">
        <f>IF(COUNTA($A103:$K103)=0,"",COUNTIF($E103:$K103,"Fail"))</f>
        <v/>
      </c>
      <c r="M103" s="12"/>
      <c r="N103" s="13"/>
      <c r="O103" s="18" t="str">
        <f>IF(COUNTA($A103:$K103,$M103:$N103)=0,"",IF(OR($B103="",NOT(SUMPRODUCT(--(Vans!$A$2:$A$101=$B103))=1)),"Check ID",IF(OR(NOT(AND(ISNUMBER(A103),N(A103)&gt;=18264,N(A103)&lt;=73050)),NOT(AND(ISNUMBER(D103),N(D103)&gt;=0,N(D103)&lt;=2000000)),N($A103)&lt;SUMPRODUCT(--(Vans!$A$2:$A$101=$B103),Vans!$G$2:$G$101),NOT(SUMPRODUCT(($E103:$K103="Pass")+($E103:$K103="Fail")+($E103:$K103="N/A"))=7),AND($M103&lt;&gt;"",$M103&lt;&gt;"Open",$M103&lt;&gt;"Closed")),"Check inputs",IF(OR($D103&lt;SUMPRODUCT(MAX(('Service Log'!$B$2:$B$501=$B103)*('Service Log'!$H$2:$H$501&lt;$A103)*'Service Log'!$I$2:$I$501)),$D103&lt;SUMPRODUCT(MAX((Inspections!$B$2:$B$501=$B103)*(Inspections!$P$2:$P$501&lt;$A103)*Inspections!$Q$2:$Q$501)),$D103&lt;SUMPRODUCT(--(Vans!$A$2:$A$101=$B103),Vans!$D$2:$D$101)),"Check odometer",IF(AND(N($L103)&gt;0,$M103=""),"Set status","OK")))))</f>
        <v/>
      </c>
      <c r="P103" s="21">
        <f>IF(AND(ISNUMBER($A103),N($A103)&gt;=18264,N($A103)&lt;=73050),$A103,0)</f>
        <v>0</v>
      </c>
      <c r="Q103" s="22">
        <f>IF(AND(AND(ISNUMBER($A103),N($A103)&gt;=18264,N($A103)&lt;=73050),AND(ISNUMBER($D103),N($D103)&gt;=0,N($D103)&lt;=2000000)),$D103,0)</f>
        <v>0</v>
      </c>
    </row>
    <row r="104" spans="1:17" x14ac:dyDescent="0.25">
      <c r="A104" s="15"/>
      <c r="B104" s="12"/>
      <c r="C104" s="13"/>
      <c r="D104" s="14"/>
      <c r="E104" s="12"/>
      <c r="F104" s="12"/>
      <c r="G104" s="12"/>
      <c r="H104" s="12"/>
      <c r="I104" s="12"/>
      <c r="J104" s="12"/>
      <c r="K104" s="12"/>
      <c r="L104" s="23" t="str">
        <f>IF(COUNTA($A104:$K104)=0,"",COUNTIF($E104:$K104,"Fail"))</f>
        <v/>
      </c>
      <c r="M104" s="12"/>
      <c r="N104" s="13"/>
      <c r="O104" s="18" t="str">
        <f>IF(COUNTA($A104:$K104,$M104:$N104)=0,"",IF(OR($B104="",NOT(SUMPRODUCT(--(Vans!$A$2:$A$101=$B104))=1)),"Check ID",IF(OR(NOT(AND(ISNUMBER(A104),N(A104)&gt;=18264,N(A104)&lt;=73050)),NOT(AND(ISNUMBER(D104),N(D104)&gt;=0,N(D104)&lt;=2000000)),N($A104)&lt;SUMPRODUCT(--(Vans!$A$2:$A$101=$B104),Vans!$G$2:$G$101),NOT(SUMPRODUCT(($E104:$K104="Pass")+($E104:$K104="Fail")+($E104:$K104="N/A"))=7),AND($M104&lt;&gt;"",$M104&lt;&gt;"Open",$M104&lt;&gt;"Closed")),"Check inputs",IF(OR($D104&lt;SUMPRODUCT(MAX(('Service Log'!$B$2:$B$501=$B104)*('Service Log'!$H$2:$H$501&lt;$A104)*'Service Log'!$I$2:$I$501)),$D104&lt;SUMPRODUCT(MAX((Inspections!$B$2:$B$501=$B104)*(Inspections!$P$2:$P$501&lt;$A104)*Inspections!$Q$2:$Q$501)),$D104&lt;SUMPRODUCT(--(Vans!$A$2:$A$101=$B104),Vans!$D$2:$D$101)),"Check odometer",IF(AND(N($L104)&gt;0,$M104=""),"Set status","OK")))))</f>
        <v/>
      </c>
      <c r="P104" s="21">
        <f>IF(AND(ISNUMBER($A104),N($A104)&gt;=18264,N($A104)&lt;=73050),$A104,0)</f>
        <v>0</v>
      </c>
      <c r="Q104" s="22">
        <f>IF(AND(AND(ISNUMBER($A104),N($A104)&gt;=18264,N($A104)&lt;=73050),AND(ISNUMBER($D104),N($D104)&gt;=0,N($D104)&lt;=2000000)),$D104,0)</f>
        <v>0</v>
      </c>
    </row>
    <row r="105" spans="1:17" x14ac:dyDescent="0.25">
      <c r="A105" s="15"/>
      <c r="B105" s="12"/>
      <c r="C105" s="13"/>
      <c r="D105" s="14"/>
      <c r="E105" s="12"/>
      <c r="F105" s="12"/>
      <c r="G105" s="12"/>
      <c r="H105" s="12"/>
      <c r="I105" s="12"/>
      <c r="J105" s="12"/>
      <c r="K105" s="12"/>
      <c r="L105" s="23" t="str">
        <f>IF(COUNTA($A105:$K105)=0,"",COUNTIF($E105:$K105,"Fail"))</f>
        <v/>
      </c>
      <c r="M105" s="12"/>
      <c r="N105" s="13"/>
      <c r="O105" s="18" t="str">
        <f>IF(COUNTA($A105:$K105,$M105:$N105)=0,"",IF(OR($B105="",NOT(SUMPRODUCT(--(Vans!$A$2:$A$101=$B105))=1)),"Check ID",IF(OR(NOT(AND(ISNUMBER(A105),N(A105)&gt;=18264,N(A105)&lt;=73050)),NOT(AND(ISNUMBER(D105),N(D105)&gt;=0,N(D105)&lt;=2000000)),N($A105)&lt;SUMPRODUCT(--(Vans!$A$2:$A$101=$B105),Vans!$G$2:$G$101),NOT(SUMPRODUCT(($E105:$K105="Pass")+($E105:$K105="Fail")+($E105:$K105="N/A"))=7),AND($M105&lt;&gt;"",$M105&lt;&gt;"Open",$M105&lt;&gt;"Closed")),"Check inputs",IF(OR($D105&lt;SUMPRODUCT(MAX(('Service Log'!$B$2:$B$501=$B105)*('Service Log'!$H$2:$H$501&lt;$A105)*'Service Log'!$I$2:$I$501)),$D105&lt;SUMPRODUCT(MAX((Inspections!$B$2:$B$501=$B105)*(Inspections!$P$2:$P$501&lt;$A105)*Inspections!$Q$2:$Q$501)),$D105&lt;SUMPRODUCT(--(Vans!$A$2:$A$101=$B105),Vans!$D$2:$D$101)),"Check odometer",IF(AND(N($L105)&gt;0,$M105=""),"Set status","OK")))))</f>
        <v/>
      </c>
      <c r="P105" s="21">
        <f>IF(AND(ISNUMBER($A105),N($A105)&gt;=18264,N($A105)&lt;=73050),$A105,0)</f>
        <v>0</v>
      </c>
      <c r="Q105" s="22">
        <f>IF(AND(AND(ISNUMBER($A105),N($A105)&gt;=18264,N($A105)&lt;=73050),AND(ISNUMBER($D105),N($D105)&gt;=0,N($D105)&lt;=2000000)),$D105,0)</f>
        <v>0</v>
      </c>
    </row>
    <row r="106" spans="1:17" x14ac:dyDescent="0.25">
      <c r="A106" s="15"/>
      <c r="B106" s="12"/>
      <c r="C106" s="13"/>
      <c r="D106" s="14"/>
      <c r="E106" s="12"/>
      <c r="F106" s="12"/>
      <c r="G106" s="12"/>
      <c r="H106" s="12"/>
      <c r="I106" s="12"/>
      <c r="J106" s="12"/>
      <c r="K106" s="12"/>
      <c r="L106" s="23" t="str">
        <f>IF(COUNTA($A106:$K106)=0,"",COUNTIF($E106:$K106,"Fail"))</f>
        <v/>
      </c>
      <c r="M106" s="12"/>
      <c r="N106" s="13"/>
      <c r="O106" s="18" t="str">
        <f>IF(COUNTA($A106:$K106,$M106:$N106)=0,"",IF(OR($B106="",NOT(SUMPRODUCT(--(Vans!$A$2:$A$101=$B106))=1)),"Check ID",IF(OR(NOT(AND(ISNUMBER(A106),N(A106)&gt;=18264,N(A106)&lt;=73050)),NOT(AND(ISNUMBER(D106),N(D106)&gt;=0,N(D106)&lt;=2000000)),N($A106)&lt;SUMPRODUCT(--(Vans!$A$2:$A$101=$B106),Vans!$G$2:$G$101),NOT(SUMPRODUCT(($E106:$K106="Pass")+($E106:$K106="Fail")+($E106:$K106="N/A"))=7),AND($M106&lt;&gt;"",$M106&lt;&gt;"Open",$M106&lt;&gt;"Closed")),"Check inputs",IF(OR($D106&lt;SUMPRODUCT(MAX(('Service Log'!$B$2:$B$501=$B106)*('Service Log'!$H$2:$H$501&lt;$A106)*'Service Log'!$I$2:$I$501)),$D106&lt;SUMPRODUCT(MAX((Inspections!$B$2:$B$501=$B106)*(Inspections!$P$2:$P$501&lt;$A106)*Inspections!$Q$2:$Q$501)),$D106&lt;SUMPRODUCT(--(Vans!$A$2:$A$101=$B106),Vans!$D$2:$D$101)),"Check odometer",IF(AND(N($L106)&gt;0,$M106=""),"Set status","OK")))))</f>
        <v/>
      </c>
      <c r="P106" s="21">
        <f>IF(AND(ISNUMBER($A106),N($A106)&gt;=18264,N($A106)&lt;=73050),$A106,0)</f>
        <v>0</v>
      </c>
      <c r="Q106" s="22">
        <f>IF(AND(AND(ISNUMBER($A106),N($A106)&gt;=18264,N($A106)&lt;=73050),AND(ISNUMBER($D106),N($D106)&gt;=0,N($D106)&lt;=2000000)),$D106,0)</f>
        <v>0</v>
      </c>
    </row>
    <row r="107" spans="1:17" x14ac:dyDescent="0.25">
      <c r="A107" s="15"/>
      <c r="B107" s="12"/>
      <c r="C107" s="13"/>
      <c r="D107" s="14"/>
      <c r="E107" s="12"/>
      <c r="F107" s="12"/>
      <c r="G107" s="12"/>
      <c r="H107" s="12"/>
      <c r="I107" s="12"/>
      <c r="J107" s="12"/>
      <c r="K107" s="12"/>
      <c r="L107" s="23" t="str">
        <f>IF(COUNTA($A107:$K107)=0,"",COUNTIF($E107:$K107,"Fail"))</f>
        <v/>
      </c>
      <c r="M107" s="12"/>
      <c r="N107" s="13"/>
      <c r="O107" s="18" t="str">
        <f>IF(COUNTA($A107:$K107,$M107:$N107)=0,"",IF(OR($B107="",NOT(SUMPRODUCT(--(Vans!$A$2:$A$101=$B107))=1)),"Check ID",IF(OR(NOT(AND(ISNUMBER(A107),N(A107)&gt;=18264,N(A107)&lt;=73050)),NOT(AND(ISNUMBER(D107),N(D107)&gt;=0,N(D107)&lt;=2000000)),N($A107)&lt;SUMPRODUCT(--(Vans!$A$2:$A$101=$B107),Vans!$G$2:$G$101),NOT(SUMPRODUCT(($E107:$K107="Pass")+($E107:$K107="Fail")+($E107:$K107="N/A"))=7),AND($M107&lt;&gt;"",$M107&lt;&gt;"Open",$M107&lt;&gt;"Closed")),"Check inputs",IF(OR($D107&lt;SUMPRODUCT(MAX(('Service Log'!$B$2:$B$501=$B107)*('Service Log'!$H$2:$H$501&lt;$A107)*'Service Log'!$I$2:$I$501)),$D107&lt;SUMPRODUCT(MAX((Inspections!$B$2:$B$501=$B107)*(Inspections!$P$2:$P$501&lt;$A107)*Inspections!$Q$2:$Q$501)),$D107&lt;SUMPRODUCT(--(Vans!$A$2:$A$101=$B107),Vans!$D$2:$D$101)),"Check odometer",IF(AND(N($L107)&gt;0,$M107=""),"Set status","OK")))))</f>
        <v/>
      </c>
      <c r="P107" s="21">
        <f>IF(AND(ISNUMBER($A107),N($A107)&gt;=18264,N($A107)&lt;=73050),$A107,0)</f>
        <v>0</v>
      </c>
      <c r="Q107" s="22">
        <f>IF(AND(AND(ISNUMBER($A107),N($A107)&gt;=18264,N($A107)&lt;=73050),AND(ISNUMBER($D107),N($D107)&gt;=0,N($D107)&lt;=2000000)),$D107,0)</f>
        <v>0</v>
      </c>
    </row>
    <row r="108" spans="1:17" x14ac:dyDescent="0.25">
      <c r="A108" s="15"/>
      <c r="B108" s="12"/>
      <c r="C108" s="13"/>
      <c r="D108" s="14"/>
      <c r="E108" s="12"/>
      <c r="F108" s="12"/>
      <c r="G108" s="12"/>
      <c r="H108" s="12"/>
      <c r="I108" s="12"/>
      <c r="J108" s="12"/>
      <c r="K108" s="12"/>
      <c r="L108" s="23" t="str">
        <f>IF(COUNTA($A108:$K108)=0,"",COUNTIF($E108:$K108,"Fail"))</f>
        <v/>
      </c>
      <c r="M108" s="12"/>
      <c r="N108" s="13"/>
      <c r="O108" s="18" t="str">
        <f>IF(COUNTA($A108:$K108,$M108:$N108)=0,"",IF(OR($B108="",NOT(SUMPRODUCT(--(Vans!$A$2:$A$101=$B108))=1)),"Check ID",IF(OR(NOT(AND(ISNUMBER(A108),N(A108)&gt;=18264,N(A108)&lt;=73050)),NOT(AND(ISNUMBER(D108),N(D108)&gt;=0,N(D108)&lt;=2000000)),N($A108)&lt;SUMPRODUCT(--(Vans!$A$2:$A$101=$B108),Vans!$G$2:$G$101),NOT(SUMPRODUCT(($E108:$K108="Pass")+($E108:$K108="Fail")+($E108:$K108="N/A"))=7),AND($M108&lt;&gt;"",$M108&lt;&gt;"Open",$M108&lt;&gt;"Closed")),"Check inputs",IF(OR($D108&lt;SUMPRODUCT(MAX(('Service Log'!$B$2:$B$501=$B108)*('Service Log'!$H$2:$H$501&lt;$A108)*'Service Log'!$I$2:$I$501)),$D108&lt;SUMPRODUCT(MAX((Inspections!$B$2:$B$501=$B108)*(Inspections!$P$2:$P$501&lt;$A108)*Inspections!$Q$2:$Q$501)),$D108&lt;SUMPRODUCT(--(Vans!$A$2:$A$101=$B108),Vans!$D$2:$D$101)),"Check odometer",IF(AND(N($L108)&gt;0,$M108=""),"Set status","OK")))))</f>
        <v/>
      </c>
      <c r="P108" s="21">
        <f>IF(AND(ISNUMBER($A108),N($A108)&gt;=18264,N($A108)&lt;=73050),$A108,0)</f>
        <v>0</v>
      </c>
      <c r="Q108" s="22">
        <f>IF(AND(AND(ISNUMBER($A108),N($A108)&gt;=18264,N($A108)&lt;=73050),AND(ISNUMBER($D108),N($D108)&gt;=0,N($D108)&lt;=2000000)),$D108,0)</f>
        <v>0</v>
      </c>
    </row>
    <row r="109" spans="1:17" x14ac:dyDescent="0.25">
      <c r="A109" s="15"/>
      <c r="B109" s="12"/>
      <c r="C109" s="13"/>
      <c r="D109" s="14"/>
      <c r="E109" s="12"/>
      <c r="F109" s="12"/>
      <c r="G109" s="12"/>
      <c r="H109" s="12"/>
      <c r="I109" s="12"/>
      <c r="J109" s="12"/>
      <c r="K109" s="12"/>
      <c r="L109" s="23" t="str">
        <f>IF(COUNTA($A109:$K109)=0,"",COUNTIF($E109:$K109,"Fail"))</f>
        <v/>
      </c>
      <c r="M109" s="12"/>
      <c r="N109" s="13"/>
      <c r="O109" s="18" t="str">
        <f>IF(COUNTA($A109:$K109,$M109:$N109)=0,"",IF(OR($B109="",NOT(SUMPRODUCT(--(Vans!$A$2:$A$101=$B109))=1)),"Check ID",IF(OR(NOT(AND(ISNUMBER(A109),N(A109)&gt;=18264,N(A109)&lt;=73050)),NOT(AND(ISNUMBER(D109),N(D109)&gt;=0,N(D109)&lt;=2000000)),N($A109)&lt;SUMPRODUCT(--(Vans!$A$2:$A$101=$B109),Vans!$G$2:$G$101),NOT(SUMPRODUCT(($E109:$K109="Pass")+($E109:$K109="Fail")+($E109:$K109="N/A"))=7),AND($M109&lt;&gt;"",$M109&lt;&gt;"Open",$M109&lt;&gt;"Closed")),"Check inputs",IF(OR($D109&lt;SUMPRODUCT(MAX(('Service Log'!$B$2:$B$501=$B109)*('Service Log'!$H$2:$H$501&lt;$A109)*'Service Log'!$I$2:$I$501)),$D109&lt;SUMPRODUCT(MAX((Inspections!$B$2:$B$501=$B109)*(Inspections!$P$2:$P$501&lt;$A109)*Inspections!$Q$2:$Q$501)),$D109&lt;SUMPRODUCT(--(Vans!$A$2:$A$101=$B109),Vans!$D$2:$D$101)),"Check odometer",IF(AND(N($L109)&gt;0,$M109=""),"Set status","OK")))))</f>
        <v/>
      </c>
      <c r="P109" s="21">
        <f>IF(AND(ISNUMBER($A109),N($A109)&gt;=18264,N($A109)&lt;=73050),$A109,0)</f>
        <v>0</v>
      </c>
      <c r="Q109" s="22">
        <f>IF(AND(AND(ISNUMBER($A109),N($A109)&gt;=18264,N($A109)&lt;=73050),AND(ISNUMBER($D109),N($D109)&gt;=0,N($D109)&lt;=2000000)),$D109,0)</f>
        <v>0</v>
      </c>
    </row>
    <row r="110" spans="1:17" x14ac:dyDescent="0.25">
      <c r="A110" s="15"/>
      <c r="B110" s="12"/>
      <c r="C110" s="13"/>
      <c r="D110" s="14"/>
      <c r="E110" s="12"/>
      <c r="F110" s="12"/>
      <c r="G110" s="12"/>
      <c r="H110" s="12"/>
      <c r="I110" s="12"/>
      <c r="J110" s="12"/>
      <c r="K110" s="12"/>
      <c r="L110" s="23" t="str">
        <f>IF(COUNTA($A110:$K110)=0,"",COUNTIF($E110:$K110,"Fail"))</f>
        <v/>
      </c>
      <c r="M110" s="12"/>
      <c r="N110" s="13"/>
      <c r="O110" s="18" t="str">
        <f>IF(COUNTA($A110:$K110,$M110:$N110)=0,"",IF(OR($B110="",NOT(SUMPRODUCT(--(Vans!$A$2:$A$101=$B110))=1)),"Check ID",IF(OR(NOT(AND(ISNUMBER(A110),N(A110)&gt;=18264,N(A110)&lt;=73050)),NOT(AND(ISNUMBER(D110),N(D110)&gt;=0,N(D110)&lt;=2000000)),N($A110)&lt;SUMPRODUCT(--(Vans!$A$2:$A$101=$B110),Vans!$G$2:$G$101),NOT(SUMPRODUCT(($E110:$K110="Pass")+($E110:$K110="Fail")+($E110:$K110="N/A"))=7),AND($M110&lt;&gt;"",$M110&lt;&gt;"Open",$M110&lt;&gt;"Closed")),"Check inputs",IF(OR($D110&lt;SUMPRODUCT(MAX(('Service Log'!$B$2:$B$501=$B110)*('Service Log'!$H$2:$H$501&lt;$A110)*'Service Log'!$I$2:$I$501)),$D110&lt;SUMPRODUCT(MAX((Inspections!$B$2:$B$501=$B110)*(Inspections!$P$2:$P$501&lt;$A110)*Inspections!$Q$2:$Q$501)),$D110&lt;SUMPRODUCT(--(Vans!$A$2:$A$101=$B110),Vans!$D$2:$D$101)),"Check odometer",IF(AND(N($L110)&gt;0,$M110=""),"Set status","OK")))))</f>
        <v/>
      </c>
      <c r="P110" s="21">
        <f>IF(AND(ISNUMBER($A110),N($A110)&gt;=18264,N($A110)&lt;=73050),$A110,0)</f>
        <v>0</v>
      </c>
      <c r="Q110" s="22">
        <f>IF(AND(AND(ISNUMBER($A110),N($A110)&gt;=18264,N($A110)&lt;=73050),AND(ISNUMBER($D110),N($D110)&gt;=0,N($D110)&lt;=2000000)),$D110,0)</f>
        <v>0</v>
      </c>
    </row>
    <row r="111" spans="1:17" x14ac:dyDescent="0.25">
      <c r="A111" s="15"/>
      <c r="B111" s="12"/>
      <c r="C111" s="13"/>
      <c r="D111" s="14"/>
      <c r="E111" s="12"/>
      <c r="F111" s="12"/>
      <c r="G111" s="12"/>
      <c r="H111" s="12"/>
      <c r="I111" s="12"/>
      <c r="J111" s="12"/>
      <c r="K111" s="12"/>
      <c r="L111" s="23" t="str">
        <f>IF(COUNTA($A111:$K111)=0,"",COUNTIF($E111:$K111,"Fail"))</f>
        <v/>
      </c>
      <c r="M111" s="12"/>
      <c r="N111" s="13"/>
      <c r="O111" s="18" t="str">
        <f>IF(COUNTA($A111:$K111,$M111:$N111)=0,"",IF(OR($B111="",NOT(SUMPRODUCT(--(Vans!$A$2:$A$101=$B111))=1)),"Check ID",IF(OR(NOT(AND(ISNUMBER(A111),N(A111)&gt;=18264,N(A111)&lt;=73050)),NOT(AND(ISNUMBER(D111),N(D111)&gt;=0,N(D111)&lt;=2000000)),N($A111)&lt;SUMPRODUCT(--(Vans!$A$2:$A$101=$B111),Vans!$G$2:$G$101),NOT(SUMPRODUCT(($E111:$K111="Pass")+($E111:$K111="Fail")+($E111:$K111="N/A"))=7),AND($M111&lt;&gt;"",$M111&lt;&gt;"Open",$M111&lt;&gt;"Closed")),"Check inputs",IF(OR($D111&lt;SUMPRODUCT(MAX(('Service Log'!$B$2:$B$501=$B111)*('Service Log'!$H$2:$H$501&lt;$A111)*'Service Log'!$I$2:$I$501)),$D111&lt;SUMPRODUCT(MAX((Inspections!$B$2:$B$501=$B111)*(Inspections!$P$2:$P$501&lt;$A111)*Inspections!$Q$2:$Q$501)),$D111&lt;SUMPRODUCT(--(Vans!$A$2:$A$101=$B111),Vans!$D$2:$D$101)),"Check odometer",IF(AND(N($L111)&gt;0,$M111=""),"Set status","OK")))))</f>
        <v/>
      </c>
      <c r="P111" s="21">
        <f>IF(AND(ISNUMBER($A111),N($A111)&gt;=18264,N($A111)&lt;=73050),$A111,0)</f>
        <v>0</v>
      </c>
      <c r="Q111" s="22">
        <f>IF(AND(AND(ISNUMBER($A111),N($A111)&gt;=18264,N($A111)&lt;=73050),AND(ISNUMBER($D111),N($D111)&gt;=0,N($D111)&lt;=2000000)),$D111,0)</f>
        <v>0</v>
      </c>
    </row>
    <row r="112" spans="1:17" x14ac:dyDescent="0.25">
      <c r="A112" s="15"/>
      <c r="B112" s="12"/>
      <c r="C112" s="13"/>
      <c r="D112" s="14"/>
      <c r="E112" s="12"/>
      <c r="F112" s="12"/>
      <c r="G112" s="12"/>
      <c r="H112" s="12"/>
      <c r="I112" s="12"/>
      <c r="J112" s="12"/>
      <c r="K112" s="12"/>
      <c r="L112" s="23" t="str">
        <f>IF(COUNTA($A112:$K112)=0,"",COUNTIF($E112:$K112,"Fail"))</f>
        <v/>
      </c>
      <c r="M112" s="12"/>
      <c r="N112" s="13"/>
      <c r="O112" s="18" t="str">
        <f>IF(COUNTA($A112:$K112,$M112:$N112)=0,"",IF(OR($B112="",NOT(SUMPRODUCT(--(Vans!$A$2:$A$101=$B112))=1)),"Check ID",IF(OR(NOT(AND(ISNUMBER(A112),N(A112)&gt;=18264,N(A112)&lt;=73050)),NOT(AND(ISNUMBER(D112),N(D112)&gt;=0,N(D112)&lt;=2000000)),N($A112)&lt;SUMPRODUCT(--(Vans!$A$2:$A$101=$B112),Vans!$G$2:$G$101),NOT(SUMPRODUCT(($E112:$K112="Pass")+($E112:$K112="Fail")+($E112:$K112="N/A"))=7),AND($M112&lt;&gt;"",$M112&lt;&gt;"Open",$M112&lt;&gt;"Closed")),"Check inputs",IF(OR($D112&lt;SUMPRODUCT(MAX(('Service Log'!$B$2:$B$501=$B112)*('Service Log'!$H$2:$H$501&lt;$A112)*'Service Log'!$I$2:$I$501)),$D112&lt;SUMPRODUCT(MAX((Inspections!$B$2:$B$501=$B112)*(Inspections!$P$2:$P$501&lt;$A112)*Inspections!$Q$2:$Q$501)),$D112&lt;SUMPRODUCT(--(Vans!$A$2:$A$101=$B112),Vans!$D$2:$D$101)),"Check odometer",IF(AND(N($L112)&gt;0,$M112=""),"Set status","OK")))))</f>
        <v/>
      </c>
      <c r="P112" s="21">
        <f>IF(AND(ISNUMBER($A112),N($A112)&gt;=18264,N($A112)&lt;=73050),$A112,0)</f>
        <v>0</v>
      </c>
      <c r="Q112" s="22">
        <f>IF(AND(AND(ISNUMBER($A112),N($A112)&gt;=18264,N($A112)&lt;=73050),AND(ISNUMBER($D112),N($D112)&gt;=0,N($D112)&lt;=2000000)),$D112,0)</f>
        <v>0</v>
      </c>
    </row>
    <row r="113" spans="1:17" x14ac:dyDescent="0.25">
      <c r="A113" s="15"/>
      <c r="B113" s="12"/>
      <c r="C113" s="13"/>
      <c r="D113" s="14"/>
      <c r="E113" s="12"/>
      <c r="F113" s="12"/>
      <c r="G113" s="12"/>
      <c r="H113" s="12"/>
      <c r="I113" s="12"/>
      <c r="J113" s="12"/>
      <c r="K113" s="12"/>
      <c r="L113" s="23" t="str">
        <f>IF(COUNTA($A113:$K113)=0,"",COUNTIF($E113:$K113,"Fail"))</f>
        <v/>
      </c>
      <c r="M113" s="12"/>
      <c r="N113" s="13"/>
      <c r="O113" s="18" t="str">
        <f>IF(COUNTA($A113:$K113,$M113:$N113)=0,"",IF(OR($B113="",NOT(SUMPRODUCT(--(Vans!$A$2:$A$101=$B113))=1)),"Check ID",IF(OR(NOT(AND(ISNUMBER(A113),N(A113)&gt;=18264,N(A113)&lt;=73050)),NOT(AND(ISNUMBER(D113),N(D113)&gt;=0,N(D113)&lt;=2000000)),N($A113)&lt;SUMPRODUCT(--(Vans!$A$2:$A$101=$B113),Vans!$G$2:$G$101),NOT(SUMPRODUCT(($E113:$K113="Pass")+($E113:$K113="Fail")+($E113:$K113="N/A"))=7),AND($M113&lt;&gt;"",$M113&lt;&gt;"Open",$M113&lt;&gt;"Closed")),"Check inputs",IF(OR($D113&lt;SUMPRODUCT(MAX(('Service Log'!$B$2:$B$501=$B113)*('Service Log'!$H$2:$H$501&lt;$A113)*'Service Log'!$I$2:$I$501)),$D113&lt;SUMPRODUCT(MAX((Inspections!$B$2:$B$501=$B113)*(Inspections!$P$2:$P$501&lt;$A113)*Inspections!$Q$2:$Q$501)),$D113&lt;SUMPRODUCT(--(Vans!$A$2:$A$101=$B113),Vans!$D$2:$D$101)),"Check odometer",IF(AND(N($L113)&gt;0,$M113=""),"Set status","OK")))))</f>
        <v/>
      </c>
      <c r="P113" s="21">
        <f>IF(AND(ISNUMBER($A113),N($A113)&gt;=18264,N($A113)&lt;=73050),$A113,0)</f>
        <v>0</v>
      </c>
      <c r="Q113" s="22">
        <f>IF(AND(AND(ISNUMBER($A113),N($A113)&gt;=18264,N($A113)&lt;=73050),AND(ISNUMBER($D113),N($D113)&gt;=0,N($D113)&lt;=2000000)),$D113,0)</f>
        <v>0</v>
      </c>
    </row>
    <row r="114" spans="1:17" x14ac:dyDescent="0.25">
      <c r="A114" s="15"/>
      <c r="B114" s="12"/>
      <c r="C114" s="13"/>
      <c r="D114" s="14"/>
      <c r="E114" s="12"/>
      <c r="F114" s="12"/>
      <c r="G114" s="12"/>
      <c r="H114" s="12"/>
      <c r="I114" s="12"/>
      <c r="J114" s="12"/>
      <c r="K114" s="12"/>
      <c r="L114" s="23" t="str">
        <f>IF(COUNTA($A114:$K114)=0,"",COUNTIF($E114:$K114,"Fail"))</f>
        <v/>
      </c>
      <c r="M114" s="12"/>
      <c r="N114" s="13"/>
      <c r="O114" s="18" t="str">
        <f>IF(COUNTA($A114:$K114,$M114:$N114)=0,"",IF(OR($B114="",NOT(SUMPRODUCT(--(Vans!$A$2:$A$101=$B114))=1)),"Check ID",IF(OR(NOT(AND(ISNUMBER(A114),N(A114)&gt;=18264,N(A114)&lt;=73050)),NOT(AND(ISNUMBER(D114),N(D114)&gt;=0,N(D114)&lt;=2000000)),N($A114)&lt;SUMPRODUCT(--(Vans!$A$2:$A$101=$B114),Vans!$G$2:$G$101),NOT(SUMPRODUCT(($E114:$K114="Pass")+($E114:$K114="Fail")+($E114:$K114="N/A"))=7),AND($M114&lt;&gt;"",$M114&lt;&gt;"Open",$M114&lt;&gt;"Closed")),"Check inputs",IF(OR($D114&lt;SUMPRODUCT(MAX(('Service Log'!$B$2:$B$501=$B114)*('Service Log'!$H$2:$H$501&lt;$A114)*'Service Log'!$I$2:$I$501)),$D114&lt;SUMPRODUCT(MAX((Inspections!$B$2:$B$501=$B114)*(Inspections!$P$2:$P$501&lt;$A114)*Inspections!$Q$2:$Q$501)),$D114&lt;SUMPRODUCT(--(Vans!$A$2:$A$101=$B114),Vans!$D$2:$D$101)),"Check odometer",IF(AND(N($L114)&gt;0,$M114=""),"Set status","OK")))))</f>
        <v/>
      </c>
      <c r="P114" s="21">
        <f>IF(AND(ISNUMBER($A114),N($A114)&gt;=18264,N($A114)&lt;=73050),$A114,0)</f>
        <v>0</v>
      </c>
      <c r="Q114" s="22">
        <f>IF(AND(AND(ISNUMBER($A114),N($A114)&gt;=18264,N($A114)&lt;=73050),AND(ISNUMBER($D114),N($D114)&gt;=0,N($D114)&lt;=2000000)),$D114,0)</f>
        <v>0</v>
      </c>
    </row>
    <row r="115" spans="1:17" x14ac:dyDescent="0.25">
      <c r="A115" s="15"/>
      <c r="B115" s="12"/>
      <c r="C115" s="13"/>
      <c r="D115" s="14"/>
      <c r="E115" s="12"/>
      <c r="F115" s="12"/>
      <c r="G115" s="12"/>
      <c r="H115" s="12"/>
      <c r="I115" s="12"/>
      <c r="J115" s="12"/>
      <c r="K115" s="12"/>
      <c r="L115" s="23" t="str">
        <f>IF(COUNTA($A115:$K115)=0,"",COUNTIF($E115:$K115,"Fail"))</f>
        <v/>
      </c>
      <c r="M115" s="12"/>
      <c r="N115" s="13"/>
      <c r="O115" s="18" t="str">
        <f>IF(COUNTA($A115:$K115,$M115:$N115)=0,"",IF(OR($B115="",NOT(SUMPRODUCT(--(Vans!$A$2:$A$101=$B115))=1)),"Check ID",IF(OR(NOT(AND(ISNUMBER(A115),N(A115)&gt;=18264,N(A115)&lt;=73050)),NOT(AND(ISNUMBER(D115),N(D115)&gt;=0,N(D115)&lt;=2000000)),N($A115)&lt;SUMPRODUCT(--(Vans!$A$2:$A$101=$B115),Vans!$G$2:$G$101),NOT(SUMPRODUCT(($E115:$K115="Pass")+($E115:$K115="Fail")+($E115:$K115="N/A"))=7),AND($M115&lt;&gt;"",$M115&lt;&gt;"Open",$M115&lt;&gt;"Closed")),"Check inputs",IF(OR($D115&lt;SUMPRODUCT(MAX(('Service Log'!$B$2:$B$501=$B115)*('Service Log'!$H$2:$H$501&lt;$A115)*'Service Log'!$I$2:$I$501)),$D115&lt;SUMPRODUCT(MAX((Inspections!$B$2:$B$501=$B115)*(Inspections!$P$2:$P$501&lt;$A115)*Inspections!$Q$2:$Q$501)),$D115&lt;SUMPRODUCT(--(Vans!$A$2:$A$101=$B115),Vans!$D$2:$D$101)),"Check odometer",IF(AND(N($L115)&gt;0,$M115=""),"Set status","OK")))))</f>
        <v/>
      </c>
      <c r="P115" s="21">
        <f>IF(AND(ISNUMBER($A115),N($A115)&gt;=18264,N($A115)&lt;=73050),$A115,0)</f>
        <v>0</v>
      </c>
      <c r="Q115" s="22">
        <f>IF(AND(AND(ISNUMBER($A115),N($A115)&gt;=18264,N($A115)&lt;=73050),AND(ISNUMBER($D115),N($D115)&gt;=0,N($D115)&lt;=2000000)),$D115,0)</f>
        <v>0</v>
      </c>
    </row>
    <row r="116" spans="1:17" x14ac:dyDescent="0.25">
      <c r="A116" s="15"/>
      <c r="B116" s="12"/>
      <c r="C116" s="13"/>
      <c r="D116" s="14"/>
      <c r="E116" s="12"/>
      <c r="F116" s="12"/>
      <c r="G116" s="12"/>
      <c r="H116" s="12"/>
      <c r="I116" s="12"/>
      <c r="J116" s="12"/>
      <c r="K116" s="12"/>
      <c r="L116" s="23" t="str">
        <f>IF(COUNTA($A116:$K116)=0,"",COUNTIF($E116:$K116,"Fail"))</f>
        <v/>
      </c>
      <c r="M116" s="12"/>
      <c r="N116" s="13"/>
      <c r="O116" s="18" t="str">
        <f>IF(COUNTA($A116:$K116,$M116:$N116)=0,"",IF(OR($B116="",NOT(SUMPRODUCT(--(Vans!$A$2:$A$101=$B116))=1)),"Check ID",IF(OR(NOT(AND(ISNUMBER(A116),N(A116)&gt;=18264,N(A116)&lt;=73050)),NOT(AND(ISNUMBER(D116),N(D116)&gt;=0,N(D116)&lt;=2000000)),N($A116)&lt;SUMPRODUCT(--(Vans!$A$2:$A$101=$B116),Vans!$G$2:$G$101),NOT(SUMPRODUCT(($E116:$K116="Pass")+($E116:$K116="Fail")+($E116:$K116="N/A"))=7),AND($M116&lt;&gt;"",$M116&lt;&gt;"Open",$M116&lt;&gt;"Closed")),"Check inputs",IF(OR($D116&lt;SUMPRODUCT(MAX(('Service Log'!$B$2:$B$501=$B116)*('Service Log'!$H$2:$H$501&lt;$A116)*'Service Log'!$I$2:$I$501)),$D116&lt;SUMPRODUCT(MAX((Inspections!$B$2:$B$501=$B116)*(Inspections!$P$2:$P$501&lt;$A116)*Inspections!$Q$2:$Q$501)),$D116&lt;SUMPRODUCT(--(Vans!$A$2:$A$101=$B116),Vans!$D$2:$D$101)),"Check odometer",IF(AND(N($L116)&gt;0,$M116=""),"Set status","OK")))))</f>
        <v/>
      </c>
      <c r="P116" s="21">
        <f>IF(AND(ISNUMBER($A116),N($A116)&gt;=18264,N($A116)&lt;=73050),$A116,0)</f>
        <v>0</v>
      </c>
      <c r="Q116" s="22">
        <f>IF(AND(AND(ISNUMBER($A116),N($A116)&gt;=18264,N($A116)&lt;=73050),AND(ISNUMBER($D116),N($D116)&gt;=0,N($D116)&lt;=2000000)),$D116,0)</f>
        <v>0</v>
      </c>
    </row>
    <row r="117" spans="1:17" x14ac:dyDescent="0.25">
      <c r="A117" s="15"/>
      <c r="B117" s="12"/>
      <c r="C117" s="13"/>
      <c r="D117" s="14"/>
      <c r="E117" s="12"/>
      <c r="F117" s="12"/>
      <c r="G117" s="12"/>
      <c r="H117" s="12"/>
      <c r="I117" s="12"/>
      <c r="J117" s="12"/>
      <c r="K117" s="12"/>
      <c r="L117" s="23" t="str">
        <f>IF(COUNTA($A117:$K117)=0,"",COUNTIF($E117:$K117,"Fail"))</f>
        <v/>
      </c>
      <c r="M117" s="12"/>
      <c r="N117" s="13"/>
      <c r="O117" s="18" t="str">
        <f>IF(COUNTA($A117:$K117,$M117:$N117)=0,"",IF(OR($B117="",NOT(SUMPRODUCT(--(Vans!$A$2:$A$101=$B117))=1)),"Check ID",IF(OR(NOT(AND(ISNUMBER(A117),N(A117)&gt;=18264,N(A117)&lt;=73050)),NOT(AND(ISNUMBER(D117),N(D117)&gt;=0,N(D117)&lt;=2000000)),N($A117)&lt;SUMPRODUCT(--(Vans!$A$2:$A$101=$B117),Vans!$G$2:$G$101),NOT(SUMPRODUCT(($E117:$K117="Pass")+($E117:$K117="Fail")+($E117:$K117="N/A"))=7),AND($M117&lt;&gt;"",$M117&lt;&gt;"Open",$M117&lt;&gt;"Closed")),"Check inputs",IF(OR($D117&lt;SUMPRODUCT(MAX(('Service Log'!$B$2:$B$501=$B117)*('Service Log'!$H$2:$H$501&lt;$A117)*'Service Log'!$I$2:$I$501)),$D117&lt;SUMPRODUCT(MAX((Inspections!$B$2:$B$501=$B117)*(Inspections!$P$2:$P$501&lt;$A117)*Inspections!$Q$2:$Q$501)),$D117&lt;SUMPRODUCT(--(Vans!$A$2:$A$101=$B117),Vans!$D$2:$D$101)),"Check odometer",IF(AND(N($L117)&gt;0,$M117=""),"Set status","OK")))))</f>
        <v/>
      </c>
      <c r="P117" s="21">
        <f>IF(AND(ISNUMBER($A117),N($A117)&gt;=18264,N($A117)&lt;=73050),$A117,0)</f>
        <v>0</v>
      </c>
      <c r="Q117" s="22">
        <f>IF(AND(AND(ISNUMBER($A117),N($A117)&gt;=18264,N($A117)&lt;=73050),AND(ISNUMBER($D117),N($D117)&gt;=0,N($D117)&lt;=2000000)),$D117,0)</f>
        <v>0</v>
      </c>
    </row>
    <row r="118" spans="1:17" x14ac:dyDescent="0.25">
      <c r="A118" s="15"/>
      <c r="B118" s="12"/>
      <c r="C118" s="13"/>
      <c r="D118" s="14"/>
      <c r="E118" s="12"/>
      <c r="F118" s="12"/>
      <c r="G118" s="12"/>
      <c r="H118" s="12"/>
      <c r="I118" s="12"/>
      <c r="J118" s="12"/>
      <c r="K118" s="12"/>
      <c r="L118" s="23" t="str">
        <f>IF(COUNTA($A118:$K118)=0,"",COUNTIF($E118:$K118,"Fail"))</f>
        <v/>
      </c>
      <c r="M118" s="12"/>
      <c r="N118" s="13"/>
      <c r="O118" s="18" t="str">
        <f>IF(COUNTA($A118:$K118,$M118:$N118)=0,"",IF(OR($B118="",NOT(SUMPRODUCT(--(Vans!$A$2:$A$101=$B118))=1)),"Check ID",IF(OR(NOT(AND(ISNUMBER(A118),N(A118)&gt;=18264,N(A118)&lt;=73050)),NOT(AND(ISNUMBER(D118),N(D118)&gt;=0,N(D118)&lt;=2000000)),N($A118)&lt;SUMPRODUCT(--(Vans!$A$2:$A$101=$B118),Vans!$G$2:$G$101),NOT(SUMPRODUCT(($E118:$K118="Pass")+($E118:$K118="Fail")+($E118:$K118="N/A"))=7),AND($M118&lt;&gt;"",$M118&lt;&gt;"Open",$M118&lt;&gt;"Closed")),"Check inputs",IF(OR($D118&lt;SUMPRODUCT(MAX(('Service Log'!$B$2:$B$501=$B118)*('Service Log'!$H$2:$H$501&lt;$A118)*'Service Log'!$I$2:$I$501)),$D118&lt;SUMPRODUCT(MAX((Inspections!$B$2:$B$501=$B118)*(Inspections!$P$2:$P$501&lt;$A118)*Inspections!$Q$2:$Q$501)),$D118&lt;SUMPRODUCT(--(Vans!$A$2:$A$101=$B118),Vans!$D$2:$D$101)),"Check odometer",IF(AND(N($L118)&gt;0,$M118=""),"Set status","OK")))))</f>
        <v/>
      </c>
      <c r="P118" s="21">
        <f>IF(AND(ISNUMBER($A118),N($A118)&gt;=18264,N($A118)&lt;=73050),$A118,0)</f>
        <v>0</v>
      </c>
      <c r="Q118" s="22">
        <f>IF(AND(AND(ISNUMBER($A118),N($A118)&gt;=18264,N($A118)&lt;=73050),AND(ISNUMBER($D118),N($D118)&gt;=0,N($D118)&lt;=2000000)),$D118,0)</f>
        <v>0</v>
      </c>
    </row>
    <row r="119" spans="1:17" x14ac:dyDescent="0.25">
      <c r="A119" s="15"/>
      <c r="B119" s="12"/>
      <c r="C119" s="13"/>
      <c r="D119" s="14"/>
      <c r="E119" s="12"/>
      <c r="F119" s="12"/>
      <c r="G119" s="12"/>
      <c r="H119" s="12"/>
      <c r="I119" s="12"/>
      <c r="J119" s="12"/>
      <c r="K119" s="12"/>
      <c r="L119" s="23" t="str">
        <f>IF(COUNTA($A119:$K119)=0,"",COUNTIF($E119:$K119,"Fail"))</f>
        <v/>
      </c>
      <c r="M119" s="12"/>
      <c r="N119" s="13"/>
      <c r="O119" s="18" t="str">
        <f>IF(COUNTA($A119:$K119,$M119:$N119)=0,"",IF(OR($B119="",NOT(SUMPRODUCT(--(Vans!$A$2:$A$101=$B119))=1)),"Check ID",IF(OR(NOT(AND(ISNUMBER(A119),N(A119)&gt;=18264,N(A119)&lt;=73050)),NOT(AND(ISNUMBER(D119),N(D119)&gt;=0,N(D119)&lt;=2000000)),N($A119)&lt;SUMPRODUCT(--(Vans!$A$2:$A$101=$B119),Vans!$G$2:$G$101),NOT(SUMPRODUCT(($E119:$K119="Pass")+($E119:$K119="Fail")+($E119:$K119="N/A"))=7),AND($M119&lt;&gt;"",$M119&lt;&gt;"Open",$M119&lt;&gt;"Closed")),"Check inputs",IF(OR($D119&lt;SUMPRODUCT(MAX(('Service Log'!$B$2:$B$501=$B119)*('Service Log'!$H$2:$H$501&lt;$A119)*'Service Log'!$I$2:$I$501)),$D119&lt;SUMPRODUCT(MAX((Inspections!$B$2:$B$501=$B119)*(Inspections!$P$2:$P$501&lt;$A119)*Inspections!$Q$2:$Q$501)),$D119&lt;SUMPRODUCT(--(Vans!$A$2:$A$101=$B119),Vans!$D$2:$D$101)),"Check odometer",IF(AND(N($L119)&gt;0,$M119=""),"Set status","OK")))))</f>
        <v/>
      </c>
      <c r="P119" s="21">
        <f>IF(AND(ISNUMBER($A119),N($A119)&gt;=18264,N($A119)&lt;=73050),$A119,0)</f>
        <v>0</v>
      </c>
      <c r="Q119" s="22">
        <f>IF(AND(AND(ISNUMBER($A119),N($A119)&gt;=18264,N($A119)&lt;=73050),AND(ISNUMBER($D119),N($D119)&gt;=0,N($D119)&lt;=2000000)),$D119,0)</f>
        <v>0</v>
      </c>
    </row>
    <row r="120" spans="1:17" x14ac:dyDescent="0.25">
      <c r="A120" s="15"/>
      <c r="B120" s="12"/>
      <c r="C120" s="13"/>
      <c r="D120" s="14"/>
      <c r="E120" s="12"/>
      <c r="F120" s="12"/>
      <c r="G120" s="12"/>
      <c r="H120" s="12"/>
      <c r="I120" s="12"/>
      <c r="J120" s="12"/>
      <c r="K120" s="12"/>
      <c r="L120" s="23" t="str">
        <f>IF(COUNTA($A120:$K120)=0,"",COUNTIF($E120:$K120,"Fail"))</f>
        <v/>
      </c>
      <c r="M120" s="12"/>
      <c r="N120" s="13"/>
      <c r="O120" s="18" t="str">
        <f>IF(COUNTA($A120:$K120,$M120:$N120)=0,"",IF(OR($B120="",NOT(SUMPRODUCT(--(Vans!$A$2:$A$101=$B120))=1)),"Check ID",IF(OR(NOT(AND(ISNUMBER(A120),N(A120)&gt;=18264,N(A120)&lt;=73050)),NOT(AND(ISNUMBER(D120),N(D120)&gt;=0,N(D120)&lt;=2000000)),N($A120)&lt;SUMPRODUCT(--(Vans!$A$2:$A$101=$B120),Vans!$G$2:$G$101),NOT(SUMPRODUCT(($E120:$K120="Pass")+($E120:$K120="Fail")+($E120:$K120="N/A"))=7),AND($M120&lt;&gt;"",$M120&lt;&gt;"Open",$M120&lt;&gt;"Closed")),"Check inputs",IF(OR($D120&lt;SUMPRODUCT(MAX(('Service Log'!$B$2:$B$501=$B120)*('Service Log'!$H$2:$H$501&lt;$A120)*'Service Log'!$I$2:$I$501)),$D120&lt;SUMPRODUCT(MAX((Inspections!$B$2:$B$501=$B120)*(Inspections!$P$2:$P$501&lt;$A120)*Inspections!$Q$2:$Q$501)),$D120&lt;SUMPRODUCT(--(Vans!$A$2:$A$101=$B120),Vans!$D$2:$D$101)),"Check odometer",IF(AND(N($L120)&gt;0,$M120=""),"Set status","OK")))))</f>
        <v/>
      </c>
      <c r="P120" s="21">
        <f>IF(AND(ISNUMBER($A120),N($A120)&gt;=18264,N($A120)&lt;=73050),$A120,0)</f>
        <v>0</v>
      </c>
      <c r="Q120" s="22">
        <f>IF(AND(AND(ISNUMBER($A120),N($A120)&gt;=18264,N($A120)&lt;=73050),AND(ISNUMBER($D120),N($D120)&gt;=0,N($D120)&lt;=2000000)),$D120,0)</f>
        <v>0</v>
      </c>
    </row>
    <row r="121" spans="1:17" x14ac:dyDescent="0.25">
      <c r="A121" s="15"/>
      <c r="B121" s="12"/>
      <c r="C121" s="13"/>
      <c r="D121" s="14"/>
      <c r="E121" s="12"/>
      <c r="F121" s="12"/>
      <c r="G121" s="12"/>
      <c r="H121" s="12"/>
      <c r="I121" s="12"/>
      <c r="J121" s="12"/>
      <c r="K121" s="12"/>
      <c r="L121" s="23" t="str">
        <f>IF(COUNTA($A121:$K121)=0,"",COUNTIF($E121:$K121,"Fail"))</f>
        <v/>
      </c>
      <c r="M121" s="12"/>
      <c r="N121" s="13"/>
      <c r="O121" s="18" t="str">
        <f>IF(COUNTA($A121:$K121,$M121:$N121)=0,"",IF(OR($B121="",NOT(SUMPRODUCT(--(Vans!$A$2:$A$101=$B121))=1)),"Check ID",IF(OR(NOT(AND(ISNUMBER(A121),N(A121)&gt;=18264,N(A121)&lt;=73050)),NOT(AND(ISNUMBER(D121),N(D121)&gt;=0,N(D121)&lt;=2000000)),N($A121)&lt;SUMPRODUCT(--(Vans!$A$2:$A$101=$B121),Vans!$G$2:$G$101),NOT(SUMPRODUCT(($E121:$K121="Pass")+($E121:$K121="Fail")+($E121:$K121="N/A"))=7),AND($M121&lt;&gt;"",$M121&lt;&gt;"Open",$M121&lt;&gt;"Closed")),"Check inputs",IF(OR($D121&lt;SUMPRODUCT(MAX(('Service Log'!$B$2:$B$501=$B121)*('Service Log'!$H$2:$H$501&lt;$A121)*'Service Log'!$I$2:$I$501)),$D121&lt;SUMPRODUCT(MAX((Inspections!$B$2:$B$501=$B121)*(Inspections!$P$2:$P$501&lt;$A121)*Inspections!$Q$2:$Q$501)),$D121&lt;SUMPRODUCT(--(Vans!$A$2:$A$101=$B121),Vans!$D$2:$D$101)),"Check odometer",IF(AND(N($L121)&gt;0,$M121=""),"Set status","OK")))))</f>
        <v/>
      </c>
      <c r="P121" s="21">
        <f>IF(AND(ISNUMBER($A121),N($A121)&gt;=18264,N($A121)&lt;=73050),$A121,0)</f>
        <v>0</v>
      </c>
      <c r="Q121" s="22">
        <f>IF(AND(AND(ISNUMBER($A121),N($A121)&gt;=18264,N($A121)&lt;=73050),AND(ISNUMBER($D121),N($D121)&gt;=0,N($D121)&lt;=2000000)),$D121,0)</f>
        <v>0</v>
      </c>
    </row>
    <row r="122" spans="1:17" x14ac:dyDescent="0.25">
      <c r="A122" s="15"/>
      <c r="B122" s="12"/>
      <c r="C122" s="13"/>
      <c r="D122" s="14"/>
      <c r="E122" s="12"/>
      <c r="F122" s="12"/>
      <c r="G122" s="12"/>
      <c r="H122" s="12"/>
      <c r="I122" s="12"/>
      <c r="J122" s="12"/>
      <c r="K122" s="12"/>
      <c r="L122" s="23" t="str">
        <f>IF(COUNTA($A122:$K122)=0,"",COUNTIF($E122:$K122,"Fail"))</f>
        <v/>
      </c>
      <c r="M122" s="12"/>
      <c r="N122" s="13"/>
      <c r="O122" s="18" t="str">
        <f>IF(COUNTA($A122:$K122,$M122:$N122)=0,"",IF(OR($B122="",NOT(SUMPRODUCT(--(Vans!$A$2:$A$101=$B122))=1)),"Check ID",IF(OR(NOT(AND(ISNUMBER(A122),N(A122)&gt;=18264,N(A122)&lt;=73050)),NOT(AND(ISNUMBER(D122),N(D122)&gt;=0,N(D122)&lt;=2000000)),N($A122)&lt;SUMPRODUCT(--(Vans!$A$2:$A$101=$B122),Vans!$G$2:$G$101),NOT(SUMPRODUCT(($E122:$K122="Pass")+($E122:$K122="Fail")+($E122:$K122="N/A"))=7),AND($M122&lt;&gt;"",$M122&lt;&gt;"Open",$M122&lt;&gt;"Closed")),"Check inputs",IF(OR($D122&lt;SUMPRODUCT(MAX(('Service Log'!$B$2:$B$501=$B122)*('Service Log'!$H$2:$H$501&lt;$A122)*'Service Log'!$I$2:$I$501)),$D122&lt;SUMPRODUCT(MAX((Inspections!$B$2:$B$501=$B122)*(Inspections!$P$2:$P$501&lt;$A122)*Inspections!$Q$2:$Q$501)),$D122&lt;SUMPRODUCT(--(Vans!$A$2:$A$101=$B122),Vans!$D$2:$D$101)),"Check odometer",IF(AND(N($L122)&gt;0,$M122=""),"Set status","OK")))))</f>
        <v/>
      </c>
      <c r="P122" s="21">
        <f>IF(AND(ISNUMBER($A122),N($A122)&gt;=18264,N($A122)&lt;=73050),$A122,0)</f>
        <v>0</v>
      </c>
      <c r="Q122" s="22">
        <f>IF(AND(AND(ISNUMBER($A122),N($A122)&gt;=18264,N($A122)&lt;=73050),AND(ISNUMBER($D122),N($D122)&gt;=0,N($D122)&lt;=2000000)),$D122,0)</f>
        <v>0</v>
      </c>
    </row>
    <row r="123" spans="1:17" x14ac:dyDescent="0.25">
      <c r="A123" s="15"/>
      <c r="B123" s="12"/>
      <c r="C123" s="13"/>
      <c r="D123" s="14"/>
      <c r="E123" s="12"/>
      <c r="F123" s="12"/>
      <c r="G123" s="12"/>
      <c r="H123" s="12"/>
      <c r="I123" s="12"/>
      <c r="J123" s="12"/>
      <c r="K123" s="12"/>
      <c r="L123" s="23" t="str">
        <f>IF(COUNTA($A123:$K123)=0,"",COUNTIF($E123:$K123,"Fail"))</f>
        <v/>
      </c>
      <c r="M123" s="12"/>
      <c r="N123" s="13"/>
      <c r="O123" s="18" t="str">
        <f>IF(COUNTA($A123:$K123,$M123:$N123)=0,"",IF(OR($B123="",NOT(SUMPRODUCT(--(Vans!$A$2:$A$101=$B123))=1)),"Check ID",IF(OR(NOT(AND(ISNUMBER(A123),N(A123)&gt;=18264,N(A123)&lt;=73050)),NOT(AND(ISNUMBER(D123),N(D123)&gt;=0,N(D123)&lt;=2000000)),N($A123)&lt;SUMPRODUCT(--(Vans!$A$2:$A$101=$B123),Vans!$G$2:$G$101),NOT(SUMPRODUCT(($E123:$K123="Pass")+($E123:$K123="Fail")+($E123:$K123="N/A"))=7),AND($M123&lt;&gt;"",$M123&lt;&gt;"Open",$M123&lt;&gt;"Closed")),"Check inputs",IF(OR($D123&lt;SUMPRODUCT(MAX(('Service Log'!$B$2:$B$501=$B123)*('Service Log'!$H$2:$H$501&lt;$A123)*'Service Log'!$I$2:$I$501)),$D123&lt;SUMPRODUCT(MAX((Inspections!$B$2:$B$501=$B123)*(Inspections!$P$2:$P$501&lt;$A123)*Inspections!$Q$2:$Q$501)),$D123&lt;SUMPRODUCT(--(Vans!$A$2:$A$101=$B123),Vans!$D$2:$D$101)),"Check odometer",IF(AND(N($L123)&gt;0,$M123=""),"Set status","OK")))))</f>
        <v/>
      </c>
      <c r="P123" s="21">
        <f>IF(AND(ISNUMBER($A123),N($A123)&gt;=18264,N($A123)&lt;=73050),$A123,0)</f>
        <v>0</v>
      </c>
      <c r="Q123" s="22">
        <f>IF(AND(AND(ISNUMBER($A123),N($A123)&gt;=18264,N($A123)&lt;=73050),AND(ISNUMBER($D123),N($D123)&gt;=0,N($D123)&lt;=2000000)),$D123,0)</f>
        <v>0</v>
      </c>
    </row>
    <row r="124" spans="1:17" x14ac:dyDescent="0.25">
      <c r="A124" s="15"/>
      <c r="B124" s="12"/>
      <c r="C124" s="13"/>
      <c r="D124" s="14"/>
      <c r="E124" s="12"/>
      <c r="F124" s="12"/>
      <c r="G124" s="12"/>
      <c r="H124" s="12"/>
      <c r="I124" s="12"/>
      <c r="J124" s="12"/>
      <c r="K124" s="12"/>
      <c r="L124" s="23" t="str">
        <f>IF(COUNTA($A124:$K124)=0,"",COUNTIF($E124:$K124,"Fail"))</f>
        <v/>
      </c>
      <c r="M124" s="12"/>
      <c r="N124" s="13"/>
      <c r="O124" s="18" t="str">
        <f>IF(COUNTA($A124:$K124,$M124:$N124)=0,"",IF(OR($B124="",NOT(SUMPRODUCT(--(Vans!$A$2:$A$101=$B124))=1)),"Check ID",IF(OR(NOT(AND(ISNUMBER(A124),N(A124)&gt;=18264,N(A124)&lt;=73050)),NOT(AND(ISNUMBER(D124),N(D124)&gt;=0,N(D124)&lt;=2000000)),N($A124)&lt;SUMPRODUCT(--(Vans!$A$2:$A$101=$B124),Vans!$G$2:$G$101),NOT(SUMPRODUCT(($E124:$K124="Pass")+($E124:$K124="Fail")+($E124:$K124="N/A"))=7),AND($M124&lt;&gt;"",$M124&lt;&gt;"Open",$M124&lt;&gt;"Closed")),"Check inputs",IF(OR($D124&lt;SUMPRODUCT(MAX(('Service Log'!$B$2:$B$501=$B124)*('Service Log'!$H$2:$H$501&lt;$A124)*'Service Log'!$I$2:$I$501)),$D124&lt;SUMPRODUCT(MAX((Inspections!$B$2:$B$501=$B124)*(Inspections!$P$2:$P$501&lt;$A124)*Inspections!$Q$2:$Q$501)),$D124&lt;SUMPRODUCT(--(Vans!$A$2:$A$101=$B124),Vans!$D$2:$D$101)),"Check odometer",IF(AND(N($L124)&gt;0,$M124=""),"Set status","OK")))))</f>
        <v/>
      </c>
      <c r="P124" s="21">
        <f>IF(AND(ISNUMBER($A124),N($A124)&gt;=18264,N($A124)&lt;=73050),$A124,0)</f>
        <v>0</v>
      </c>
      <c r="Q124" s="22">
        <f>IF(AND(AND(ISNUMBER($A124),N($A124)&gt;=18264,N($A124)&lt;=73050),AND(ISNUMBER($D124),N($D124)&gt;=0,N($D124)&lt;=2000000)),$D124,0)</f>
        <v>0</v>
      </c>
    </row>
    <row r="125" spans="1:17" x14ac:dyDescent="0.25">
      <c r="A125" s="15"/>
      <c r="B125" s="12"/>
      <c r="C125" s="13"/>
      <c r="D125" s="14"/>
      <c r="E125" s="12"/>
      <c r="F125" s="12"/>
      <c r="G125" s="12"/>
      <c r="H125" s="12"/>
      <c r="I125" s="12"/>
      <c r="J125" s="12"/>
      <c r="K125" s="12"/>
      <c r="L125" s="23" t="str">
        <f>IF(COUNTA($A125:$K125)=0,"",COUNTIF($E125:$K125,"Fail"))</f>
        <v/>
      </c>
      <c r="M125" s="12"/>
      <c r="N125" s="13"/>
      <c r="O125" s="18" t="str">
        <f>IF(COUNTA($A125:$K125,$M125:$N125)=0,"",IF(OR($B125="",NOT(SUMPRODUCT(--(Vans!$A$2:$A$101=$B125))=1)),"Check ID",IF(OR(NOT(AND(ISNUMBER(A125),N(A125)&gt;=18264,N(A125)&lt;=73050)),NOT(AND(ISNUMBER(D125),N(D125)&gt;=0,N(D125)&lt;=2000000)),N($A125)&lt;SUMPRODUCT(--(Vans!$A$2:$A$101=$B125),Vans!$G$2:$G$101),NOT(SUMPRODUCT(($E125:$K125="Pass")+($E125:$K125="Fail")+($E125:$K125="N/A"))=7),AND($M125&lt;&gt;"",$M125&lt;&gt;"Open",$M125&lt;&gt;"Closed")),"Check inputs",IF(OR($D125&lt;SUMPRODUCT(MAX(('Service Log'!$B$2:$B$501=$B125)*('Service Log'!$H$2:$H$501&lt;$A125)*'Service Log'!$I$2:$I$501)),$D125&lt;SUMPRODUCT(MAX((Inspections!$B$2:$B$501=$B125)*(Inspections!$P$2:$P$501&lt;$A125)*Inspections!$Q$2:$Q$501)),$D125&lt;SUMPRODUCT(--(Vans!$A$2:$A$101=$B125),Vans!$D$2:$D$101)),"Check odometer",IF(AND(N($L125)&gt;0,$M125=""),"Set status","OK")))))</f>
        <v/>
      </c>
      <c r="P125" s="21">
        <f>IF(AND(ISNUMBER($A125),N($A125)&gt;=18264,N($A125)&lt;=73050),$A125,0)</f>
        <v>0</v>
      </c>
      <c r="Q125" s="22">
        <f>IF(AND(AND(ISNUMBER($A125),N($A125)&gt;=18264,N($A125)&lt;=73050),AND(ISNUMBER($D125),N($D125)&gt;=0,N($D125)&lt;=2000000)),$D125,0)</f>
        <v>0</v>
      </c>
    </row>
    <row r="126" spans="1:17" x14ac:dyDescent="0.25">
      <c r="A126" s="15"/>
      <c r="B126" s="12"/>
      <c r="C126" s="13"/>
      <c r="D126" s="14"/>
      <c r="E126" s="12"/>
      <c r="F126" s="12"/>
      <c r="G126" s="12"/>
      <c r="H126" s="12"/>
      <c r="I126" s="12"/>
      <c r="J126" s="12"/>
      <c r="K126" s="12"/>
      <c r="L126" s="23" t="str">
        <f>IF(COUNTA($A126:$K126)=0,"",COUNTIF($E126:$K126,"Fail"))</f>
        <v/>
      </c>
      <c r="M126" s="12"/>
      <c r="N126" s="13"/>
      <c r="O126" s="18" t="str">
        <f>IF(COUNTA($A126:$K126,$M126:$N126)=0,"",IF(OR($B126="",NOT(SUMPRODUCT(--(Vans!$A$2:$A$101=$B126))=1)),"Check ID",IF(OR(NOT(AND(ISNUMBER(A126),N(A126)&gt;=18264,N(A126)&lt;=73050)),NOT(AND(ISNUMBER(D126),N(D126)&gt;=0,N(D126)&lt;=2000000)),N($A126)&lt;SUMPRODUCT(--(Vans!$A$2:$A$101=$B126),Vans!$G$2:$G$101),NOT(SUMPRODUCT(($E126:$K126="Pass")+($E126:$K126="Fail")+($E126:$K126="N/A"))=7),AND($M126&lt;&gt;"",$M126&lt;&gt;"Open",$M126&lt;&gt;"Closed")),"Check inputs",IF(OR($D126&lt;SUMPRODUCT(MAX(('Service Log'!$B$2:$B$501=$B126)*('Service Log'!$H$2:$H$501&lt;$A126)*'Service Log'!$I$2:$I$501)),$D126&lt;SUMPRODUCT(MAX((Inspections!$B$2:$B$501=$B126)*(Inspections!$P$2:$P$501&lt;$A126)*Inspections!$Q$2:$Q$501)),$D126&lt;SUMPRODUCT(--(Vans!$A$2:$A$101=$B126),Vans!$D$2:$D$101)),"Check odometer",IF(AND(N($L126)&gt;0,$M126=""),"Set status","OK")))))</f>
        <v/>
      </c>
      <c r="P126" s="21">
        <f>IF(AND(ISNUMBER($A126),N($A126)&gt;=18264,N($A126)&lt;=73050),$A126,0)</f>
        <v>0</v>
      </c>
      <c r="Q126" s="22">
        <f>IF(AND(AND(ISNUMBER($A126),N($A126)&gt;=18264,N($A126)&lt;=73050),AND(ISNUMBER($D126),N($D126)&gt;=0,N($D126)&lt;=2000000)),$D126,0)</f>
        <v>0</v>
      </c>
    </row>
    <row r="127" spans="1:17" x14ac:dyDescent="0.25">
      <c r="A127" s="15"/>
      <c r="B127" s="12"/>
      <c r="C127" s="13"/>
      <c r="D127" s="14"/>
      <c r="E127" s="12"/>
      <c r="F127" s="12"/>
      <c r="G127" s="12"/>
      <c r="H127" s="12"/>
      <c r="I127" s="12"/>
      <c r="J127" s="12"/>
      <c r="K127" s="12"/>
      <c r="L127" s="23" t="str">
        <f>IF(COUNTA($A127:$K127)=0,"",COUNTIF($E127:$K127,"Fail"))</f>
        <v/>
      </c>
      <c r="M127" s="12"/>
      <c r="N127" s="13"/>
      <c r="O127" s="18" t="str">
        <f>IF(COUNTA($A127:$K127,$M127:$N127)=0,"",IF(OR($B127="",NOT(SUMPRODUCT(--(Vans!$A$2:$A$101=$B127))=1)),"Check ID",IF(OR(NOT(AND(ISNUMBER(A127),N(A127)&gt;=18264,N(A127)&lt;=73050)),NOT(AND(ISNUMBER(D127),N(D127)&gt;=0,N(D127)&lt;=2000000)),N($A127)&lt;SUMPRODUCT(--(Vans!$A$2:$A$101=$B127),Vans!$G$2:$G$101),NOT(SUMPRODUCT(($E127:$K127="Pass")+($E127:$K127="Fail")+($E127:$K127="N/A"))=7),AND($M127&lt;&gt;"",$M127&lt;&gt;"Open",$M127&lt;&gt;"Closed")),"Check inputs",IF(OR($D127&lt;SUMPRODUCT(MAX(('Service Log'!$B$2:$B$501=$B127)*('Service Log'!$H$2:$H$501&lt;$A127)*'Service Log'!$I$2:$I$501)),$D127&lt;SUMPRODUCT(MAX((Inspections!$B$2:$B$501=$B127)*(Inspections!$P$2:$P$501&lt;$A127)*Inspections!$Q$2:$Q$501)),$D127&lt;SUMPRODUCT(--(Vans!$A$2:$A$101=$B127),Vans!$D$2:$D$101)),"Check odometer",IF(AND(N($L127)&gt;0,$M127=""),"Set status","OK")))))</f>
        <v/>
      </c>
      <c r="P127" s="21">
        <f>IF(AND(ISNUMBER($A127),N($A127)&gt;=18264,N($A127)&lt;=73050),$A127,0)</f>
        <v>0</v>
      </c>
      <c r="Q127" s="22">
        <f>IF(AND(AND(ISNUMBER($A127),N($A127)&gt;=18264,N($A127)&lt;=73050),AND(ISNUMBER($D127),N($D127)&gt;=0,N($D127)&lt;=2000000)),$D127,0)</f>
        <v>0</v>
      </c>
    </row>
    <row r="128" spans="1:17" x14ac:dyDescent="0.25">
      <c r="A128" s="15"/>
      <c r="B128" s="12"/>
      <c r="C128" s="13"/>
      <c r="D128" s="14"/>
      <c r="E128" s="12"/>
      <c r="F128" s="12"/>
      <c r="G128" s="12"/>
      <c r="H128" s="12"/>
      <c r="I128" s="12"/>
      <c r="J128" s="12"/>
      <c r="K128" s="12"/>
      <c r="L128" s="23" t="str">
        <f>IF(COUNTA($A128:$K128)=0,"",COUNTIF($E128:$K128,"Fail"))</f>
        <v/>
      </c>
      <c r="M128" s="12"/>
      <c r="N128" s="13"/>
      <c r="O128" s="18" t="str">
        <f>IF(COUNTA($A128:$K128,$M128:$N128)=0,"",IF(OR($B128="",NOT(SUMPRODUCT(--(Vans!$A$2:$A$101=$B128))=1)),"Check ID",IF(OR(NOT(AND(ISNUMBER(A128),N(A128)&gt;=18264,N(A128)&lt;=73050)),NOT(AND(ISNUMBER(D128),N(D128)&gt;=0,N(D128)&lt;=2000000)),N($A128)&lt;SUMPRODUCT(--(Vans!$A$2:$A$101=$B128),Vans!$G$2:$G$101),NOT(SUMPRODUCT(($E128:$K128="Pass")+($E128:$K128="Fail")+($E128:$K128="N/A"))=7),AND($M128&lt;&gt;"",$M128&lt;&gt;"Open",$M128&lt;&gt;"Closed")),"Check inputs",IF(OR($D128&lt;SUMPRODUCT(MAX(('Service Log'!$B$2:$B$501=$B128)*('Service Log'!$H$2:$H$501&lt;$A128)*'Service Log'!$I$2:$I$501)),$D128&lt;SUMPRODUCT(MAX((Inspections!$B$2:$B$501=$B128)*(Inspections!$P$2:$P$501&lt;$A128)*Inspections!$Q$2:$Q$501)),$D128&lt;SUMPRODUCT(--(Vans!$A$2:$A$101=$B128),Vans!$D$2:$D$101)),"Check odometer",IF(AND(N($L128)&gt;0,$M128=""),"Set status","OK")))))</f>
        <v/>
      </c>
      <c r="P128" s="21">
        <f>IF(AND(ISNUMBER($A128),N($A128)&gt;=18264,N($A128)&lt;=73050),$A128,0)</f>
        <v>0</v>
      </c>
      <c r="Q128" s="22">
        <f>IF(AND(AND(ISNUMBER($A128),N($A128)&gt;=18264,N($A128)&lt;=73050),AND(ISNUMBER($D128),N($D128)&gt;=0,N($D128)&lt;=2000000)),$D128,0)</f>
        <v>0</v>
      </c>
    </row>
    <row r="129" spans="1:17" x14ac:dyDescent="0.25">
      <c r="A129" s="15"/>
      <c r="B129" s="12"/>
      <c r="C129" s="13"/>
      <c r="D129" s="14"/>
      <c r="E129" s="12"/>
      <c r="F129" s="12"/>
      <c r="G129" s="12"/>
      <c r="H129" s="12"/>
      <c r="I129" s="12"/>
      <c r="J129" s="12"/>
      <c r="K129" s="12"/>
      <c r="L129" s="23" t="str">
        <f>IF(COUNTA($A129:$K129)=0,"",COUNTIF($E129:$K129,"Fail"))</f>
        <v/>
      </c>
      <c r="M129" s="12"/>
      <c r="N129" s="13"/>
      <c r="O129" s="18" t="str">
        <f>IF(COUNTA($A129:$K129,$M129:$N129)=0,"",IF(OR($B129="",NOT(SUMPRODUCT(--(Vans!$A$2:$A$101=$B129))=1)),"Check ID",IF(OR(NOT(AND(ISNUMBER(A129),N(A129)&gt;=18264,N(A129)&lt;=73050)),NOT(AND(ISNUMBER(D129),N(D129)&gt;=0,N(D129)&lt;=2000000)),N($A129)&lt;SUMPRODUCT(--(Vans!$A$2:$A$101=$B129),Vans!$G$2:$G$101),NOT(SUMPRODUCT(($E129:$K129="Pass")+($E129:$K129="Fail")+($E129:$K129="N/A"))=7),AND($M129&lt;&gt;"",$M129&lt;&gt;"Open",$M129&lt;&gt;"Closed")),"Check inputs",IF(OR($D129&lt;SUMPRODUCT(MAX(('Service Log'!$B$2:$B$501=$B129)*('Service Log'!$H$2:$H$501&lt;$A129)*'Service Log'!$I$2:$I$501)),$D129&lt;SUMPRODUCT(MAX((Inspections!$B$2:$B$501=$B129)*(Inspections!$P$2:$P$501&lt;$A129)*Inspections!$Q$2:$Q$501)),$D129&lt;SUMPRODUCT(--(Vans!$A$2:$A$101=$B129),Vans!$D$2:$D$101)),"Check odometer",IF(AND(N($L129)&gt;0,$M129=""),"Set status","OK")))))</f>
        <v/>
      </c>
      <c r="P129" s="21">
        <f>IF(AND(ISNUMBER($A129),N($A129)&gt;=18264,N($A129)&lt;=73050),$A129,0)</f>
        <v>0</v>
      </c>
      <c r="Q129" s="22">
        <f>IF(AND(AND(ISNUMBER($A129),N($A129)&gt;=18264,N($A129)&lt;=73050),AND(ISNUMBER($D129),N($D129)&gt;=0,N($D129)&lt;=2000000)),$D129,0)</f>
        <v>0</v>
      </c>
    </row>
    <row r="130" spans="1:17" x14ac:dyDescent="0.25">
      <c r="A130" s="15"/>
      <c r="B130" s="12"/>
      <c r="C130" s="13"/>
      <c r="D130" s="14"/>
      <c r="E130" s="12"/>
      <c r="F130" s="12"/>
      <c r="G130" s="12"/>
      <c r="H130" s="12"/>
      <c r="I130" s="12"/>
      <c r="J130" s="12"/>
      <c r="K130" s="12"/>
      <c r="L130" s="23" t="str">
        <f>IF(COUNTA($A130:$K130)=0,"",COUNTIF($E130:$K130,"Fail"))</f>
        <v/>
      </c>
      <c r="M130" s="12"/>
      <c r="N130" s="13"/>
      <c r="O130" s="18" t="str">
        <f>IF(COUNTA($A130:$K130,$M130:$N130)=0,"",IF(OR($B130="",NOT(SUMPRODUCT(--(Vans!$A$2:$A$101=$B130))=1)),"Check ID",IF(OR(NOT(AND(ISNUMBER(A130),N(A130)&gt;=18264,N(A130)&lt;=73050)),NOT(AND(ISNUMBER(D130),N(D130)&gt;=0,N(D130)&lt;=2000000)),N($A130)&lt;SUMPRODUCT(--(Vans!$A$2:$A$101=$B130),Vans!$G$2:$G$101),NOT(SUMPRODUCT(($E130:$K130="Pass")+($E130:$K130="Fail")+($E130:$K130="N/A"))=7),AND($M130&lt;&gt;"",$M130&lt;&gt;"Open",$M130&lt;&gt;"Closed")),"Check inputs",IF(OR($D130&lt;SUMPRODUCT(MAX(('Service Log'!$B$2:$B$501=$B130)*('Service Log'!$H$2:$H$501&lt;$A130)*'Service Log'!$I$2:$I$501)),$D130&lt;SUMPRODUCT(MAX((Inspections!$B$2:$B$501=$B130)*(Inspections!$P$2:$P$501&lt;$A130)*Inspections!$Q$2:$Q$501)),$D130&lt;SUMPRODUCT(--(Vans!$A$2:$A$101=$B130),Vans!$D$2:$D$101)),"Check odometer",IF(AND(N($L130)&gt;0,$M130=""),"Set status","OK")))))</f>
        <v/>
      </c>
      <c r="P130" s="21">
        <f>IF(AND(ISNUMBER($A130),N($A130)&gt;=18264,N($A130)&lt;=73050),$A130,0)</f>
        <v>0</v>
      </c>
      <c r="Q130" s="22">
        <f>IF(AND(AND(ISNUMBER($A130),N($A130)&gt;=18264,N($A130)&lt;=73050),AND(ISNUMBER($D130),N($D130)&gt;=0,N($D130)&lt;=2000000)),$D130,0)</f>
        <v>0</v>
      </c>
    </row>
    <row r="131" spans="1:17" x14ac:dyDescent="0.25">
      <c r="A131" s="15"/>
      <c r="B131" s="12"/>
      <c r="C131" s="13"/>
      <c r="D131" s="14"/>
      <c r="E131" s="12"/>
      <c r="F131" s="12"/>
      <c r="G131" s="12"/>
      <c r="H131" s="12"/>
      <c r="I131" s="12"/>
      <c r="J131" s="12"/>
      <c r="K131" s="12"/>
      <c r="L131" s="23" t="str">
        <f>IF(COUNTA($A131:$K131)=0,"",COUNTIF($E131:$K131,"Fail"))</f>
        <v/>
      </c>
      <c r="M131" s="12"/>
      <c r="N131" s="13"/>
      <c r="O131" s="18" t="str">
        <f>IF(COUNTA($A131:$K131,$M131:$N131)=0,"",IF(OR($B131="",NOT(SUMPRODUCT(--(Vans!$A$2:$A$101=$B131))=1)),"Check ID",IF(OR(NOT(AND(ISNUMBER(A131),N(A131)&gt;=18264,N(A131)&lt;=73050)),NOT(AND(ISNUMBER(D131),N(D131)&gt;=0,N(D131)&lt;=2000000)),N($A131)&lt;SUMPRODUCT(--(Vans!$A$2:$A$101=$B131),Vans!$G$2:$G$101),NOT(SUMPRODUCT(($E131:$K131="Pass")+($E131:$K131="Fail")+($E131:$K131="N/A"))=7),AND($M131&lt;&gt;"",$M131&lt;&gt;"Open",$M131&lt;&gt;"Closed")),"Check inputs",IF(OR($D131&lt;SUMPRODUCT(MAX(('Service Log'!$B$2:$B$501=$B131)*('Service Log'!$H$2:$H$501&lt;$A131)*'Service Log'!$I$2:$I$501)),$D131&lt;SUMPRODUCT(MAX((Inspections!$B$2:$B$501=$B131)*(Inspections!$P$2:$P$501&lt;$A131)*Inspections!$Q$2:$Q$501)),$D131&lt;SUMPRODUCT(--(Vans!$A$2:$A$101=$B131),Vans!$D$2:$D$101)),"Check odometer",IF(AND(N($L131)&gt;0,$M131=""),"Set status","OK")))))</f>
        <v/>
      </c>
      <c r="P131" s="21">
        <f>IF(AND(ISNUMBER($A131),N($A131)&gt;=18264,N($A131)&lt;=73050),$A131,0)</f>
        <v>0</v>
      </c>
      <c r="Q131" s="22">
        <f>IF(AND(AND(ISNUMBER($A131),N($A131)&gt;=18264,N($A131)&lt;=73050),AND(ISNUMBER($D131),N($D131)&gt;=0,N($D131)&lt;=2000000)),$D131,0)</f>
        <v>0</v>
      </c>
    </row>
    <row r="132" spans="1:17" x14ac:dyDescent="0.25">
      <c r="A132" s="15"/>
      <c r="B132" s="12"/>
      <c r="C132" s="13"/>
      <c r="D132" s="14"/>
      <c r="E132" s="12"/>
      <c r="F132" s="12"/>
      <c r="G132" s="12"/>
      <c r="H132" s="12"/>
      <c r="I132" s="12"/>
      <c r="J132" s="12"/>
      <c r="K132" s="12"/>
      <c r="L132" s="23" t="str">
        <f>IF(COUNTA($A132:$K132)=0,"",COUNTIF($E132:$K132,"Fail"))</f>
        <v/>
      </c>
      <c r="M132" s="12"/>
      <c r="N132" s="13"/>
      <c r="O132" s="18" t="str">
        <f>IF(COUNTA($A132:$K132,$M132:$N132)=0,"",IF(OR($B132="",NOT(SUMPRODUCT(--(Vans!$A$2:$A$101=$B132))=1)),"Check ID",IF(OR(NOT(AND(ISNUMBER(A132),N(A132)&gt;=18264,N(A132)&lt;=73050)),NOT(AND(ISNUMBER(D132),N(D132)&gt;=0,N(D132)&lt;=2000000)),N($A132)&lt;SUMPRODUCT(--(Vans!$A$2:$A$101=$B132),Vans!$G$2:$G$101),NOT(SUMPRODUCT(($E132:$K132="Pass")+($E132:$K132="Fail")+($E132:$K132="N/A"))=7),AND($M132&lt;&gt;"",$M132&lt;&gt;"Open",$M132&lt;&gt;"Closed")),"Check inputs",IF(OR($D132&lt;SUMPRODUCT(MAX(('Service Log'!$B$2:$B$501=$B132)*('Service Log'!$H$2:$H$501&lt;$A132)*'Service Log'!$I$2:$I$501)),$D132&lt;SUMPRODUCT(MAX((Inspections!$B$2:$B$501=$B132)*(Inspections!$P$2:$P$501&lt;$A132)*Inspections!$Q$2:$Q$501)),$D132&lt;SUMPRODUCT(--(Vans!$A$2:$A$101=$B132),Vans!$D$2:$D$101)),"Check odometer",IF(AND(N($L132)&gt;0,$M132=""),"Set status","OK")))))</f>
        <v/>
      </c>
      <c r="P132" s="21">
        <f>IF(AND(ISNUMBER($A132),N($A132)&gt;=18264,N($A132)&lt;=73050),$A132,0)</f>
        <v>0</v>
      </c>
      <c r="Q132" s="22">
        <f>IF(AND(AND(ISNUMBER($A132),N($A132)&gt;=18264,N($A132)&lt;=73050),AND(ISNUMBER($D132),N($D132)&gt;=0,N($D132)&lt;=2000000)),$D132,0)</f>
        <v>0</v>
      </c>
    </row>
    <row r="133" spans="1:17" x14ac:dyDescent="0.25">
      <c r="A133" s="15"/>
      <c r="B133" s="12"/>
      <c r="C133" s="13"/>
      <c r="D133" s="14"/>
      <c r="E133" s="12"/>
      <c r="F133" s="12"/>
      <c r="G133" s="12"/>
      <c r="H133" s="12"/>
      <c r="I133" s="12"/>
      <c r="J133" s="12"/>
      <c r="K133" s="12"/>
      <c r="L133" s="23" t="str">
        <f>IF(COUNTA($A133:$K133)=0,"",COUNTIF($E133:$K133,"Fail"))</f>
        <v/>
      </c>
      <c r="M133" s="12"/>
      <c r="N133" s="13"/>
      <c r="O133" s="18" t="str">
        <f>IF(COUNTA($A133:$K133,$M133:$N133)=0,"",IF(OR($B133="",NOT(SUMPRODUCT(--(Vans!$A$2:$A$101=$B133))=1)),"Check ID",IF(OR(NOT(AND(ISNUMBER(A133),N(A133)&gt;=18264,N(A133)&lt;=73050)),NOT(AND(ISNUMBER(D133),N(D133)&gt;=0,N(D133)&lt;=2000000)),N($A133)&lt;SUMPRODUCT(--(Vans!$A$2:$A$101=$B133),Vans!$G$2:$G$101),NOT(SUMPRODUCT(($E133:$K133="Pass")+($E133:$K133="Fail")+($E133:$K133="N/A"))=7),AND($M133&lt;&gt;"",$M133&lt;&gt;"Open",$M133&lt;&gt;"Closed")),"Check inputs",IF(OR($D133&lt;SUMPRODUCT(MAX(('Service Log'!$B$2:$B$501=$B133)*('Service Log'!$H$2:$H$501&lt;$A133)*'Service Log'!$I$2:$I$501)),$D133&lt;SUMPRODUCT(MAX((Inspections!$B$2:$B$501=$B133)*(Inspections!$P$2:$P$501&lt;$A133)*Inspections!$Q$2:$Q$501)),$D133&lt;SUMPRODUCT(--(Vans!$A$2:$A$101=$B133),Vans!$D$2:$D$101)),"Check odometer",IF(AND(N($L133)&gt;0,$M133=""),"Set status","OK")))))</f>
        <v/>
      </c>
      <c r="P133" s="21">
        <f>IF(AND(ISNUMBER($A133),N($A133)&gt;=18264,N($A133)&lt;=73050),$A133,0)</f>
        <v>0</v>
      </c>
      <c r="Q133" s="22">
        <f>IF(AND(AND(ISNUMBER($A133),N($A133)&gt;=18264,N($A133)&lt;=73050),AND(ISNUMBER($D133),N($D133)&gt;=0,N($D133)&lt;=2000000)),$D133,0)</f>
        <v>0</v>
      </c>
    </row>
    <row r="134" spans="1:17" x14ac:dyDescent="0.25">
      <c r="A134" s="15"/>
      <c r="B134" s="12"/>
      <c r="C134" s="13"/>
      <c r="D134" s="14"/>
      <c r="E134" s="12"/>
      <c r="F134" s="12"/>
      <c r="G134" s="12"/>
      <c r="H134" s="12"/>
      <c r="I134" s="12"/>
      <c r="J134" s="12"/>
      <c r="K134" s="12"/>
      <c r="L134" s="23" t="str">
        <f>IF(COUNTA($A134:$K134)=0,"",COUNTIF($E134:$K134,"Fail"))</f>
        <v/>
      </c>
      <c r="M134" s="12"/>
      <c r="N134" s="13"/>
      <c r="O134" s="18" t="str">
        <f>IF(COUNTA($A134:$K134,$M134:$N134)=0,"",IF(OR($B134="",NOT(SUMPRODUCT(--(Vans!$A$2:$A$101=$B134))=1)),"Check ID",IF(OR(NOT(AND(ISNUMBER(A134),N(A134)&gt;=18264,N(A134)&lt;=73050)),NOT(AND(ISNUMBER(D134),N(D134)&gt;=0,N(D134)&lt;=2000000)),N($A134)&lt;SUMPRODUCT(--(Vans!$A$2:$A$101=$B134),Vans!$G$2:$G$101),NOT(SUMPRODUCT(($E134:$K134="Pass")+($E134:$K134="Fail")+($E134:$K134="N/A"))=7),AND($M134&lt;&gt;"",$M134&lt;&gt;"Open",$M134&lt;&gt;"Closed")),"Check inputs",IF(OR($D134&lt;SUMPRODUCT(MAX(('Service Log'!$B$2:$B$501=$B134)*('Service Log'!$H$2:$H$501&lt;$A134)*'Service Log'!$I$2:$I$501)),$D134&lt;SUMPRODUCT(MAX((Inspections!$B$2:$B$501=$B134)*(Inspections!$P$2:$P$501&lt;$A134)*Inspections!$Q$2:$Q$501)),$D134&lt;SUMPRODUCT(--(Vans!$A$2:$A$101=$B134),Vans!$D$2:$D$101)),"Check odometer",IF(AND(N($L134)&gt;0,$M134=""),"Set status","OK")))))</f>
        <v/>
      </c>
      <c r="P134" s="21">
        <f>IF(AND(ISNUMBER($A134),N($A134)&gt;=18264,N($A134)&lt;=73050),$A134,0)</f>
        <v>0</v>
      </c>
      <c r="Q134" s="22">
        <f>IF(AND(AND(ISNUMBER($A134),N($A134)&gt;=18264,N($A134)&lt;=73050),AND(ISNUMBER($D134),N($D134)&gt;=0,N($D134)&lt;=2000000)),$D134,0)</f>
        <v>0</v>
      </c>
    </row>
    <row r="135" spans="1:17" x14ac:dyDescent="0.25">
      <c r="A135" s="15"/>
      <c r="B135" s="12"/>
      <c r="C135" s="13"/>
      <c r="D135" s="14"/>
      <c r="E135" s="12"/>
      <c r="F135" s="12"/>
      <c r="G135" s="12"/>
      <c r="H135" s="12"/>
      <c r="I135" s="12"/>
      <c r="J135" s="12"/>
      <c r="K135" s="12"/>
      <c r="L135" s="23" t="str">
        <f>IF(COUNTA($A135:$K135)=0,"",COUNTIF($E135:$K135,"Fail"))</f>
        <v/>
      </c>
      <c r="M135" s="12"/>
      <c r="N135" s="13"/>
      <c r="O135" s="18" t="str">
        <f>IF(COUNTA($A135:$K135,$M135:$N135)=0,"",IF(OR($B135="",NOT(SUMPRODUCT(--(Vans!$A$2:$A$101=$B135))=1)),"Check ID",IF(OR(NOT(AND(ISNUMBER(A135),N(A135)&gt;=18264,N(A135)&lt;=73050)),NOT(AND(ISNUMBER(D135),N(D135)&gt;=0,N(D135)&lt;=2000000)),N($A135)&lt;SUMPRODUCT(--(Vans!$A$2:$A$101=$B135),Vans!$G$2:$G$101),NOT(SUMPRODUCT(($E135:$K135="Pass")+($E135:$K135="Fail")+($E135:$K135="N/A"))=7),AND($M135&lt;&gt;"",$M135&lt;&gt;"Open",$M135&lt;&gt;"Closed")),"Check inputs",IF(OR($D135&lt;SUMPRODUCT(MAX(('Service Log'!$B$2:$B$501=$B135)*('Service Log'!$H$2:$H$501&lt;$A135)*'Service Log'!$I$2:$I$501)),$D135&lt;SUMPRODUCT(MAX((Inspections!$B$2:$B$501=$B135)*(Inspections!$P$2:$P$501&lt;$A135)*Inspections!$Q$2:$Q$501)),$D135&lt;SUMPRODUCT(--(Vans!$A$2:$A$101=$B135),Vans!$D$2:$D$101)),"Check odometer",IF(AND(N($L135)&gt;0,$M135=""),"Set status","OK")))))</f>
        <v/>
      </c>
      <c r="P135" s="21">
        <f>IF(AND(ISNUMBER($A135),N($A135)&gt;=18264,N($A135)&lt;=73050),$A135,0)</f>
        <v>0</v>
      </c>
      <c r="Q135" s="22">
        <f>IF(AND(AND(ISNUMBER($A135),N($A135)&gt;=18264,N($A135)&lt;=73050),AND(ISNUMBER($D135),N($D135)&gt;=0,N($D135)&lt;=2000000)),$D135,0)</f>
        <v>0</v>
      </c>
    </row>
    <row r="136" spans="1:17" x14ac:dyDescent="0.25">
      <c r="A136" s="15"/>
      <c r="B136" s="12"/>
      <c r="C136" s="13"/>
      <c r="D136" s="14"/>
      <c r="E136" s="12"/>
      <c r="F136" s="12"/>
      <c r="G136" s="12"/>
      <c r="H136" s="12"/>
      <c r="I136" s="12"/>
      <c r="J136" s="12"/>
      <c r="K136" s="12"/>
      <c r="L136" s="23" t="str">
        <f>IF(COUNTA($A136:$K136)=0,"",COUNTIF($E136:$K136,"Fail"))</f>
        <v/>
      </c>
      <c r="M136" s="12"/>
      <c r="N136" s="13"/>
      <c r="O136" s="18" t="str">
        <f>IF(COUNTA($A136:$K136,$M136:$N136)=0,"",IF(OR($B136="",NOT(SUMPRODUCT(--(Vans!$A$2:$A$101=$B136))=1)),"Check ID",IF(OR(NOT(AND(ISNUMBER(A136),N(A136)&gt;=18264,N(A136)&lt;=73050)),NOT(AND(ISNUMBER(D136),N(D136)&gt;=0,N(D136)&lt;=2000000)),N($A136)&lt;SUMPRODUCT(--(Vans!$A$2:$A$101=$B136),Vans!$G$2:$G$101),NOT(SUMPRODUCT(($E136:$K136="Pass")+($E136:$K136="Fail")+($E136:$K136="N/A"))=7),AND($M136&lt;&gt;"",$M136&lt;&gt;"Open",$M136&lt;&gt;"Closed")),"Check inputs",IF(OR($D136&lt;SUMPRODUCT(MAX(('Service Log'!$B$2:$B$501=$B136)*('Service Log'!$H$2:$H$501&lt;$A136)*'Service Log'!$I$2:$I$501)),$D136&lt;SUMPRODUCT(MAX((Inspections!$B$2:$B$501=$B136)*(Inspections!$P$2:$P$501&lt;$A136)*Inspections!$Q$2:$Q$501)),$D136&lt;SUMPRODUCT(--(Vans!$A$2:$A$101=$B136),Vans!$D$2:$D$101)),"Check odometer",IF(AND(N($L136)&gt;0,$M136=""),"Set status","OK")))))</f>
        <v/>
      </c>
      <c r="P136" s="21">
        <f>IF(AND(ISNUMBER($A136),N($A136)&gt;=18264,N($A136)&lt;=73050),$A136,0)</f>
        <v>0</v>
      </c>
      <c r="Q136" s="22">
        <f>IF(AND(AND(ISNUMBER($A136),N($A136)&gt;=18264,N($A136)&lt;=73050),AND(ISNUMBER($D136),N($D136)&gt;=0,N($D136)&lt;=2000000)),$D136,0)</f>
        <v>0</v>
      </c>
    </row>
    <row r="137" spans="1:17" x14ac:dyDescent="0.25">
      <c r="A137" s="15"/>
      <c r="B137" s="12"/>
      <c r="C137" s="13"/>
      <c r="D137" s="14"/>
      <c r="E137" s="12"/>
      <c r="F137" s="12"/>
      <c r="G137" s="12"/>
      <c r="H137" s="12"/>
      <c r="I137" s="12"/>
      <c r="J137" s="12"/>
      <c r="K137" s="12"/>
      <c r="L137" s="23" t="str">
        <f>IF(COUNTA($A137:$K137)=0,"",COUNTIF($E137:$K137,"Fail"))</f>
        <v/>
      </c>
      <c r="M137" s="12"/>
      <c r="N137" s="13"/>
      <c r="O137" s="18" t="str">
        <f>IF(COUNTA($A137:$K137,$M137:$N137)=0,"",IF(OR($B137="",NOT(SUMPRODUCT(--(Vans!$A$2:$A$101=$B137))=1)),"Check ID",IF(OR(NOT(AND(ISNUMBER(A137),N(A137)&gt;=18264,N(A137)&lt;=73050)),NOT(AND(ISNUMBER(D137),N(D137)&gt;=0,N(D137)&lt;=2000000)),N($A137)&lt;SUMPRODUCT(--(Vans!$A$2:$A$101=$B137),Vans!$G$2:$G$101),NOT(SUMPRODUCT(($E137:$K137="Pass")+($E137:$K137="Fail")+($E137:$K137="N/A"))=7),AND($M137&lt;&gt;"",$M137&lt;&gt;"Open",$M137&lt;&gt;"Closed")),"Check inputs",IF(OR($D137&lt;SUMPRODUCT(MAX(('Service Log'!$B$2:$B$501=$B137)*('Service Log'!$H$2:$H$501&lt;$A137)*'Service Log'!$I$2:$I$501)),$D137&lt;SUMPRODUCT(MAX((Inspections!$B$2:$B$501=$B137)*(Inspections!$P$2:$P$501&lt;$A137)*Inspections!$Q$2:$Q$501)),$D137&lt;SUMPRODUCT(--(Vans!$A$2:$A$101=$B137),Vans!$D$2:$D$101)),"Check odometer",IF(AND(N($L137)&gt;0,$M137=""),"Set status","OK")))))</f>
        <v/>
      </c>
      <c r="P137" s="21">
        <f>IF(AND(ISNUMBER($A137),N($A137)&gt;=18264,N($A137)&lt;=73050),$A137,0)</f>
        <v>0</v>
      </c>
      <c r="Q137" s="22">
        <f>IF(AND(AND(ISNUMBER($A137),N($A137)&gt;=18264,N($A137)&lt;=73050),AND(ISNUMBER($D137),N($D137)&gt;=0,N($D137)&lt;=2000000)),$D137,0)</f>
        <v>0</v>
      </c>
    </row>
    <row r="138" spans="1:17" x14ac:dyDescent="0.25">
      <c r="A138" s="15"/>
      <c r="B138" s="12"/>
      <c r="C138" s="13"/>
      <c r="D138" s="14"/>
      <c r="E138" s="12"/>
      <c r="F138" s="12"/>
      <c r="G138" s="12"/>
      <c r="H138" s="12"/>
      <c r="I138" s="12"/>
      <c r="J138" s="12"/>
      <c r="K138" s="12"/>
      <c r="L138" s="23" t="str">
        <f>IF(COUNTA($A138:$K138)=0,"",COUNTIF($E138:$K138,"Fail"))</f>
        <v/>
      </c>
      <c r="M138" s="12"/>
      <c r="N138" s="13"/>
      <c r="O138" s="18" t="str">
        <f>IF(COUNTA($A138:$K138,$M138:$N138)=0,"",IF(OR($B138="",NOT(SUMPRODUCT(--(Vans!$A$2:$A$101=$B138))=1)),"Check ID",IF(OR(NOT(AND(ISNUMBER(A138),N(A138)&gt;=18264,N(A138)&lt;=73050)),NOT(AND(ISNUMBER(D138),N(D138)&gt;=0,N(D138)&lt;=2000000)),N($A138)&lt;SUMPRODUCT(--(Vans!$A$2:$A$101=$B138),Vans!$G$2:$G$101),NOT(SUMPRODUCT(($E138:$K138="Pass")+($E138:$K138="Fail")+($E138:$K138="N/A"))=7),AND($M138&lt;&gt;"",$M138&lt;&gt;"Open",$M138&lt;&gt;"Closed")),"Check inputs",IF(OR($D138&lt;SUMPRODUCT(MAX(('Service Log'!$B$2:$B$501=$B138)*('Service Log'!$H$2:$H$501&lt;$A138)*'Service Log'!$I$2:$I$501)),$D138&lt;SUMPRODUCT(MAX((Inspections!$B$2:$B$501=$B138)*(Inspections!$P$2:$P$501&lt;$A138)*Inspections!$Q$2:$Q$501)),$D138&lt;SUMPRODUCT(--(Vans!$A$2:$A$101=$B138),Vans!$D$2:$D$101)),"Check odometer",IF(AND(N($L138)&gt;0,$M138=""),"Set status","OK")))))</f>
        <v/>
      </c>
      <c r="P138" s="21">
        <f>IF(AND(ISNUMBER($A138),N($A138)&gt;=18264,N($A138)&lt;=73050),$A138,0)</f>
        <v>0</v>
      </c>
      <c r="Q138" s="22">
        <f>IF(AND(AND(ISNUMBER($A138),N($A138)&gt;=18264,N($A138)&lt;=73050),AND(ISNUMBER($D138),N($D138)&gt;=0,N($D138)&lt;=2000000)),$D138,0)</f>
        <v>0</v>
      </c>
    </row>
    <row r="139" spans="1:17" x14ac:dyDescent="0.25">
      <c r="A139" s="15"/>
      <c r="B139" s="12"/>
      <c r="C139" s="13"/>
      <c r="D139" s="14"/>
      <c r="E139" s="12"/>
      <c r="F139" s="12"/>
      <c r="G139" s="12"/>
      <c r="H139" s="12"/>
      <c r="I139" s="12"/>
      <c r="J139" s="12"/>
      <c r="K139" s="12"/>
      <c r="L139" s="23" t="str">
        <f>IF(COUNTA($A139:$K139)=0,"",COUNTIF($E139:$K139,"Fail"))</f>
        <v/>
      </c>
      <c r="M139" s="12"/>
      <c r="N139" s="13"/>
      <c r="O139" s="18" t="str">
        <f>IF(COUNTA($A139:$K139,$M139:$N139)=0,"",IF(OR($B139="",NOT(SUMPRODUCT(--(Vans!$A$2:$A$101=$B139))=1)),"Check ID",IF(OR(NOT(AND(ISNUMBER(A139),N(A139)&gt;=18264,N(A139)&lt;=73050)),NOT(AND(ISNUMBER(D139),N(D139)&gt;=0,N(D139)&lt;=2000000)),N($A139)&lt;SUMPRODUCT(--(Vans!$A$2:$A$101=$B139),Vans!$G$2:$G$101),NOT(SUMPRODUCT(($E139:$K139="Pass")+($E139:$K139="Fail")+($E139:$K139="N/A"))=7),AND($M139&lt;&gt;"",$M139&lt;&gt;"Open",$M139&lt;&gt;"Closed")),"Check inputs",IF(OR($D139&lt;SUMPRODUCT(MAX(('Service Log'!$B$2:$B$501=$B139)*('Service Log'!$H$2:$H$501&lt;$A139)*'Service Log'!$I$2:$I$501)),$D139&lt;SUMPRODUCT(MAX((Inspections!$B$2:$B$501=$B139)*(Inspections!$P$2:$P$501&lt;$A139)*Inspections!$Q$2:$Q$501)),$D139&lt;SUMPRODUCT(--(Vans!$A$2:$A$101=$B139),Vans!$D$2:$D$101)),"Check odometer",IF(AND(N($L139)&gt;0,$M139=""),"Set status","OK")))))</f>
        <v/>
      </c>
      <c r="P139" s="21">
        <f>IF(AND(ISNUMBER($A139),N($A139)&gt;=18264,N($A139)&lt;=73050),$A139,0)</f>
        <v>0</v>
      </c>
      <c r="Q139" s="22">
        <f>IF(AND(AND(ISNUMBER($A139),N($A139)&gt;=18264,N($A139)&lt;=73050),AND(ISNUMBER($D139),N($D139)&gt;=0,N($D139)&lt;=2000000)),$D139,0)</f>
        <v>0</v>
      </c>
    </row>
    <row r="140" spans="1:17" x14ac:dyDescent="0.25">
      <c r="A140" s="15"/>
      <c r="B140" s="12"/>
      <c r="C140" s="13"/>
      <c r="D140" s="14"/>
      <c r="E140" s="12"/>
      <c r="F140" s="12"/>
      <c r="G140" s="12"/>
      <c r="H140" s="12"/>
      <c r="I140" s="12"/>
      <c r="J140" s="12"/>
      <c r="K140" s="12"/>
      <c r="L140" s="23" t="str">
        <f>IF(COUNTA($A140:$K140)=0,"",COUNTIF($E140:$K140,"Fail"))</f>
        <v/>
      </c>
      <c r="M140" s="12"/>
      <c r="N140" s="13"/>
      <c r="O140" s="18" t="str">
        <f>IF(COUNTA($A140:$K140,$M140:$N140)=0,"",IF(OR($B140="",NOT(SUMPRODUCT(--(Vans!$A$2:$A$101=$B140))=1)),"Check ID",IF(OR(NOT(AND(ISNUMBER(A140),N(A140)&gt;=18264,N(A140)&lt;=73050)),NOT(AND(ISNUMBER(D140),N(D140)&gt;=0,N(D140)&lt;=2000000)),N($A140)&lt;SUMPRODUCT(--(Vans!$A$2:$A$101=$B140),Vans!$G$2:$G$101),NOT(SUMPRODUCT(($E140:$K140="Pass")+($E140:$K140="Fail")+($E140:$K140="N/A"))=7),AND($M140&lt;&gt;"",$M140&lt;&gt;"Open",$M140&lt;&gt;"Closed")),"Check inputs",IF(OR($D140&lt;SUMPRODUCT(MAX(('Service Log'!$B$2:$B$501=$B140)*('Service Log'!$H$2:$H$501&lt;$A140)*'Service Log'!$I$2:$I$501)),$D140&lt;SUMPRODUCT(MAX((Inspections!$B$2:$B$501=$B140)*(Inspections!$P$2:$P$501&lt;$A140)*Inspections!$Q$2:$Q$501)),$D140&lt;SUMPRODUCT(--(Vans!$A$2:$A$101=$B140),Vans!$D$2:$D$101)),"Check odometer",IF(AND(N($L140)&gt;0,$M140=""),"Set status","OK")))))</f>
        <v/>
      </c>
      <c r="P140" s="21">
        <f>IF(AND(ISNUMBER($A140),N($A140)&gt;=18264,N($A140)&lt;=73050),$A140,0)</f>
        <v>0</v>
      </c>
      <c r="Q140" s="22">
        <f>IF(AND(AND(ISNUMBER($A140),N($A140)&gt;=18264,N($A140)&lt;=73050),AND(ISNUMBER($D140),N($D140)&gt;=0,N($D140)&lt;=2000000)),$D140,0)</f>
        <v>0</v>
      </c>
    </row>
    <row r="141" spans="1:17" x14ac:dyDescent="0.25">
      <c r="A141" s="15"/>
      <c r="B141" s="12"/>
      <c r="C141" s="13"/>
      <c r="D141" s="14"/>
      <c r="E141" s="12"/>
      <c r="F141" s="12"/>
      <c r="G141" s="12"/>
      <c r="H141" s="12"/>
      <c r="I141" s="12"/>
      <c r="J141" s="12"/>
      <c r="K141" s="12"/>
      <c r="L141" s="23" t="str">
        <f>IF(COUNTA($A141:$K141)=0,"",COUNTIF($E141:$K141,"Fail"))</f>
        <v/>
      </c>
      <c r="M141" s="12"/>
      <c r="N141" s="13"/>
      <c r="O141" s="18" t="str">
        <f>IF(COUNTA($A141:$K141,$M141:$N141)=0,"",IF(OR($B141="",NOT(SUMPRODUCT(--(Vans!$A$2:$A$101=$B141))=1)),"Check ID",IF(OR(NOT(AND(ISNUMBER(A141),N(A141)&gt;=18264,N(A141)&lt;=73050)),NOT(AND(ISNUMBER(D141),N(D141)&gt;=0,N(D141)&lt;=2000000)),N($A141)&lt;SUMPRODUCT(--(Vans!$A$2:$A$101=$B141),Vans!$G$2:$G$101),NOT(SUMPRODUCT(($E141:$K141="Pass")+($E141:$K141="Fail")+($E141:$K141="N/A"))=7),AND($M141&lt;&gt;"",$M141&lt;&gt;"Open",$M141&lt;&gt;"Closed")),"Check inputs",IF(OR($D141&lt;SUMPRODUCT(MAX(('Service Log'!$B$2:$B$501=$B141)*('Service Log'!$H$2:$H$501&lt;$A141)*'Service Log'!$I$2:$I$501)),$D141&lt;SUMPRODUCT(MAX((Inspections!$B$2:$B$501=$B141)*(Inspections!$P$2:$P$501&lt;$A141)*Inspections!$Q$2:$Q$501)),$D141&lt;SUMPRODUCT(--(Vans!$A$2:$A$101=$B141),Vans!$D$2:$D$101)),"Check odometer",IF(AND(N($L141)&gt;0,$M141=""),"Set status","OK")))))</f>
        <v/>
      </c>
      <c r="P141" s="21">
        <f>IF(AND(ISNUMBER($A141),N($A141)&gt;=18264,N($A141)&lt;=73050),$A141,0)</f>
        <v>0</v>
      </c>
      <c r="Q141" s="22">
        <f>IF(AND(AND(ISNUMBER($A141),N($A141)&gt;=18264,N($A141)&lt;=73050),AND(ISNUMBER($D141),N($D141)&gt;=0,N($D141)&lt;=2000000)),$D141,0)</f>
        <v>0</v>
      </c>
    </row>
    <row r="142" spans="1:17" x14ac:dyDescent="0.25">
      <c r="A142" s="15"/>
      <c r="B142" s="12"/>
      <c r="C142" s="13"/>
      <c r="D142" s="14"/>
      <c r="E142" s="12"/>
      <c r="F142" s="12"/>
      <c r="G142" s="12"/>
      <c r="H142" s="12"/>
      <c r="I142" s="12"/>
      <c r="J142" s="12"/>
      <c r="K142" s="12"/>
      <c r="L142" s="23" t="str">
        <f>IF(COUNTA($A142:$K142)=0,"",COUNTIF($E142:$K142,"Fail"))</f>
        <v/>
      </c>
      <c r="M142" s="12"/>
      <c r="N142" s="13"/>
      <c r="O142" s="18" t="str">
        <f>IF(COUNTA($A142:$K142,$M142:$N142)=0,"",IF(OR($B142="",NOT(SUMPRODUCT(--(Vans!$A$2:$A$101=$B142))=1)),"Check ID",IF(OR(NOT(AND(ISNUMBER(A142),N(A142)&gt;=18264,N(A142)&lt;=73050)),NOT(AND(ISNUMBER(D142),N(D142)&gt;=0,N(D142)&lt;=2000000)),N($A142)&lt;SUMPRODUCT(--(Vans!$A$2:$A$101=$B142),Vans!$G$2:$G$101),NOT(SUMPRODUCT(($E142:$K142="Pass")+($E142:$K142="Fail")+($E142:$K142="N/A"))=7),AND($M142&lt;&gt;"",$M142&lt;&gt;"Open",$M142&lt;&gt;"Closed")),"Check inputs",IF(OR($D142&lt;SUMPRODUCT(MAX(('Service Log'!$B$2:$B$501=$B142)*('Service Log'!$H$2:$H$501&lt;$A142)*'Service Log'!$I$2:$I$501)),$D142&lt;SUMPRODUCT(MAX((Inspections!$B$2:$B$501=$B142)*(Inspections!$P$2:$P$501&lt;$A142)*Inspections!$Q$2:$Q$501)),$D142&lt;SUMPRODUCT(--(Vans!$A$2:$A$101=$B142),Vans!$D$2:$D$101)),"Check odometer",IF(AND(N($L142)&gt;0,$M142=""),"Set status","OK")))))</f>
        <v/>
      </c>
      <c r="P142" s="21">
        <f>IF(AND(ISNUMBER($A142),N($A142)&gt;=18264,N($A142)&lt;=73050),$A142,0)</f>
        <v>0</v>
      </c>
      <c r="Q142" s="22">
        <f>IF(AND(AND(ISNUMBER($A142),N($A142)&gt;=18264,N($A142)&lt;=73050),AND(ISNUMBER($D142),N($D142)&gt;=0,N($D142)&lt;=2000000)),$D142,0)</f>
        <v>0</v>
      </c>
    </row>
    <row r="143" spans="1:17" x14ac:dyDescent="0.25">
      <c r="A143" s="15"/>
      <c r="B143" s="12"/>
      <c r="C143" s="13"/>
      <c r="D143" s="14"/>
      <c r="E143" s="12"/>
      <c r="F143" s="12"/>
      <c r="G143" s="12"/>
      <c r="H143" s="12"/>
      <c r="I143" s="12"/>
      <c r="J143" s="12"/>
      <c r="K143" s="12"/>
      <c r="L143" s="23" t="str">
        <f>IF(COUNTA($A143:$K143)=0,"",COUNTIF($E143:$K143,"Fail"))</f>
        <v/>
      </c>
      <c r="M143" s="12"/>
      <c r="N143" s="13"/>
      <c r="O143" s="18" t="str">
        <f>IF(COUNTA($A143:$K143,$M143:$N143)=0,"",IF(OR($B143="",NOT(SUMPRODUCT(--(Vans!$A$2:$A$101=$B143))=1)),"Check ID",IF(OR(NOT(AND(ISNUMBER(A143),N(A143)&gt;=18264,N(A143)&lt;=73050)),NOT(AND(ISNUMBER(D143),N(D143)&gt;=0,N(D143)&lt;=2000000)),N($A143)&lt;SUMPRODUCT(--(Vans!$A$2:$A$101=$B143),Vans!$G$2:$G$101),NOT(SUMPRODUCT(($E143:$K143="Pass")+($E143:$K143="Fail")+($E143:$K143="N/A"))=7),AND($M143&lt;&gt;"",$M143&lt;&gt;"Open",$M143&lt;&gt;"Closed")),"Check inputs",IF(OR($D143&lt;SUMPRODUCT(MAX(('Service Log'!$B$2:$B$501=$B143)*('Service Log'!$H$2:$H$501&lt;$A143)*'Service Log'!$I$2:$I$501)),$D143&lt;SUMPRODUCT(MAX((Inspections!$B$2:$B$501=$B143)*(Inspections!$P$2:$P$501&lt;$A143)*Inspections!$Q$2:$Q$501)),$D143&lt;SUMPRODUCT(--(Vans!$A$2:$A$101=$B143),Vans!$D$2:$D$101)),"Check odometer",IF(AND(N($L143)&gt;0,$M143=""),"Set status","OK")))))</f>
        <v/>
      </c>
      <c r="P143" s="21">
        <f>IF(AND(ISNUMBER($A143),N($A143)&gt;=18264,N($A143)&lt;=73050),$A143,0)</f>
        <v>0</v>
      </c>
      <c r="Q143" s="22">
        <f>IF(AND(AND(ISNUMBER($A143),N($A143)&gt;=18264,N($A143)&lt;=73050),AND(ISNUMBER($D143),N($D143)&gt;=0,N($D143)&lt;=2000000)),$D143,0)</f>
        <v>0</v>
      </c>
    </row>
    <row r="144" spans="1:17" x14ac:dyDescent="0.25">
      <c r="A144" s="15"/>
      <c r="B144" s="12"/>
      <c r="C144" s="13"/>
      <c r="D144" s="14"/>
      <c r="E144" s="12"/>
      <c r="F144" s="12"/>
      <c r="G144" s="12"/>
      <c r="H144" s="12"/>
      <c r="I144" s="12"/>
      <c r="J144" s="12"/>
      <c r="K144" s="12"/>
      <c r="L144" s="23" t="str">
        <f>IF(COUNTA($A144:$K144)=0,"",COUNTIF($E144:$K144,"Fail"))</f>
        <v/>
      </c>
      <c r="M144" s="12"/>
      <c r="N144" s="13"/>
      <c r="O144" s="18" t="str">
        <f>IF(COUNTA($A144:$K144,$M144:$N144)=0,"",IF(OR($B144="",NOT(SUMPRODUCT(--(Vans!$A$2:$A$101=$B144))=1)),"Check ID",IF(OR(NOT(AND(ISNUMBER(A144),N(A144)&gt;=18264,N(A144)&lt;=73050)),NOT(AND(ISNUMBER(D144),N(D144)&gt;=0,N(D144)&lt;=2000000)),N($A144)&lt;SUMPRODUCT(--(Vans!$A$2:$A$101=$B144),Vans!$G$2:$G$101),NOT(SUMPRODUCT(($E144:$K144="Pass")+($E144:$K144="Fail")+($E144:$K144="N/A"))=7),AND($M144&lt;&gt;"",$M144&lt;&gt;"Open",$M144&lt;&gt;"Closed")),"Check inputs",IF(OR($D144&lt;SUMPRODUCT(MAX(('Service Log'!$B$2:$B$501=$B144)*('Service Log'!$H$2:$H$501&lt;$A144)*'Service Log'!$I$2:$I$501)),$D144&lt;SUMPRODUCT(MAX((Inspections!$B$2:$B$501=$B144)*(Inspections!$P$2:$P$501&lt;$A144)*Inspections!$Q$2:$Q$501)),$D144&lt;SUMPRODUCT(--(Vans!$A$2:$A$101=$B144),Vans!$D$2:$D$101)),"Check odometer",IF(AND(N($L144)&gt;0,$M144=""),"Set status","OK")))))</f>
        <v/>
      </c>
      <c r="P144" s="21">
        <f>IF(AND(ISNUMBER($A144),N($A144)&gt;=18264,N($A144)&lt;=73050),$A144,0)</f>
        <v>0</v>
      </c>
      <c r="Q144" s="22">
        <f>IF(AND(AND(ISNUMBER($A144),N($A144)&gt;=18264,N($A144)&lt;=73050),AND(ISNUMBER($D144),N($D144)&gt;=0,N($D144)&lt;=2000000)),$D144,0)</f>
        <v>0</v>
      </c>
    </row>
    <row r="145" spans="1:17" x14ac:dyDescent="0.25">
      <c r="A145" s="15"/>
      <c r="B145" s="12"/>
      <c r="C145" s="13"/>
      <c r="D145" s="14"/>
      <c r="E145" s="12"/>
      <c r="F145" s="12"/>
      <c r="G145" s="12"/>
      <c r="H145" s="12"/>
      <c r="I145" s="12"/>
      <c r="J145" s="12"/>
      <c r="K145" s="12"/>
      <c r="L145" s="23" t="str">
        <f>IF(COUNTA($A145:$K145)=0,"",COUNTIF($E145:$K145,"Fail"))</f>
        <v/>
      </c>
      <c r="M145" s="12"/>
      <c r="N145" s="13"/>
      <c r="O145" s="18" t="str">
        <f>IF(COUNTA($A145:$K145,$M145:$N145)=0,"",IF(OR($B145="",NOT(SUMPRODUCT(--(Vans!$A$2:$A$101=$B145))=1)),"Check ID",IF(OR(NOT(AND(ISNUMBER(A145),N(A145)&gt;=18264,N(A145)&lt;=73050)),NOT(AND(ISNUMBER(D145),N(D145)&gt;=0,N(D145)&lt;=2000000)),N($A145)&lt;SUMPRODUCT(--(Vans!$A$2:$A$101=$B145),Vans!$G$2:$G$101),NOT(SUMPRODUCT(($E145:$K145="Pass")+($E145:$K145="Fail")+($E145:$K145="N/A"))=7),AND($M145&lt;&gt;"",$M145&lt;&gt;"Open",$M145&lt;&gt;"Closed")),"Check inputs",IF(OR($D145&lt;SUMPRODUCT(MAX(('Service Log'!$B$2:$B$501=$B145)*('Service Log'!$H$2:$H$501&lt;$A145)*'Service Log'!$I$2:$I$501)),$D145&lt;SUMPRODUCT(MAX((Inspections!$B$2:$B$501=$B145)*(Inspections!$P$2:$P$501&lt;$A145)*Inspections!$Q$2:$Q$501)),$D145&lt;SUMPRODUCT(--(Vans!$A$2:$A$101=$B145),Vans!$D$2:$D$101)),"Check odometer",IF(AND(N($L145)&gt;0,$M145=""),"Set status","OK")))))</f>
        <v/>
      </c>
      <c r="P145" s="21">
        <f>IF(AND(ISNUMBER($A145),N($A145)&gt;=18264,N($A145)&lt;=73050),$A145,0)</f>
        <v>0</v>
      </c>
      <c r="Q145" s="22">
        <f>IF(AND(AND(ISNUMBER($A145),N($A145)&gt;=18264,N($A145)&lt;=73050),AND(ISNUMBER($D145),N($D145)&gt;=0,N($D145)&lt;=2000000)),$D145,0)</f>
        <v>0</v>
      </c>
    </row>
    <row r="146" spans="1:17" x14ac:dyDescent="0.25">
      <c r="A146" s="15"/>
      <c r="B146" s="12"/>
      <c r="C146" s="13"/>
      <c r="D146" s="14"/>
      <c r="E146" s="12"/>
      <c r="F146" s="12"/>
      <c r="G146" s="12"/>
      <c r="H146" s="12"/>
      <c r="I146" s="12"/>
      <c r="J146" s="12"/>
      <c r="K146" s="12"/>
      <c r="L146" s="23" t="str">
        <f>IF(COUNTA($A146:$K146)=0,"",COUNTIF($E146:$K146,"Fail"))</f>
        <v/>
      </c>
      <c r="M146" s="12"/>
      <c r="N146" s="13"/>
      <c r="O146" s="18" t="str">
        <f>IF(COUNTA($A146:$K146,$M146:$N146)=0,"",IF(OR($B146="",NOT(SUMPRODUCT(--(Vans!$A$2:$A$101=$B146))=1)),"Check ID",IF(OR(NOT(AND(ISNUMBER(A146),N(A146)&gt;=18264,N(A146)&lt;=73050)),NOT(AND(ISNUMBER(D146),N(D146)&gt;=0,N(D146)&lt;=2000000)),N($A146)&lt;SUMPRODUCT(--(Vans!$A$2:$A$101=$B146),Vans!$G$2:$G$101),NOT(SUMPRODUCT(($E146:$K146="Pass")+($E146:$K146="Fail")+($E146:$K146="N/A"))=7),AND($M146&lt;&gt;"",$M146&lt;&gt;"Open",$M146&lt;&gt;"Closed")),"Check inputs",IF(OR($D146&lt;SUMPRODUCT(MAX(('Service Log'!$B$2:$B$501=$B146)*('Service Log'!$H$2:$H$501&lt;$A146)*'Service Log'!$I$2:$I$501)),$D146&lt;SUMPRODUCT(MAX((Inspections!$B$2:$B$501=$B146)*(Inspections!$P$2:$P$501&lt;$A146)*Inspections!$Q$2:$Q$501)),$D146&lt;SUMPRODUCT(--(Vans!$A$2:$A$101=$B146),Vans!$D$2:$D$101)),"Check odometer",IF(AND(N($L146)&gt;0,$M146=""),"Set status","OK")))))</f>
        <v/>
      </c>
      <c r="P146" s="21">
        <f>IF(AND(ISNUMBER($A146),N($A146)&gt;=18264,N($A146)&lt;=73050),$A146,0)</f>
        <v>0</v>
      </c>
      <c r="Q146" s="22">
        <f>IF(AND(AND(ISNUMBER($A146),N($A146)&gt;=18264,N($A146)&lt;=73050),AND(ISNUMBER($D146),N($D146)&gt;=0,N($D146)&lt;=2000000)),$D146,0)</f>
        <v>0</v>
      </c>
    </row>
    <row r="147" spans="1:17" x14ac:dyDescent="0.25">
      <c r="A147" s="15"/>
      <c r="B147" s="12"/>
      <c r="C147" s="13"/>
      <c r="D147" s="14"/>
      <c r="E147" s="12"/>
      <c r="F147" s="12"/>
      <c r="G147" s="12"/>
      <c r="H147" s="12"/>
      <c r="I147" s="12"/>
      <c r="J147" s="12"/>
      <c r="K147" s="12"/>
      <c r="L147" s="23" t="str">
        <f>IF(COUNTA($A147:$K147)=0,"",COUNTIF($E147:$K147,"Fail"))</f>
        <v/>
      </c>
      <c r="M147" s="12"/>
      <c r="N147" s="13"/>
      <c r="O147" s="18" t="str">
        <f>IF(COUNTA($A147:$K147,$M147:$N147)=0,"",IF(OR($B147="",NOT(SUMPRODUCT(--(Vans!$A$2:$A$101=$B147))=1)),"Check ID",IF(OR(NOT(AND(ISNUMBER(A147),N(A147)&gt;=18264,N(A147)&lt;=73050)),NOT(AND(ISNUMBER(D147),N(D147)&gt;=0,N(D147)&lt;=2000000)),N($A147)&lt;SUMPRODUCT(--(Vans!$A$2:$A$101=$B147),Vans!$G$2:$G$101),NOT(SUMPRODUCT(($E147:$K147="Pass")+($E147:$K147="Fail")+($E147:$K147="N/A"))=7),AND($M147&lt;&gt;"",$M147&lt;&gt;"Open",$M147&lt;&gt;"Closed")),"Check inputs",IF(OR($D147&lt;SUMPRODUCT(MAX(('Service Log'!$B$2:$B$501=$B147)*('Service Log'!$H$2:$H$501&lt;$A147)*'Service Log'!$I$2:$I$501)),$D147&lt;SUMPRODUCT(MAX((Inspections!$B$2:$B$501=$B147)*(Inspections!$P$2:$P$501&lt;$A147)*Inspections!$Q$2:$Q$501)),$D147&lt;SUMPRODUCT(--(Vans!$A$2:$A$101=$B147),Vans!$D$2:$D$101)),"Check odometer",IF(AND(N($L147)&gt;0,$M147=""),"Set status","OK")))))</f>
        <v/>
      </c>
      <c r="P147" s="21">
        <f>IF(AND(ISNUMBER($A147),N($A147)&gt;=18264,N($A147)&lt;=73050),$A147,0)</f>
        <v>0</v>
      </c>
      <c r="Q147" s="22">
        <f>IF(AND(AND(ISNUMBER($A147),N($A147)&gt;=18264,N($A147)&lt;=73050),AND(ISNUMBER($D147),N($D147)&gt;=0,N($D147)&lt;=2000000)),$D147,0)</f>
        <v>0</v>
      </c>
    </row>
    <row r="148" spans="1:17" x14ac:dyDescent="0.25">
      <c r="A148" s="15"/>
      <c r="B148" s="12"/>
      <c r="C148" s="13"/>
      <c r="D148" s="14"/>
      <c r="E148" s="12"/>
      <c r="F148" s="12"/>
      <c r="G148" s="12"/>
      <c r="H148" s="12"/>
      <c r="I148" s="12"/>
      <c r="J148" s="12"/>
      <c r="K148" s="12"/>
      <c r="L148" s="23" t="str">
        <f>IF(COUNTA($A148:$K148)=0,"",COUNTIF($E148:$K148,"Fail"))</f>
        <v/>
      </c>
      <c r="M148" s="12"/>
      <c r="N148" s="13"/>
      <c r="O148" s="18" t="str">
        <f>IF(COUNTA($A148:$K148,$M148:$N148)=0,"",IF(OR($B148="",NOT(SUMPRODUCT(--(Vans!$A$2:$A$101=$B148))=1)),"Check ID",IF(OR(NOT(AND(ISNUMBER(A148),N(A148)&gt;=18264,N(A148)&lt;=73050)),NOT(AND(ISNUMBER(D148),N(D148)&gt;=0,N(D148)&lt;=2000000)),N($A148)&lt;SUMPRODUCT(--(Vans!$A$2:$A$101=$B148),Vans!$G$2:$G$101),NOT(SUMPRODUCT(($E148:$K148="Pass")+($E148:$K148="Fail")+($E148:$K148="N/A"))=7),AND($M148&lt;&gt;"",$M148&lt;&gt;"Open",$M148&lt;&gt;"Closed")),"Check inputs",IF(OR($D148&lt;SUMPRODUCT(MAX(('Service Log'!$B$2:$B$501=$B148)*('Service Log'!$H$2:$H$501&lt;$A148)*'Service Log'!$I$2:$I$501)),$D148&lt;SUMPRODUCT(MAX((Inspections!$B$2:$B$501=$B148)*(Inspections!$P$2:$P$501&lt;$A148)*Inspections!$Q$2:$Q$501)),$D148&lt;SUMPRODUCT(--(Vans!$A$2:$A$101=$B148),Vans!$D$2:$D$101)),"Check odometer",IF(AND(N($L148)&gt;0,$M148=""),"Set status","OK")))))</f>
        <v/>
      </c>
      <c r="P148" s="21">
        <f>IF(AND(ISNUMBER($A148),N($A148)&gt;=18264,N($A148)&lt;=73050),$A148,0)</f>
        <v>0</v>
      </c>
      <c r="Q148" s="22">
        <f>IF(AND(AND(ISNUMBER($A148),N($A148)&gt;=18264,N($A148)&lt;=73050),AND(ISNUMBER($D148),N($D148)&gt;=0,N($D148)&lt;=2000000)),$D148,0)</f>
        <v>0</v>
      </c>
    </row>
    <row r="149" spans="1:17" x14ac:dyDescent="0.25">
      <c r="A149" s="15"/>
      <c r="B149" s="12"/>
      <c r="C149" s="13"/>
      <c r="D149" s="14"/>
      <c r="E149" s="12"/>
      <c r="F149" s="12"/>
      <c r="G149" s="12"/>
      <c r="H149" s="12"/>
      <c r="I149" s="12"/>
      <c r="J149" s="12"/>
      <c r="K149" s="12"/>
      <c r="L149" s="23" t="str">
        <f>IF(COUNTA($A149:$K149)=0,"",COUNTIF($E149:$K149,"Fail"))</f>
        <v/>
      </c>
      <c r="M149" s="12"/>
      <c r="N149" s="13"/>
      <c r="O149" s="18" t="str">
        <f>IF(COUNTA($A149:$K149,$M149:$N149)=0,"",IF(OR($B149="",NOT(SUMPRODUCT(--(Vans!$A$2:$A$101=$B149))=1)),"Check ID",IF(OR(NOT(AND(ISNUMBER(A149),N(A149)&gt;=18264,N(A149)&lt;=73050)),NOT(AND(ISNUMBER(D149),N(D149)&gt;=0,N(D149)&lt;=2000000)),N($A149)&lt;SUMPRODUCT(--(Vans!$A$2:$A$101=$B149),Vans!$G$2:$G$101),NOT(SUMPRODUCT(($E149:$K149="Pass")+($E149:$K149="Fail")+($E149:$K149="N/A"))=7),AND($M149&lt;&gt;"",$M149&lt;&gt;"Open",$M149&lt;&gt;"Closed")),"Check inputs",IF(OR($D149&lt;SUMPRODUCT(MAX(('Service Log'!$B$2:$B$501=$B149)*('Service Log'!$H$2:$H$501&lt;$A149)*'Service Log'!$I$2:$I$501)),$D149&lt;SUMPRODUCT(MAX((Inspections!$B$2:$B$501=$B149)*(Inspections!$P$2:$P$501&lt;$A149)*Inspections!$Q$2:$Q$501)),$D149&lt;SUMPRODUCT(--(Vans!$A$2:$A$101=$B149),Vans!$D$2:$D$101)),"Check odometer",IF(AND(N($L149)&gt;0,$M149=""),"Set status","OK")))))</f>
        <v/>
      </c>
      <c r="P149" s="21">
        <f>IF(AND(ISNUMBER($A149),N($A149)&gt;=18264,N($A149)&lt;=73050),$A149,0)</f>
        <v>0</v>
      </c>
      <c r="Q149" s="22">
        <f>IF(AND(AND(ISNUMBER($A149),N($A149)&gt;=18264,N($A149)&lt;=73050),AND(ISNUMBER($D149),N($D149)&gt;=0,N($D149)&lt;=2000000)),$D149,0)</f>
        <v>0</v>
      </c>
    </row>
    <row r="150" spans="1:17" x14ac:dyDescent="0.25">
      <c r="A150" s="15"/>
      <c r="B150" s="12"/>
      <c r="C150" s="13"/>
      <c r="D150" s="14"/>
      <c r="E150" s="12"/>
      <c r="F150" s="12"/>
      <c r="G150" s="12"/>
      <c r="H150" s="12"/>
      <c r="I150" s="12"/>
      <c r="J150" s="12"/>
      <c r="K150" s="12"/>
      <c r="L150" s="23" t="str">
        <f>IF(COUNTA($A150:$K150)=0,"",COUNTIF($E150:$K150,"Fail"))</f>
        <v/>
      </c>
      <c r="M150" s="12"/>
      <c r="N150" s="13"/>
      <c r="O150" s="18" t="str">
        <f>IF(COUNTA($A150:$K150,$M150:$N150)=0,"",IF(OR($B150="",NOT(SUMPRODUCT(--(Vans!$A$2:$A$101=$B150))=1)),"Check ID",IF(OR(NOT(AND(ISNUMBER(A150),N(A150)&gt;=18264,N(A150)&lt;=73050)),NOT(AND(ISNUMBER(D150),N(D150)&gt;=0,N(D150)&lt;=2000000)),N($A150)&lt;SUMPRODUCT(--(Vans!$A$2:$A$101=$B150),Vans!$G$2:$G$101),NOT(SUMPRODUCT(($E150:$K150="Pass")+($E150:$K150="Fail")+($E150:$K150="N/A"))=7),AND($M150&lt;&gt;"",$M150&lt;&gt;"Open",$M150&lt;&gt;"Closed")),"Check inputs",IF(OR($D150&lt;SUMPRODUCT(MAX(('Service Log'!$B$2:$B$501=$B150)*('Service Log'!$H$2:$H$501&lt;$A150)*'Service Log'!$I$2:$I$501)),$D150&lt;SUMPRODUCT(MAX((Inspections!$B$2:$B$501=$B150)*(Inspections!$P$2:$P$501&lt;$A150)*Inspections!$Q$2:$Q$501)),$D150&lt;SUMPRODUCT(--(Vans!$A$2:$A$101=$B150),Vans!$D$2:$D$101)),"Check odometer",IF(AND(N($L150)&gt;0,$M150=""),"Set status","OK")))))</f>
        <v/>
      </c>
      <c r="P150" s="21">
        <f>IF(AND(ISNUMBER($A150),N($A150)&gt;=18264,N($A150)&lt;=73050),$A150,0)</f>
        <v>0</v>
      </c>
      <c r="Q150" s="22">
        <f>IF(AND(AND(ISNUMBER($A150),N($A150)&gt;=18264,N($A150)&lt;=73050),AND(ISNUMBER($D150),N($D150)&gt;=0,N($D150)&lt;=2000000)),$D150,0)</f>
        <v>0</v>
      </c>
    </row>
    <row r="151" spans="1:17" x14ac:dyDescent="0.25">
      <c r="A151" s="15"/>
      <c r="B151" s="12"/>
      <c r="C151" s="13"/>
      <c r="D151" s="14"/>
      <c r="E151" s="12"/>
      <c r="F151" s="12"/>
      <c r="G151" s="12"/>
      <c r="H151" s="12"/>
      <c r="I151" s="12"/>
      <c r="J151" s="12"/>
      <c r="K151" s="12"/>
      <c r="L151" s="23" t="str">
        <f>IF(COUNTA($A151:$K151)=0,"",COUNTIF($E151:$K151,"Fail"))</f>
        <v/>
      </c>
      <c r="M151" s="12"/>
      <c r="N151" s="13"/>
      <c r="O151" s="18" t="str">
        <f>IF(COUNTA($A151:$K151,$M151:$N151)=0,"",IF(OR($B151="",NOT(SUMPRODUCT(--(Vans!$A$2:$A$101=$B151))=1)),"Check ID",IF(OR(NOT(AND(ISNUMBER(A151),N(A151)&gt;=18264,N(A151)&lt;=73050)),NOT(AND(ISNUMBER(D151),N(D151)&gt;=0,N(D151)&lt;=2000000)),N($A151)&lt;SUMPRODUCT(--(Vans!$A$2:$A$101=$B151),Vans!$G$2:$G$101),NOT(SUMPRODUCT(($E151:$K151="Pass")+($E151:$K151="Fail")+($E151:$K151="N/A"))=7),AND($M151&lt;&gt;"",$M151&lt;&gt;"Open",$M151&lt;&gt;"Closed")),"Check inputs",IF(OR($D151&lt;SUMPRODUCT(MAX(('Service Log'!$B$2:$B$501=$B151)*('Service Log'!$H$2:$H$501&lt;$A151)*'Service Log'!$I$2:$I$501)),$D151&lt;SUMPRODUCT(MAX((Inspections!$B$2:$B$501=$B151)*(Inspections!$P$2:$P$501&lt;$A151)*Inspections!$Q$2:$Q$501)),$D151&lt;SUMPRODUCT(--(Vans!$A$2:$A$101=$B151),Vans!$D$2:$D$101)),"Check odometer",IF(AND(N($L151)&gt;0,$M151=""),"Set status","OK")))))</f>
        <v/>
      </c>
      <c r="P151" s="21">
        <f>IF(AND(ISNUMBER($A151),N($A151)&gt;=18264,N($A151)&lt;=73050),$A151,0)</f>
        <v>0</v>
      </c>
      <c r="Q151" s="22">
        <f>IF(AND(AND(ISNUMBER($A151),N($A151)&gt;=18264,N($A151)&lt;=73050),AND(ISNUMBER($D151),N($D151)&gt;=0,N($D151)&lt;=2000000)),$D151,0)</f>
        <v>0</v>
      </c>
    </row>
    <row r="152" spans="1:17" x14ac:dyDescent="0.25">
      <c r="A152" s="15"/>
      <c r="B152" s="12"/>
      <c r="C152" s="13"/>
      <c r="D152" s="14"/>
      <c r="E152" s="12"/>
      <c r="F152" s="12"/>
      <c r="G152" s="12"/>
      <c r="H152" s="12"/>
      <c r="I152" s="12"/>
      <c r="J152" s="12"/>
      <c r="K152" s="12"/>
      <c r="L152" s="23" t="str">
        <f>IF(COUNTA($A152:$K152)=0,"",COUNTIF($E152:$K152,"Fail"))</f>
        <v/>
      </c>
      <c r="M152" s="12"/>
      <c r="N152" s="13"/>
      <c r="O152" s="18" t="str">
        <f>IF(COUNTA($A152:$K152,$M152:$N152)=0,"",IF(OR($B152="",NOT(SUMPRODUCT(--(Vans!$A$2:$A$101=$B152))=1)),"Check ID",IF(OR(NOT(AND(ISNUMBER(A152),N(A152)&gt;=18264,N(A152)&lt;=73050)),NOT(AND(ISNUMBER(D152),N(D152)&gt;=0,N(D152)&lt;=2000000)),N($A152)&lt;SUMPRODUCT(--(Vans!$A$2:$A$101=$B152),Vans!$G$2:$G$101),NOT(SUMPRODUCT(($E152:$K152="Pass")+($E152:$K152="Fail")+($E152:$K152="N/A"))=7),AND($M152&lt;&gt;"",$M152&lt;&gt;"Open",$M152&lt;&gt;"Closed")),"Check inputs",IF(OR($D152&lt;SUMPRODUCT(MAX(('Service Log'!$B$2:$B$501=$B152)*('Service Log'!$H$2:$H$501&lt;$A152)*'Service Log'!$I$2:$I$501)),$D152&lt;SUMPRODUCT(MAX((Inspections!$B$2:$B$501=$B152)*(Inspections!$P$2:$P$501&lt;$A152)*Inspections!$Q$2:$Q$501)),$D152&lt;SUMPRODUCT(--(Vans!$A$2:$A$101=$B152),Vans!$D$2:$D$101)),"Check odometer",IF(AND(N($L152)&gt;0,$M152=""),"Set status","OK")))))</f>
        <v/>
      </c>
      <c r="P152" s="21">
        <f>IF(AND(ISNUMBER($A152),N($A152)&gt;=18264,N($A152)&lt;=73050),$A152,0)</f>
        <v>0</v>
      </c>
      <c r="Q152" s="22">
        <f>IF(AND(AND(ISNUMBER($A152),N($A152)&gt;=18264,N($A152)&lt;=73050),AND(ISNUMBER($D152),N($D152)&gt;=0,N($D152)&lt;=2000000)),$D152,0)</f>
        <v>0</v>
      </c>
    </row>
    <row r="153" spans="1:17" x14ac:dyDescent="0.25">
      <c r="A153" s="15"/>
      <c r="B153" s="12"/>
      <c r="C153" s="13"/>
      <c r="D153" s="14"/>
      <c r="E153" s="12"/>
      <c r="F153" s="12"/>
      <c r="G153" s="12"/>
      <c r="H153" s="12"/>
      <c r="I153" s="12"/>
      <c r="J153" s="12"/>
      <c r="K153" s="12"/>
      <c r="L153" s="23" t="str">
        <f>IF(COUNTA($A153:$K153)=0,"",COUNTIF($E153:$K153,"Fail"))</f>
        <v/>
      </c>
      <c r="M153" s="12"/>
      <c r="N153" s="13"/>
      <c r="O153" s="18" t="str">
        <f>IF(COUNTA($A153:$K153,$M153:$N153)=0,"",IF(OR($B153="",NOT(SUMPRODUCT(--(Vans!$A$2:$A$101=$B153))=1)),"Check ID",IF(OR(NOT(AND(ISNUMBER(A153),N(A153)&gt;=18264,N(A153)&lt;=73050)),NOT(AND(ISNUMBER(D153),N(D153)&gt;=0,N(D153)&lt;=2000000)),N($A153)&lt;SUMPRODUCT(--(Vans!$A$2:$A$101=$B153),Vans!$G$2:$G$101),NOT(SUMPRODUCT(($E153:$K153="Pass")+($E153:$K153="Fail")+($E153:$K153="N/A"))=7),AND($M153&lt;&gt;"",$M153&lt;&gt;"Open",$M153&lt;&gt;"Closed")),"Check inputs",IF(OR($D153&lt;SUMPRODUCT(MAX(('Service Log'!$B$2:$B$501=$B153)*('Service Log'!$H$2:$H$501&lt;$A153)*'Service Log'!$I$2:$I$501)),$D153&lt;SUMPRODUCT(MAX((Inspections!$B$2:$B$501=$B153)*(Inspections!$P$2:$P$501&lt;$A153)*Inspections!$Q$2:$Q$501)),$D153&lt;SUMPRODUCT(--(Vans!$A$2:$A$101=$B153),Vans!$D$2:$D$101)),"Check odometer",IF(AND(N($L153)&gt;0,$M153=""),"Set status","OK")))))</f>
        <v/>
      </c>
      <c r="P153" s="21">
        <f>IF(AND(ISNUMBER($A153),N($A153)&gt;=18264,N($A153)&lt;=73050),$A153,0)</f>
        <v>0</v>
      </c>
      <c r="Q153" s="22">
        <f>IF(AND(AND(ISNUMBER($A153),N($A153)&gt;=18264,N($A153)&lt;=73050),AND(ISNUMBER($D153),N($D153)&gt;=0,N($D153)&lt;=2000000)),$D153,0)</f>
        <v>0</v>
      </c>
    </row>
    <row r="154" spans="1:17" x14ac:dyDescent="0.25">
      <c r="A154" s="15"/>
      <c r="B154" s="12"/>
      <c r="C154" s="13"/>
      <c r="D154" s="14"/>
      <c r="E154" s="12"/>
      <c r="F154" s="12"/>
      <c r="G154" s="12"/>
      <c r="H154" s="12"/>
      <c r="I154" s="12"/>
      <c r="J154" s="12"/>
      <c r="K154" s="12"/>
      <c r="L154" s="23" t="str">
        <f>IF(COUNTA($A154:$K154)=0,"",COUNTIF($E154:$K154,"Fail"))</f>
        <v/>
      </c>
      <c r="M154" s="12"/>
      <c r="N154" s="13"/>
      <c r="O154" s="18" t="str">
        <f>IF(COUNTA($A154:$K154,$M154:$N154)=0,"",IF(OR($B154="",NOT(SUMPRODUCT(--(Vans!$A$2:$A$101=$B154))=1)),"Check ID",IF(OR(NOT(AND(ISNUMBER(A154),N(A154)&gt;=18264,N(A154)&lt;=73050)),NOT(AND(ISNUMBER(D154),N(D154)&gt;=0,N(D154)&lt;=2000000)),N($A154)&lt;SUMPRODUCT(--(Vans!$A$2:$A$101=$B154),Vans!$G$2:$G$101),NOT(SUMPRODUCT(($E154:$K154="Pass")+($E154:$K154="Fail")+($E154:$K154="N/A"))=7),AND($M154&lt;&gt;"",$M154&lt;&gt;"Open",$M154&lt;&gt;"Closed")),"Check inputs",IF(OR($D154&lt;SUMPRODUCT(MAX(('Service Log'!$B$2:$B$501=$B154)*('Service Log'!$H$2:$H$501&lt;$A154)*'Service Log'!$I$2:$I$501)),$D154&lt;SUMPRODUCT(MAX((Inspections!$B$2:$B$501=$B154)*(Inspections!$P$2:$P$501&lt;$A154)*Inspections!$Q$2:$Q$501)),$D154&lt;SUMPRODUCT(--(Vans!$A$2:$A$101=$B154),Vans!$D$2:$D$101)),"Check odometer",IF(AND(N($L154)&gt;0,$M154=""),"Set status","OK")))))</f>
        <v/>
      </c>
      <c r="P154" s="21">
        <f>IF(AND(ISNUMBER($A154),N($A154)&gt;=18264,N($A154)&lt;=73050),$A154,0)</f>
        <v>0</v>
      </c>
      <c r="Q154" s="22">
        <f>IF(AND(AND(ISNUMBER($A154),N($A154)&gt;=18264,N($A154)&lt;=73050),AND(ISNUMBER($D154),N($D154)&gt;=0,N($D154)&lt;=2000000)),$D154,0)</f>
        <v>0</v>
      </c>
    </row>
    <row r="155" spans="1:17" x14ac:dyDescent="0.25">
      <c r="A155" s="15"/>
      <c r="B155" s="12"/>
      <c r="C155" s="13"/>
      <c r="D155" s="14"/>
      <c r="E155" s="12"/>
      <c r="F155" s="12"/>
      <c r="G155" s="12"/>
      <c r="H155" s="12"/>
      <c r="I155" s="12"/>
      <c r="J155" s="12"/>
      <c r="K155" s="12"/>
      <c r="L155" s="23" t="str">
        <f>IF(COUNTA($A155:$K155)=0,"",COUNTIF($E155:$K155,"Fail"))</f>
        <v/>
      </c>
      <c r="M155" s="12"/>
      <c r="N155" s="13"/>
      <c r="O155" s="18" t="str">
        <f>IF(COUNTA($A155:$K155,$M155:$N155)=0,"",IF(OR($B155="",NOT(SUMPRODUCT(--(Vans!$A$2:$A$101=$B155))=1)),"Check ID",IF(OR(NOT(AND(ISNUMBER(A155),N(A155)&gt;=18264,N(A155)&lt;=73050)),NOT(AND(ISNUMBER(D155),N(D155)&gt;=0,N(D155)&lt;=2000000)),N($A155)&lt;SUMPRODUCT(--(Vans!$A$2:$A$101=$B155),Vans!$G$2:$G$101),NOT(SUMPRODUCT(($E155:$K155="Pass")+($E155:$K155="Fail")+($E155:$K155="N/A"))=7),AND($M155&lt;&gt;"",$M155&lt;&gt;"Open",$M155&lt;&gt;"Closed")),"Check inputs",IF(OR($D155&lt;SUMPRODUCT(MAX(('Service Log'!$B$2:$B$501=$B155)*('Service Log'!$H$2:$H$501&lt;$A155)*'Service Log'!$I$2:$I$501)),$D155&lt;SUMPRODUCT(MAX((Inspections!$B$2:$B$501=$B155)*(Inspections!$P$2:$P$501&lt;$A155)*Inspections!$Q$2:$Q$501)),$D155&lt;SUMPRODUCT(--(Vans!$A$2:$A$101=$B155),Vans!$D$2:$D$101)),"Check odometer",IF(AND(N($L155)&gt;0,$M155=""),"Set status","OK")))))</f>
        <v/>
      </c>
      <c r="P155" s="21">
        <f>IF(AND(ISNUMBER($A155),N($A155)&gt;=18264,N($A155)&lt;=73050),$A155,0)</f>
        <v>0</v>
      </c>
      <c r="Q155" s="22">
        <f>IF(AND(AND(ISNUMBER($A155),N($A155)&gt;=18264,N($A155)&lt;=73050),AND(ISNUMBER($D155),N($D155)&gt;=0,N($D155)&lt;=2000000)),$D155,0)</f>
        <v>0</v>
      </c>
    </row>
    <row r="156" spans="1:17" x14ac:dyDescent="0.25">
      <c r="A156" s="15"/>
      <c r="B156" s="12"/>
      <c r="C156" s="13"/>
      <c r="D156" s="14"/>
      <c r="E156" s="12"/>
      <c r="F156" s="12"/>
      <c r="G156" s="12"/>
      <c r="H156" s="12"/>
      <c r="I156" s="12"/>
      <c r="J156" s="12"/>
      <c r="K156" s="12"/>
      <c r="L156" s="23" t="str">
        <f>IF(COUNTA($A156:$K156)=0,"",COUNTIF($E156:$K156,"Fail"))</f>
        <v/>
      </c>
      <c r="M156" s="12"/>
      <c r="N156" s="13"/>
      <c r="O156" s="18" t="str">
        <f>IF(COUNTA($A156:$K156,$M156:$N156)=0,"",IF(OR($B156="",NOT(SUMPRODUCT(--(Vans!$A$2:$A$101=$B156))=1)),"Check ID",IF(OR(NOT(AND(ISNUMBER(A156),N(A156)&gt;=18264,N(A156)&lt;=73050)),NOT(AND(ISNUMBER(D156),N(D156)&gt;=0,N(D156)&lt;=2000000)),N($A156)&lt;SUMPRODUCT(--(Vans!$A$2:$A$101=$B156),Vans!$G$2:$G$101),NOT(SUMPRODUCT(($E156:$K156="Pass")+($E156:$K156="Fail")+($E156:$K156="N/A"))=7),AND($M156&lt;&gt;"",$M156&lt;&gt;"Open",$M156&lt;&gt;"Closed")),"Check inputs",IF(OR($D156&lt;SUMPRODUCT(MAX(('Service Log'!$B$2:$B$501=$B156)*('Service Log'!$H$2:$H$501&lt;$A156)*'Service Log'!$I$2:$I$501)),$D156&lt;SUMPRODUCT(MAX((Inspections!$B$2:$B$501=$B156)*(Inspections!$P$2:$P$501&lt;$A156)*Inspections!$Q$2:$Q$501)),$D156&lt;SUMPRODUCT(--(Vans!$A$2:$A$101=$B156),Vans!$D$2:$D$101)),"Check odometer",IF(AND(N($L156)&gt;0,$M156=""),"Set status","OK")))))</f>
        <v/>
      </c>
      <c r="P156" s="21">
        <f>IF(AND(ISNUMBER($A156),N($A156)&gt;=18264,N($A156)&lt;=73050),$A156,0)</f>
        <v>0</v>
      </c>
      <c r="Q156" s="22">
        <f>IF(AND(AND(ISNUMBER($A156),N($A156)&gt;=18264,N($A156)&lt;=73050),AND(ISNUMBER($D156),N($D156)&gt;=0,N($D156)&lt;=2000000)),$D156,0)</f>
        <v>0</v>
      </c>
    </row>
    <row r="157" spans="1:17" x14ac:dyDescent="0.25">
      <c r="A157" s="15"/>
      <c r="B157" s="12"/>
      <c r="C157" s="13"/>
      <c r="D157" s="14"/>
      <c r="E157" s="12"/>
      <c r="F157" s="12"/>
      <c r="G157" s="12"/>
      <c r="H157" s="12"/>
      <c r="I157" s="12"/>
      <c r="J157" s="12"/>
      <c r="K157" s="12"/>
      <c r="L157" s="23" t="str">
        <f>IF(COUNTA($A157:$K157)=0,"",COUNTIF($E157:$K157,"Fail"))</f>
        <v/>
      </c>
      <c r="M157" s="12"/>
      <c r="N157" s="13"/>
      <c r="O157" s="18" t="str">
        <f>IF(COUNTA($A157:$K157,$M157:$N157)=0,"",IF(OR($B157="",NOT(SUMPRODUCT(--(Vans!$A$2:$A$101=$B157))=1)),"Check ID",IF(OR(NOT(AND(ISNUMBER(A157),N(A157)&gt;=18264,N(A157)&lt;=73050)),NOT(AND(ISNUMBER(D157),N(D157)&gt;=0,N(D157)&lt;=2000000)),N($A157)&lt;SUMPRODUCT(--(Vans!$A$2:$A$101=$B157),Vans!$G$2:$G$101),NOT(SUMPRODUCT(($E157:$K157="Pass")+($E157:$K157="Fail")+($E157:$K157="N/A"))=7),AND($M157&lt;&gt;"",$M157&lt;&gt;"Open",$M157&lt;&gt;"Closed")),"Check inputs",IF(OR($D157&lt;SUMPRODUCT(MAX(('Service Log'!$B$2:$B$501=$B157)*('Service Log'!$H$2:$H$501&lt;$A157)*'Service Log'!$I$2:$I$501)),$D157&lt;SUMPRODUCT(MAX((Inspections!$B$2:$B$501=$B157)*(Inspections!$P$2:$P$501&lt;$A157)*Inspections!$Q$2:$Q$501)),$D157&lt;SUMPRODUCT(--(Vans!$A$2:$A$101=$B157),Vans!$D$2:$D$101)),"Check odometer",IF(AND(N($L157)&gt;0,$M157=""),"Set status","OK")))))</f>
        <v/>
      </c>
      <c r="P157" s="21">
        <f>IF(AND(ISNUMBER($A157),N($A157)&gt;=18264,N($A157)&lt;=73050),$A157,0)</f>
        <v>0</v>
      </c>
      <c r="Q157" s="22">
        <f>IF(AND(AND(ISNUMBER($A157),N($A157)&gt;=18264,N($A157)&lt;=73050),AND(ISNUMBER($D157),N($D157)&gt;=0,N($D157)&lt;=2000000)),$D157,0)</f>
        <v>0</v>
      </c>
    </row>
    <row r="158" spans="1:17" x14ac:dyDescent="0.25">
      <c r="A158" s="15"/>
      <c r="B158" s="12"/>
      <c r="C158" s="13"/>
      <c r="D158" s="14"/>
      <c r="E158" s="12"/>
      <c r="F158" s="12"/>
      <c r="G158" s="12"/>
      <c r="H158" s="12"/>
      <c r="I158" s="12"/>
      <c r="J158" s="12"/>
      <c r="K158" s="12"/>
      <c r="L158" s="23" t="str">
        <f>IF(COUNTA($A158:$K158)=0,"",COUNTIF($E158:$K158,"Fail"))</f>
        <v/>
      </c>
      <c r="M158" s="12"/>
      <c r="N158" s="13"/>
      <c r="O158" s="18" t="str">
        <f>IF(COUNTA($A158:$K158,$M158:$N158)=0,"",IF(OR($B158="",NOT(SUMPRODUCT(--(Vans!$A$2:$A$101=$B158))=1)),"Check ID",IF(OR(NOT(AND(ISNUMBER(A158),N(A158)&gt;=18264,N(A158)&lt;=73050)),NOT(AND(ISNUMBER(D158),N(D158)&gt;=0,N(D158)&lt;=2000000)),N($A158)&lt;SUMPRODUCT(--(Vans!$A$2:$A$101=$B158),Vans!$G$2:$G$101),NOT(SUMPRODUCT(($E158:$K158="Pass")+($E158:$K158="Fail")+($E158:$K158="N/A"))=7),AND($M158&lt;&gt;"",$M158&lt;&gt;"Open",$M158&lt;&gt;"Closed")),"Check inputs",IF(OR($D158&lt;SUMPRODUCT(MAX(('Service Log'!$B$2:$B$501=$B158)*('Service Log'!$H$2:$H$501&lt;$A158)*'Service Log'!$I$2:$I$501)),$D158&lt;SUMPRODUCT(MAX((Inspections!$B$2:$B$501=$B158)*(Inspections!$P$2:$P$501&lt;$A158)*Inspections!$Q$2:$Q$501)),$D158&lt;SUMPRODUCT(--(Vans!$A$2:$A$101=$B158),Vans!$D$2:$D$101)),"Check odometer",IF(AND(N($L158)&gt;0,$M158=""),"Set status","OK")))))</f>
        <v/>
      </c>
      <c r="P158" s="21">
        <f>IF(AND(ISNUMBER($A158),N($A158)&gt;=18264,N($A158)&lt;=73050),$A158,0)</f>
        <v>0</v>
      </c>
      <c r="Q158" s="22">
        <f>IF(AND(AND(ISNUMBER($A158),N($A158)&gt;=18264,N($A158)&lt;=73050),AND(ISNUMBER($D158),N($D158)&gt;=0,N($D158)&lt;=2000000)),$D158,0)</f>
        <v>0</v>
      </c>
    </row>
    <row r="159" spans="1:17" x14ac:dyDescent="0.25">
      <c r="A159" s="15"/>
      <c r="B159" s="12"/>
      <c r="C159" s="13"/>
      <c r="D159" s="14"/>
      <c r="E159" s="12"/>
      <c r="F159" s="12"/>
      <c r="G159" s="12"/>
      <c r="H159" s="12"/>
      <c r="I159" s="12"/>
      <c r="J159" s="12"/>
      <c r="K159" s="12"/>
      <c r="L159" s="23" t="str">
        <f>IF(COUNTA($A159:$K159)=0,"",COUNTIF($E159:$K159,"Fail"))</f>
        <v/>
      </c>
      <c r="M159" s="12"/>
      <c r="N159" s="13"/>
      <c r="O159" s="18" t="str">
        <f>IF(COUNTA($A159:$K159,$M159:$N159)=0,"",IF(OR($B159="",NOT(SUMPRODUCT(--(Vans!$A$2:$A$101=$B159))=1)),"Check ID",IF(OR(NOT(AND(ISNUMBER(A159),N(A159)&gt;=18264,N(A159)&lt;=73050)),NOT(AND(ISNUMBER(D159),N(D159)&gt;=0,N(D159)&lt;=2000000)),N($A159)&lt;SUMPRODUCT(--(Vans!$A$2:$A$101=$B159),Vans!$G$2:$G$101),NOT(SUMPRODUCT(($E159:$K159="Pass")+($E159:$K159="Fail")+($E159:$K159="N/A"))=7),AND($M159&lt;&gt;"",$M159&lt;&gt;"Open",$M159&lt;&gt;"Closed")),"Check inputs",IF(OR($D159&lt;SUMPRODUCT(MAX(('Service Log'!$B$2:$B$501=$B159)*('Service Log'!$H$2:$H$501&lt;$A159)*'Service Log'!$I$2:$I$501)),$D159&lt;SUMPRODUCT(MAX((Inspections!$B$2:$B$501=$B159)*(Inspections!$P$2:$P$501&lt;$A159)*Inspections!$Q$2:$Q$501)),$D159&lt;SUMPRODUCT(--(Vans!$A$2:$A$101=$B159),Vans!$D$2:$D$101)),"Check odometer",IF(AND(N($L159)&gt;0,$M159=""),"Set status","OK")))))</f>
        <v/>
      </c>
      <c r="P159" s="21">
        <f>IF(AND(ISNUMBER($A159),N($A159)&gt;=18264,N($A159)&lt;=73050),$A159,0)</f>
        <v>0</v>
      </c>
      <c r="Q159" s="22">
        <f>IF(AND(AND(ISNUMBER($A159),N($A159)&gt;=18264,N($A159)&lt;=73050),AND(ISNUMBER($D159),N($D159)&gt;=0,N($D159)&lt;=2000000)),$D159,0)</f>
        <v>0</v>
      </c>
    </row>
    <row r="160" spans="1:17" x14ac:dyDescent="0.25">
      <c r="A160" s="15"/>
      <c r="B160" s="12"/>
      <c r="C160" s="13"/>
      <c r="D160" s="14"/>
      <c r="E160" s="12"/>
      <c r="F160" s="12"/>
      <c r="G160" s="12"/>
      <c r="H160" s="12"/>
      <c r="I160" s="12"/>
      <c r="J160" s="12"/>
      <c r="K160" s="12"/>
      <c r="L160" s="23" t="str">
        <f>IF(COUNTA($A160:$K160)=0,"",COUNTIF($E160:$K160,"Fail"))</f>
        <v/>
      </c>
      <c r="M160" s="12"/>
      <c r="N160" s="13"/>
      <c r="O160" s="18" t="str">
        <f>IF(COUNTA($A160:$K160,$M160:$N160)=0,"",IF(OR($B160="",NOT(SUMPRODUCT(--(Vans!$A$2:$A$101=$B160))=1)),"Check ID",IF(OR(NOT(AND(ISNUMBER(A160),N(A160)&gt;=18264,N(A160)&lt;=73050)),NOT(AND(ISNUMBER(D160),N(D160)&gt;=0,N(D160)&lt;=2000000)),N($A160)&lt;SUMPRODUCT(--(Vans!$A$2:$A$101=$B160),Vans!$G$2:$G$101),NOT(SUMPRODUCT(($E160:$K160="Pass")+($E160:$K160="Fail")+($E160:$K160="N/A"))=7),AND($M160&lt;&gt;"",$M160&lt;&gt;"Open",$M160&lt;&gt;"Closed")),"Check inputs",IF(OR($D160&lt;SUMPRODUCT(MAX(('Service Log'!$B$2:$B$501=$B160)*('Service Log'!$H$2:$H$501&lt;$A160)*'Service Log'!$I$2:$I$501)),$D160&lt;SUMPRODUCT(MAX((Inspections!$B$2:$B$501=$B160)*(Inspections!$P$2:$P$501&lt;$A160)*Inspections!$Q$2:$Q$501)),$D160&lt;SUMPRODUCT(--(Vans!$A$2:$A$101=$B160),Vans!$D$2:$D$101)),"Check odometer",IF(AND(N($L160)&gt;0,$M160=""),"Set status","OK")))))</f>
        <v/>
      </c>
      <c r="P160" s="21">
        <f>IF(AND(ISNUMBER($A160),N($A160)&gt;=18264,N($A160)&lt;=73050),$A160,0)</f>
        <v>0</v>
      </c>
      <c r="Q160" s="22">
        <f>IF(AND(AND(ISNUMBER($A160),N($A160)&gt;=18264,N($A160)&lt;=73050),AND(ISNUMBER($D160),N($D160)&gt;=0,N($D160)&lt;=2000000)),$D160,0)</f>
        <v>0</v>
      </c>
    </row>
    <row r="161" spans="1:17" x14ac:dyDescent="0.25">
      <c r="A161" s="15"/>
      <c r="B161" s="12"/>
      <c r="C161" s="13"/>
      <c r="D161" s="14"/>
      <c r="E161" s="12"/>
      <c r="F161" s="12"/>
      <c r="G161" s="12"/>
      <c r="H161" s="12"/>
      <c r="I161" s="12"/>
      <c r="J161" s="12"/>
      <c r="K161" s="12"/>
      <c r="L161" s="23" t="str">
        <f>IF(COUNTA($A161:$K161)=0,"",COUNTIF($E161:$K161,"Fail"))</f>
        <v/>
      </c>
      <c r="M161" s="12"/>
      <c r="N161" s="13"/>
      <c r="O161" s="18" t="str">
        <f>IF(COUNTA($A161:$K161,$M161:$N161)=0,"",IF(OR($B161="",NOT(SUMPRODUCT(--(Vans!$A$2:$A$101=$B161))=1)),"Check ID",IF(OR(NOT(AND(ISNUMBER(A161),N(A161)&gt;=18264,N(A161)&lt;=73050)),NOT(AND(ISNUMBER(D161),N(D161)&gt;=0,N(D161)&lt;=2000000)),N($A161)&lt;SUMPRODUCT(--(Vans!$A$2:$A$101=$B161),Vans!$G$2:$G$101),NOT(SUMPRODUCT(($E161:$K161="Pass")+($E161:$K161="Fail")+($E161:$K161="N/A"))=7),AND($M161&lt;&gt;"",$M161&lt;&gt;"Open",$M161&lt;&gt;"Closed")),"Check inputs",IF(OR($D161&lt;SUMPRODUCT(MAX(('Service Log'!$B$2:$B$501=$B161)*('Service Log'!$H$2:$H$501&lt;$A161)*'Service Log'!$I$2:$I$501)),$D161&lt;SUMPRODUCT(MAX((Inspections!$B$2:$B$501=$B161)*(Inspections!$P$2:$P$501&lt;$A161)*Inspections!$Q$2:$Q$501)),$D161&lt;SUMPRODUCT(--(Vans!$A$2:$A$101=$B161),Vans!$D$2:$D$101)),"Check odometer",IF(AND(N($L161)&gt;0,$M161=""),"Set status","OK")))))</f>
        <v/>
      </c>
      <c r="P161" s="21">
        <f>IF(AND(ISNUMBER($A161),N($A161)&gt;=18264,N($A161)&lt;=73050),$A161,0)</f>
        <v>0</v>
      </c>
      <c r="Q161" s="22">
        <f>IF(AND(AND(ISNUMBER($A161),N($A161)&gt;=18264,N($A161)&lt;=73050),AND(ISNUMBER($D161),N($D161)&gt;=0,N($D161)&lt;=2000000)),$D161,0)</f>
        <v>0</v>
      </c>
    </row>
    <row r="162" spans="1:17" x14ac:dyDescent="0.25">
      <c r="A162" s="15"/>
      <c r="B162" s="12"/>
      <c r="C162" s="13"/>
      <c r="D162" s="14"/>
      <c r="E162" s="12"/>
      <c r="F162" s="12"/>
      <c r="G162" s="12"/>
      <c r="H162" s="12"/>
      <c r="I162" s="12"/>
      <c r="J162" s="12"/>
      <c r="K162" s="12"/>
      <c r="L162" s="23" t="str">
        <f>IF(COUNTA($A162:$K162)=0,"",COUNTIF($E162:$K162,"Fail"))</f>
        <v/>
      </c>
      <c r="M162" s="12"/>
      <c r="N162" s="13"/>
      <c r="O162" s="18" t="str">
        <f>IF(COUNTA($A162:$K162,$M162:$N162)=0,"",IF(OR($B162="",NOT(SUMPRODUCT(--(Vans!$A$2:$A$101=$B162))=1)),"Check ID",IF(OR(NOT(AND(ISNUMBER(A162),N(A162)&gt;=18264,N(A162)&lt;=73050)),NOT(AND(ISNUMBER(D162),N(D162)&gt;=0,N(D162)&lt;=2000000)),N($A162)&lt;SUMPRODUCT(--(Vans!$A$2:$A$101=$B162),Vans!$G$2:$G$101),NOT(SUMPRODUCT(($E162:$K162="Pass")+($E162:$K162="Fail")+($E162:$K162="N/A"))=7),AND($M162&lt;&gt;"",$M162&lt;&gt;"Open",$M162&lt;&gt;"Closed")),"Check inputs",IF(OR($D162&lt;SUMPRODUCT(MAX(('Service Log'!$B$2:$B$501=$B162)*('Service Log'!$H$2:$H$501&lt;$A162)*'Service Log'!$I$2:$I$501)),$D162&lt;SUMPRODUCT(MAX((Inspections!$B$2:$B$501=$B162)*(Inspections!$P$2:$P$501&lt;$A162)*Inspections!$Q$2:$Q$501)),$D162&lt;SUMPRODUCT(--(Vans!$A$2:$A$101=$B162),Vans!$D$2:$D$101)),"Check odometer",IF(AND(N($L162)&gt;0,$M162=""),"Set status","OK")))))</f>
        <v/>
      </c>
      <c r="P162" s="21">
        <f>IF(AND(ISNUMBER($A162),N($A162)&gt;=18264,N($A162)&lt;=73050),$A162,0)</f>
        <v>0</v>
      </c>
      <c r="Q162" s="22">
        <f>IF(AND(AND(ISNUMBER($A162),N($A162)&gt;=18264,N($A162)&lt;=73050),AND(ISNUMBER($D162),N($D162)&gt;=0,N($D162)&lt;=2000000)),$D162,0)</f>
        <v>0</v>
      </c>
    </row>
    <row r="163" spans="1:17" x14ac:dyDescent="0.25">
      <c r="A163" s="15"/>
      <c r="B163" s="12"/>
      <c r="C163" s="13"/>
      <c r="D163" s="14"/>
      <c r="E163" s="12"/>
      <c r="F163" s="12"/>
      <c r="G163" s="12"/>
      <c r="H163" s="12"/>
      <c r="I163" s="12"/>
      <c r="J163" s="12"/>
      <c r="K163" s="12"/>
      <c r="L163" s="23" t="str">
        <f>IF(COUNTA($A163:$K163)=0,"",COUNTIF($E163:$K163,"Fail"))</f>
        <v/>
      </c>
      <c r="M163" s="12"/>
      <c r="N163" s="13"/>
      <c r="O163" s="18" t="str">
        <f>IF(COUNTA($A163:$K163,$M163:$N163)=0,"",IF(OR($B163="",NOT(SUMPRODUCT(--(Vans!$A$2:$A$101=$B163))=1)),"Check ID",IF(OR(NOT(AND(ISNUMBER(A163),N(A163)&gt;=18264,N(A163)&lt;=73050)),NOT(AND(ISNUMBER(D163),N(D163)&gt;=0,N(D163)&lt;=2000000)),N($A163)&lt;SUMPRODUCT(--(Vans!$A$2:$A$101=$B163),Vans!$G$2:$G$101),NOT(SUMPRODUCT(($E163:$K163="Pass")+($E163:$K163="Fail")+($E163:$K163="N/A"))=7),AND($M163&lt;&gt;"",$M163&lt;&gt;"Open",$M163&lt;&gt;"Closed")),"Check inputs",IF(OR($D163&lt;SUMPRODUCT(MAX(('Service Log'!$B$2:$B$501=$B163)*('Service Log'!$H$2:$H$501&lt;$A163)*'Service Log'!$I$2:$I$501)),$D163&lt;SUMPRODUCT(MAX((Inspections!$B$2:$B$501=$B163)*(Inspections!$P$2:$P$501&lt;$A163)*Inspections!$Q$2:$Q$501)),$D163&lt;SUMPRODUCT(--(Vans!$A$2:$A$101=$B163),Vans!$D$2:$D$101)),"Check odometer",IF(AND(N($L163)&gt;0,$M163=""),"Set status","OK")))))</f>
        <v/>
      </c>
      <c r="P163" s="21">
        <f>IF(AND(ISNUMBER($A163),N($A163)&gt;=18264,N($A163)&lt;=73050),$A163,0)</f>
        <v>0</v>
      </c>
      <c r="Q163" s="22">
        <f>IF(AND(AND(ISNUMBER($A163),N($A163)&gt;=18264,N($A163)&lt;=73050),AND(ISNUMBER($D163),N($D163)&gt;=0,N($D163)&lt;=2000000)),$D163,0)</f>
        <v>0</v>
      </c>
    </row>
    <row r="164" spans="1:17" x14ac:dyDescent="0.25">
      <c r="A164" s="15"/>
      <c r="B164" s="12"/>
      <c r="C164" s="13"/>
      <c r="D164" s="14"/>
      <c r="E164" s="12"/>
      <c r="F164" s="12"/>
      <c r="G164" s="12"/>
      <c r="H164" s="12"/>
      <c r="I164" s="12"/>
      <c r="J164" s="12"/>
      <c r="K164" s="12"/>
      <c r="L164" s="23" t="str">
        <f>IF(COUNTA($A164:$K164)=0,"",COUNTIF($E164:$K164,"Fail"))</f>
        <v/>
      </c>
      <c r="M164" s="12"/>
      <c r="N164" s="13"/>
      <c r="O164" s="18" t="str">
        <f>IF(COUNTA($A164:$K164,$M164:$N164)=0,"",IF(OR($B164="",NOT(SUMPRODUCT(--(Vans!$A$2:$A$101=$B164))=1)),"Check ID",IF(OR(NOT(AND(ISNUMBER(A164),N(A164)&gt;=18264,N(A164)&lt;=73050)),NOT(AND(ISNUMBER(D164),N(D164)&gt;=0,N(D164)&lt;=2000000)),N($A164)&lt;SUMPRODUCT(--(Vans!$A$2:$A$101=$B164),Vans!$G$2:$G$101),NOT(SUMPRODUCT(($E164:$K164="Pass")+($E164:$K164="Fail")+($E164:$K164="N/A"))=7),AND($M164&lt;&gt;"",$M164&lt;&gt;"Open",$M164&lt;&gt;"Closed")),"Check inputs",IF(OR($D164&lt;SUMPRODUCT(MAX(('Service Log'!$B$2:$B$501=$B164)*('Service Log'!$H$2:$H$501&lt;$A164)*'Service Log'!$I$2:$I$501)),$D164&lt;SUMPRODUCT(MAX((Inspections!$B$2:$B$501=$B164)*(Inspections!$P$2:$P$501&lt;$A164)*Inspections!$Q$2:$Q$501)),$D164&lt;SUMPRODUCT(--(Vans!$A$2:$A$101=$B164),Vans!$D$2:$D$101)),"Check odometer",IF(AND(N($L164)&gt;0,$M164=""),"Set status","OK")))))</f>
        <v/>
      </c>
      <c r="P164" s="21">
        <f>IF(AND(ISNUMBER($A164),N($A164)&gt;=18264,N($A164)&lt;=73050),$A164,0)</f>
        <v>0</v>
      </c>
      <c r="Q164" s="22">
        <f>IF(AND(AND(ISNUMBER($A164),N($A164)&gt;=18264,N($A164)&lt;=73050),AND(ISNUMBER($D164),N($D164)&gt;=0,N($D164)&lt;=2000000)),$D164,0)</f>
        <v>0</v>
      </c>
    </row>
    <row r="165" spans="1:17" x14ac:dyDescent="0.25">
      <c r="A165" s="15"/>
      <c r="B165" s="12"/>
      <c r="C165" s="13"/>
      <c r="D165" s="14"/>
      <c r="E165" s="12"/>
      <c r="F165" s="12"/>
      <c r="G165" s="12"/>
      <c r="H165" s="12"/>
      <c r="I165" s="12"/>
      <c r="J165" s="12"/>
      <c r="K165" s="12"/>
      <c r="L165" s="23" t="str">
        <f>IF(COUNTA($A165:$K165)=0,"",COUNTIF($E165:$K165,"Fail"))</f>
        <v/>
      </c>
      <c r="M165" s="12"/>
      <c r="N165" s="13"/>
      <c r="O165" s="18" t="str">
        <f>IF(COUNTA($A165:$K165,$M165:$N165)=0,"",IF(OR($B165="",NOT(SUMPRODUCT(--(Vans!$A$2:$A$101=$B165))=1)),"Check ID",IF(OR(NOT(AND(ISNUMBER(A165),N(A165)&gt;=18264,N(A165)&lt;=73050)),NOT(AND(ISNUMBER(D165),N(D165)&gt;=0,N(D165)&lt;=2000000)),N($A165)&lt;SUMPRODUCT(--(Vans!$A$2:$A$101=$B165),Vans!$G$2:$G$101),NOT(SUMPRODUCT(($E165:$K165="Pass")+($E165:$K165="Fail")+($E165:$K165="N/A"))=7),AND($M165&lt;&gt;"",$M165&lt;&gt;"Open",$M165&lt;&gt;"Closed")),"Check inputs",IF(OR($D165&lt;SUMPRODUCT(MAX(('Service Log'!$B$2:$B$501=$B165)*('Service Log'!$H$2:$H$501&lt;$A165)*'Service Log'!$I$2:$I$501)),$D165&lt;SUMPRODUCT(MAX((Inspections!$B$2:$B$501=$B165)*(Inspections!$P$2:$P$501&lt;$A165)*Inspections!$Q$2:$Q$501)),$D165&lt;SUMPRODUCT(--(Vans!$A$2:$A$101=$B165),Vans!$D$2:$D$101)),"Check odometer",IF(AND(N($L165)&gt;0,$M165=""),"Set status","OK")))))</f>
        <v/>
      </c>
      <c r="P165" s="21">
        <f>IF(AND(ISNUMBER($A165),N($A165)&gt;=18264,N($A165)&lt;=73050),$A165,0)</f>
        <v>0</v>
      </c>
      <c r="Q165" s="22">
        <f>IF(AND(AND(ISNUMBER($A165),N($A165)&gt;=18264,N($A165)&lt;=73050),AND(ISNUMBER($D165),N($D165)&gt;=0,N($D165)&lt;=2000000)),$D165,0)</f>
        <v>0</v>
      </c>
    </row>
    <row r="166" spans="1:17" x14ac:dyDescent="0.25">
      <c r="A166" s="15"/>
      <c r="B166" s="12"/>
      <c r="C166" s="13"/>
      <c r="D166" s="14"/>
      <c r="E166" s="12"/>
      <c r="F166" s="12"/>
      <c r="G166" s="12"/>
      <c r="H166" s="12"/>
      <c r="I166" s="12"/>
      <c r="J166" s="12"/>
      <c r="K166" s="12"/>
      <c r="L166" s="23" t="str">
        <f>IF(COUNTA($A166:$K166)=0,"",COUNTIF($E166:$K166,"Fail"))</f>
        <v/>
      </c>
      <c r="M166" s="12"/>
      <c r="N166" s="13"/>
      <c r="O166" s="18" t="str">
        <f>IF(COUNTA($A166:$K166,$M166:$N166)=0,"",IF(OR($B166="",NOT(SUMPRODUCT(--(Vans!$A$2:$A$101=$B166))=1)),"Check ID",IF(OR(NOT(AND(ISNUMBER(A166),N(A166)&gt;=18264,N(A166)&lt;=73050)),NOT(AND(ISNUMBER(D166),N(D166)&gt;=0,N(D166)&lt;=2000000)),N($A166)&lt;SUMPRODUCT(--(Vans!$A$2:$A$101=$B166),Vans!$G$2:$G$101),NOT(SUMPRODUCT(($E166:$K166="Pass")+($E166:$K166="Fail")+($E166:$K166="N/A"))=7),AND($M166&lt;&gt;"",$M166&lt;&gt;"Open",$M166&lt;&gt;"Closed")),"Check inputs",IF(OR($D166&lt;SUMPRODUCT(MAX(('Service Log'!$B$2:$B$501=$B166)*('Service Log'!$H$2:$H$501&lt;$A166)*'Service Log'!$I$2:$I$501)),$D166&lt;SUMPRODUCT(MAX((Inspections!$B$2:$B$501=$B166)*(Inspections!$P$2:$P$501&lt;$A166)*Inspections!$Q$2:$Q$501)),$D166&lt;SUMPRODUCT(--(Vans!$A$2:$A$101=$B166),Vans!$D$2:$D$101)),"Check odometer",IF(AND(N($L166)&gt;0,$M166=""),"Set status","OK")))))</f>
        <v/>
      </c>
      <c r="P166" s="21">
        <f>IF(AND(ISNUMBER($A166),N($A166)&gt;=18264,N($A166)&lt;=73050),$A166,0)</f>
        <v>0</v>
      </c>
      <c r="Q166" s="22">
        <f>IF(AND(AND(ISNUMBER($A166),N($A166)&gt;=18264,N($A166)&lt;=73050),AND(ISNUMBER($D166),N($D166)&gt;=0,N($D166)&lt;=2000000)),$D166,0)</f>
        <v>0</v>
      </c>
    </row>
    <row r="167" spans="1:17" x14ac:dyDescent="0.25">
      <c r="A167" s="15"/>
      <c r="B167" s="12"/>
      <c r="C167" s="13"/>
      <c r="D167" s="14"/>
      <c r="E167" s="12"/>
      <c r="F167" s="12"/>
      <c r="G167" s="12"/>
      <c r="H167" s="12"/>
      <c r="I167" s="12"/>
      <c r="J167" s="12"/>
      <c r="K167" s="12"/>
      <c r="L167" s="23" t="str">
        <f>IF(COUNTA($A167:$K167)=0,"",COUNTIF($E167:$K167,"Fail"))</f>
        <v/>
      </c>
      <c r="M167" s="12"/>
      <c r="N167" s="13"/>
      <c r="O167" s="18" t="str">
        <f>IF(COUNTA($A167:$K167,$M167:$N167)=0,"",IF(OR($B167="",NOT(SUMPRODUCT(--(Vans!$A$2:$A$101=$B167))=1)),"Check ID",IF(OR(NOT(AND(ISNUMBER(A167),N(A167)&gt;=18264,N(A167)&lt;=73050)),NOT(AND(ISNUMBER(D167),N(D167)&gt;=0,N(D167)&lt;=2000000)),N($A167)&lt;SUMPRODUCT(--(Vans!$A$2:$A$101=$B167),Vans!$G$2:$G$101),NOT(SUMPRODUCT(($E167:$K167="Pass")+($E167:$K167="Fail")+($E167:$K167="N/A"))=7),AND($M167&lt;&gt;"",$M167&lt;&gt;"Open",$M167&lt;&gt;"Closed")),"Check inputs",IF(OR($D167&lt;SUMPRODUCT(MAX(('Service Log'!$B$2:$B$501=$B167)*('Service Log'!$H$2:$H$501&lt;$A167)*'Service Log'!$I$2:$I$501)),$D167&lt;SUMPRODUCT(MAX((Inspections!$B$2:$B$501=$B167)*(Inspections!$P$2:$P$501&lt;$A167)*Inspections!$Q$2:$Q$501)),$D167&lt;SUMPRODUCT(--(Vans!$A$2:$A$101=$B167),Vans!$D$2:$D$101)),"Check odometer",IF(AND(N($L167)&gt;0,$M167=""),"Set status","OK")))))</f>
        <v/>
      </c>
      <c r="P167" s="21">
        <f>IF(AND(ISNUMBER($A167),N($A167)&gt;=18264,N($A167)&lt;=73050),$A167,0)</f>
        <v>0</v>
      </c>
      <c r="Q167" s="22">
        <f>IF(AND(AND(ISNUMBER($A167),N($A167)&gt;=18264,N($A167)&lt;=73050),AND(ISNUMBER($D167),N($D167)&gt;=0,N($D167)&lt;=2000000)),$D167,0)</f>
        <v>0</v>
      </c>
    </row>
    <row r="168" spans="1:17" x14ac:dyDescent="0.25">
      <c r="A168" s="15"/>
      <c r="B168" s="12"/>
      <c r="C168" s="13"/>
      <c r="D168" s="14"/>
      <c r="E168" s="12"/>
      <c r="F168" s="12"/>
      <c r="G168" s="12"/>
      <c r="H168" s="12"/>
      <c r="I168" s="12"/>
      <c r="J168" s="12"/>
      <c r="K168" s="12"/>
      <c r="L168" s="23" t="str">
        <f>IF(COUNTA($A168:$K168)=0,"",COUNTIF($E168:$K168,"Fail"))</f>
        <v/>
      </c>
      <c r="M168" s="12"/>
      <c r="N168" s="13"/>
      <c r="O168" s="18" t="str">
        <f>IF(COUNTA($A168:$K168,$M168:$N168)=0,"",IF(OR($B168="",NOT(SUMPRODUCT(--(Vans!$A$2:$A$101=$B168))=1)),"Check ID",IF(OR(NOT(AND(ISNUMBER(A168),N(A168)&gt;=18264,N(A168)&lt;=73050)),NOT(AND(ISNUMBER(D168),N(D168)&gt;=0,N(D168)&lt;=2000000)),N($A168)&lt;SUMPRODUCT(--(Vans!$A$2:$A$101=$B168),Vans!$G$2:$G$101),NOT(SUMPRODUCT(($E168:$K168="Pass")+($E168:$K168="Fail")+($E168:$K168="N/A"))=7),AND($M168&lt;&gt;"",$M168&lt;&gt;"Open",$M168&lt;&gt;"Closed")),"Check inputs",IF(OR($D168&lt;SUMPRODUCT(MAX(('Service Log'!$B$2:$B$501=$B168)*('Service Log'!$H$2:$H$501&lt;$A168)*'Service Log'!$I$2:$I$501)),$D168&lt;SUMPRODUCT(MAX((Inspections!$B$2:$B$501=$B168)*(Inspections!$P$2:$P$501&lt;$A168)*Inspections!$Q$2:$Q$501)),$D168&lt;SUMPRODUCT(--(Vans!$A$2:$A$101=$B168),Vans!$D$2:$D$101)),"Check odometer",IF(AND(N($L168)&gt;0,$M168=""),"Set status","OK")))))</f>
        <v/>
      </c>
      <c r="P168" s="21">
        <f>IF(AND(ISNUMBER($A168),N($A168)&gt;=18264,N($A168)&lt;=73050),$A168,0)</f>
        <v>0</v>
      </c>
      <c r="Q168" s="22">
        <f>IF(AND(AND(ISNUMBER($A168),N($A168)&gt;=18264,N($A168)&lt;=73050),AND(ISNUMBER($D168),N($D168)&gt;=0,N($D168)&lt;=2000000)),$D168,0)</f>
        <v>0</v>
      </c>
    </row>
    <row r="169" spans="1:17" x14ac:dyDescent="0.25">
      <c r="A169" s="15"/>
      <c r="B169" s="12"/>
      <c r="C169" s="13"/>
      <c r="D169" s="14"/>
      <c r="E169" s="12"/>
      <c r="F169" s="12"/>
      <c r="G169" s="12"/>
      <c r="H169" s="12"/>
      <c r="I169" s="12"/>
      <c r="J169" s="12"/>
      <c r="K169" s="12"/>
      <c r="L169" s="23" t="str">
        <f>IF(COUNTA($A169:$K169)=0,"",COUNTIF($E169:$K169,"Fail"))</f>
        <v/>
      </c>
      <c r="M169" s="12"/>
      <c r="N169" s="13"/>
      <c r="O169" s="18" t="str">
        <f>IF(COUNTA($A169:$K169,$M169:$N169)=0,"",IF(OR($B169="",NOT(SUMPRODUCT(--(Vans!$A$2:$A$101=$B169))=1)),"Check ID",IF(OR(NOT(AND(ISNUMBER(A169),N(A169)&gt;=18264,N(A169)&lt;=73050)),NOT(AND(ISNUMBER(D169),N(D169)&gt;=0,N(D169)&lt;=2000000)),N($A169)&lt;SUMPRODUCT(--(Vans!$A$2:$A$101=$B169),Vans!$G$2:$G$101),NOT(SUMPRODUCT(($E169:$K169="Pass")+($E169:$K169="Fail")+($E169:$K169="N/A"))=7),AND($M169&lt;&gt;"",$M169&lt;&gt;"Open",$M169&lt;&gt;"Closed")),"Check inputs",IF(OR($D169&lt;SUMPRODUCT(MAX(('Service Log'!$B$2:$B$501=$B169)*('Service Log'!$H$2:$H$501&lt;$A169)*'Service Log'!$I$2:$I$501)),$D169&lt;SUMPRODUCT(MAX((Inspections!$B$2:$B$501=$B169)*(Inspections!$P$2:$P$501&lt;$A169)*Inspections!$Q$2:$Q$501)),$D169&lt;SUMPRODUCT(--(Vans!$A$2:$A$101=$B169),Vans!$D$2:$D$101)),"Check odometer",IF(AND(N($L169)&gt;0,$M169=""),"Set status","OK")))))</f>
        <v/>
      </c>
      <c r="P169" s="21">
        <f>IF(AND(ISNUMBER($A169),N($A169)&gt;=18264,N($A169)&lt;=73050),$A169,0)</f>
        <v>0</v>
      </c>
      <c r="Q169" s="22">
        <f>IF(AND(AND(ISNUMBER($A169),N($A169)&gt;=18264,N($A169)&lt;=73050),AND(ISNUMBER($D169),N($D169)&gt;=0,N($D169)&lt;=2000000)),$D169,0)</f>
        <v>0</v>
      </c>
    </row>
    <row r="170" spans="1:17" x14ac:dyDescent="0.25">
      <c r="A170" s="15"/>
      <c r="B170" s="12"/>
      <c r="C170" s="13"/>
      <c r="D170" s="14"/>
      <c r="E170" s="12"/>
      <c r="F170" s="12"/>
      <c r="G170" s="12"/>
      <c r="H170" s="12"/>
      <c r="I170" s="12"/>
      <c r="J170" s="12"/>
      <c r="K170" s="12"/>
      <c r="L170" s="23" t="str">
        <f>IF(COUNTA($A170:$K170)=0,"",COUNTIF($E170:$K170,"Fail"))</f>
        <v/>
      </c>
      <c r="M170" s="12"/>
      <c r="N170" s="13"/>
      <c r="O170" s="18" t="str">
        <f>IF(COUNTA($A170:$K170,$M170:$N170)=0,"",IF(OR($B170="",NOT(SUMPRODUCT(--(Vans!$A$2:$A$101=$B170))=1)),"Check ID",IF(OR(NOT(AND(ISNUMBER(A170),N(A170)&gt;=18264,N(A170)&lt;=73050)),NOT(AND(ISNUMBER(D170),N(D170)&gt;=0,N(D170)&lt;=2000000)),N($A170)&lt;SUMPRODUCT(--(Vans!$A$2:$A$101=$B170),Vans!$G$2:$G$101),NOT(SUMPRODUCT(($E170:$K170="Pass")+($E170:$K170="Fail")+($E170:$K170="N/A"))=7),AND($M170&lt;&gt;"",$M170&lt;&gt;"Open",$M170&lt;&gt;"Closed")),"Check inputs",IF(OR($D170&lt;SUMPRODUCT(MAX(('Service Log'!$B$2:$B$501=$B170)*('Service Log'!$H$2:$H$501&lt;$A170)*'Service Log'!$I$2:$I$501)),$D170&lt;SUMPRODUCT(MAX((Inspections!$B$2:$B$501=$B170)*(Inspections!$P$2:$P$501&lt;$A170)*Inspections!$Q$2:$Q$501)),$D170&lt;SUMPRODUCT(--(Vans!$A$2:$A$101=$B170),Vans!$D$2:$D$101)),"Check odometer",IF(AND(N($L170)&gt;0,$M170=""),"Set status","OK")))))</f>
        <v/>
      </c>
      <c r="P170" s="21">
        <f>IF(AND(ISNUMBER($A170),N($A170)&gt;=18264,N($A170)&lt;=73050),$A170,0)</f>
        <v>0</v>
      </c>
      <c r="Q170" s="22">
        <f>IF(AND(AND(ISNUMBER($A170),N($A170)&gt;=18264,N($A170)&lt;=73050),AND(ISNUMBER($D170),N($D170)&gt;=0,N($D170)&lt;=2000000)),$D170,0)</f>
        <v>0</v>
      </c>
    </row>
    <row r="171" spans="1:17" x14ac:dyDescent="0.25">
      <c r="A171" s="15"/>
      <c r="B171" s="12"/>
      <c r="C171" s="13"/>
      <c r="D171" s="14"/>
      <c r="E171" s="12"/>
      <c r="F171" s="12"/>
      <c r="G171" s="12"/>
      <c r="H171" s="12"/>
      <c r="I171" s="12"/>
      <c r="J171" s="12"/>
      <c r="K171" s="12"/>
      <c r="L171" s="23" t="str">
        <f>IF(COUNTA($A171:$K171)=0,"",COUNTIF($E171:$K171,"Fail"))</f>
        <v/>
      </c>
      <c r="M171" s="12"/>
      <c r="N171" s="13"/>
      <c r="O171" s="18" t="str">
        <f>IF(COUNTA($A171:$K171,$M171:$N171)=0,"",IF(OR($B171="",NOT(SUMPRODUCT(--(Vans!$A$2:$A$101=$B171))=1)),"Check ID",IF(OR(NOT(AND(ISNUMBER(A171),N(A171)&gt;=18264,N(A171)&lt;=73050)),NOT(AND(ISNUMBER(D171),N(D171)&gt;=0,N(D171)&lt;=2000000)),N($A171)&lt;SUMPRODUCT(--(Vans!$A$2:$A$101=$B171),Vans!$G$2:$G$101),NOT(SUMPRODUCT(($E171:$K171="Pass")+($E171:$K171="Fail")+($E171:$K171="N/A"))=7),AND($M171&lt;&gt;"",$M171&lt;&gt;"Open",$M171&lt;&gt;"Closed")),"Check inputs",IF(OR($D171&lt;SUMPRODUCT(MAX(('Service Log'!$B$2:$B$501=$B171)*('Service Log'!$H$2:$H$501&lt;$A171)*'Service Log'!$I$2:$I$501)),$D171&lt;SUMPRODUCT(MAX((Inspections!$B$2:$B$501=$B171)*(Inspections!$P$2:$P$501&lt;$A171)*Inspections!$Q$2:$Q$501)),$D171&lt;SUMPRODUCT(--(Vans!$A$2:$A$101=$B171),Vans!$D$2:$D$101)),"Check odometer",IF(AND(N($L171)&gt;0,$M171=""),"Set status","OK")))))</f>
        <v/>
      </c>
      <c r="P171" s="21">
        <f>IF(AND(ISNUMBER($A171),N($A171)&gt;=18264,N($A171)&lt;=73050),$A171,0)</f>
        <v>0</v>
      </c>
      <c r="Q171" s="22">
        <f>IF(AND(AND(ISNUMBER($A171),N($A171)&gt;=18264,N($A171)&lt;=73050),AND(ISNUMBER($D171),N($D171)&gt;=0,N($D171)&lt;=2000000)),$D171,0)</f>
        <v>0</v>
      </c>
    </row>
    <row r="172" spans="1:17" x14ac:dyDescent="0.25">
      <c r="A172" s="15"/>
      <c r="B172" s="12"/>
      <c r="C172" s="13"/>
      <c r="D172" s="14"/>
      <c r="E172" s="12"/>
      <c r="F172" s="12"/>
      <c r="G172" s="12"/>
      <c r="H172" s="12"/>
      <c r="I172" s="12"/>
      <c r="J172" s="12"/>
      <c r="K172" s="12"/>
      <c r="L172" s="23" t="str">
        <f>IF(COUNTA($A172:$K172)=0,"",COUNTIF($E172:$K172,"Fail"))</f>
        <v/>
      </c>
      <c r="M172" s="12"/>
      <c r="N172" s="13"/>
      <c r="O172" s="18" t="str">
        <f>IF(COUNTA($A172:$K172,$M172:$N172)=0,"",IF(OR($B172="",NOT(SUMPRODUCT(--(Vans!$A$2:$A$101=$B172))=1)),"Check ID",IF(OR(NOT(AND(ISNUMBER(A172),N(A172)&gt;=18264,N(A172)&lt;=73050)),NOT(AND(ISNUMBER(D172),N(D172)&gt;=0,N(D172)&lt;=2000000)),N($A172)&lt;SUMPRODUCT(--(Vans!$A$2:$A$101=$B172),Vans!$G$2:$G$101),NOT(SUMPRODUCT(($E172:$K172="Pass")+($E172:$K172="Fail")+($E172:$K172="N/A"))=7),AND($M172&lt;&gt;"",$M172&lt;&gt;"Open",$M172&lt;&gt;"Closed")),"Check inputs",IF(OR($D172&lt;SUMPRODUCT(MAX(('Service Log'!$B$2:$B$501=$B172)*('Service Log'!$H$2:$H$501&lt;$A172)*'Service Log'!$I$2:$I$501)),$D172&lt;SUMPRODUCT(MAX((Inspections!$B$2:$B$501=$B172)*(Inspections!$P$2:$P$501&lt;$A172)*Inspections!$Q$2:$Q$501)),$D172&lt;SUMPRODUCT(--(Vans!$A$2:$A$101=$B172),Vans!$D$2:$D$101)),"Check odometer",IF(AND(N($L172)&gt;0,$M172=""),"Set status","OK")))))</f>
        <v/>
      </c>
      <c r="P172" s="21">
        <f>IF(AND(ISNUMBER($A172),N($A172)&gt;=18264,N($A172)&lt;=73050),$A172,0)</f>
        <v>0</v>
      </c>
      <c r="Q172" s="22">
        <f>IF(AND(AND(ISNUMBER($A172),N($A172)&gt;=18264,N($A172)&lt;=73050),AND(ISNUMBER($D172),N($D172)&gt;=0,N($D172)&lt;=2000000)),$D172,0)</f>
        <v>0</v>
      </c>
    </row>
    <row r="173" spans="1:17" x14ac:dyDescent="0.25">
      <c r="A173" s="15"/>
      <c r="B173" s="12"/>
      <c r="C173" s="13"/>
      <c r="D173" s="14"/>
      <c r="E173" s="12"/>
      <c r="F173" s="12"/>
      <c r="G173" s="12"/>
      <c r="H173" s="12"/>
      <c r="I173" s="12"/>
      <c r="J173" s="12"/>
      <c r="K173" s="12"/>
      <c r="L173" s="23" t="str">
        <f>IF(COUNTA($A173:$K173)=0,"",COUNTIF($E173:$K173,"Fail"))</f>
        <v/>
      </c>
      <c r="M173" s="12"/>
      <c r="N173" s="13"/>
      <c r="O173" s="18" t="str">
        <f>IF(COUNTA($A173:$K173,$M173:$N173)=0,"",IF(OR($B173="",NOT(SUMPRODUCT(--(Vans!$A$2:$A$101=$B173))=1)),"Check ID",IF(OR(NOT(AND(ISNUMBER(A173),N(A173)&gt;=18264,N(A173)&lt;=73050)),NOT(AND(ISNUMBER(D173),N(D173)&gt;=0,N(D173)&lt;=2000000)),N($A173)&lt;SUMPRODUCT(--(Vans!$A$2:$A$101=$B173),Vans!$G$2:$G$101),NOT(SUMPRODUCT(($E173:$K173="Pass")+($E173:$K173="Fail")+($E173:$K173="N/A"))=7),AND($M173&lt;&gt;"",$M173&lt;&gt;"Open",$M173&lt;&gt;"Closed")),"Check inputs",IF(OR($D173&lt;SUMPRODUCT(MAX(('Service Log'!$B$2:$B$501=$B173)*('Service Log'!$H$2:$H$501&lt;$A173)*'Service Log'!$I$2:$I$501)),$D173&lt;SUMPRODUCT(MAX((Inspections!$B$2:$B$501=$B173)*(Inspections!$P$2:$P$501&lt;$A173)*Inspections!$Q$2:$Q$501)),$D173&lt;SUMPRODUCT(--(Vans!$A$2:$A$101=$B173),Vans!$D$2:$D$101)),"Check odometer",IF(AND(N($L173)&gt;0,$M173=""),"Set status","OK")))))</f>
        <v/>
      </c>
      <c r="P173" s="21">
        <f>IF(AND(ISNUMBER($A173),N($A173)&gt;=18264,N($A173)&lt;=73050),$A173,0)</f>
        <v>0</v>
      </c>
      <c r="Q173" s="22">
        <f>IF(AND(AND(ISNUMBER($A173),N($A173)&gt;=18264,N($A173)&lt;=73050),AND(ISNUMBER($D173),N($D173)&gt;=0,N($D173)&lt;=2000000)),$D173,0)</f>
        <v>0</v>
      </c>
    </row>
    <row r="174" spans="1:17" x14ac:dyDescent="0.25">
      <c r="A174" s="15"/>
      <c r="B174" s="12"/>
      <c r="C174" s="13"/>
      <c r="D174" s="14"/>
      <c r="E174" s="12"/>
      <c r="F174" s="12"/>
      <c r="G174" s="12"/>
      <c r="H174" s="12"/>
      <c r="I174" s="12"/>
      <c r="J174" s="12"/>
      <c r="K174" s="12"/>
      <c r="L174" s="23" t="str">
        <f>IF(COUNTA($A174:$K174)=0,"",COUNTIF($E174:$K174,"Fail"))</f>
        <v/>
      </c>
      <c r="M174" s="12"/>
      <c r="N174" s="13"/>
      <c r="O174" s="18" t="str">
        <f>IF(COUNTA($A174:$K174,$M174:$N174)=0,"",IF(OR($B174="",NOT(SUMPRODUCT(--(Vans!$A$2:$A$101=$B174))=1)),"Check ID",IF(OR(NOT(AND(ISNUMBER(A174),N(A174)&gt;=18264,N(A174)&lt;=73050)),NOT(AND(ISNUMBER(D174),N(D174)&gt;=0,N(D174)&lt;=2000000)),N($A174)&lt;SUMPRODUCT(--(Vans!$A$2:$A$101=$B174),Vans!$G$2:$G$101),NOT(SUMPRODUCT(($E174:$K174="Pass")+($E174:$K174="Fail")+($E174:$K174="N/A"))=7),AND($M174&lt;&gt;"",$M174&lt;&gt;"Open",$M174&lt;&gt;"Closed")),"Check inputs",IF(OR($D174&lt;SUMPRODUCT(MAX(('Service Log'!$B$2:$B$501=$B174)*('Service Log'!$H$2:$H$501&lt;$A174)*'Service Log'!$I$2:$I$501)),$D174&lt;SUMPRODUCT(MAX((Inspections!$B$2:$B$501=$B174)*(Inspections!$P$2:$P$501&lt;$A174)*Inspections!$Q$2:$Q$501)),$D174&lt;SUMPRODUCT(--(Vans!$A$2:$A$101=$B174),Vans!$D$2:$D$101)),"Check odometer",IF(AND(N($L174)&gt;0,$M174=""),"Set status","OK")))))</f>
        <v/>
      </c>
      <c r="P174" s="21">
        <f>IF(AND(ISNUMBER($A174),N($A174)&gt;=18264,N($A174)&lt;=73050),$A174,0)</f>
        <v>0</v>
      </c>
      <c r="Q174" s="22">
        <f>IF(AND(AND(ISNUMBER($A174),N($A174)&gt;=18264,N($A174)&lt;=73050),AND(ISNUMBER($D174),N($D174)&gt;=0,N($D174)&lt;=2000000)),$D174,0)</f>
        <v>0</v>
      </c>
    </row>
    <row r="175" spans="1:17" x14ac:dyDescent="0.25">
      <c r="A175" s="15"/>
      <c r="B175" s="12"/>
      <c r="C175" s="13"/>
      <c r="D175" s="14"/>
      <c r="E175" s="12"/>
      <c r="F175" s="12"/>
      <c r="G175" s="12"/>
      <c r="H175" s="12"/>
      <c r="I175" s="12"/>
      <c r="J175" s="12"/>
      <c r="K175" s="12"/>
      <c r="L175" s="23" t="str">
        <f>IF(COUNTA($A175:$K175)=0,"",COUNTIF($E175:$K175,"Fail"))</f>
        <v/>
      </c>
      <c r="M175" s="12"/>
      <c r="N175" s="13"/>
      <c r="O175" s="18" t="str">
        <f>IF(COUNTA($A175:$K175,$M175:$N175)=0,"",IF(OR($B175="",NOT(SUMPRODUCT(--(Vans!$A$2:$A$101=$B175))=1)),"Check ID",IF(OR(NOT(AND(ISNUMBER(A175),N(A175)&gt;=18264,N(A175)&lt;=73050)),NOT(AND(ISNUMBER(D175),N(D175)&gt;=0,N(D175)&lt;=2000000)),N($A175)&lt;SUMPRODUCT(--(Vans!$A$2:$A$101=$B175),Vans!$G$2:$G$101),NOT(SUMPRODUCT(($E175:$K175="Pass")+($E175:$K175="Fail")+($E175:$K175="N/A"))=7),AND($M175&lt;&gt;"",$M175&lt;&gt;"Open",$M175&lt;&gt;"Closed")),"Check inputs",IF(OR($D175&lt;SUMPRODUCT(MAX(('Service Log'!$B$2:$B$501=$B175)*('Service Log'!$H$2:$H$501&lt;$A175)*'Service Log'!$I$2:$I$501)),$D175&lt;SUMPRODUCT(MAX((Inspections!$B$2:$B$501=$B175)*(Inspections!$P$2:$P$501&lt;$A175)*Inspections!$Q$2:$Q$501)),$D175&lt;SUMPRODUCT(--(Vans!$A$2:$A$101=$B175),Vans!$D$2:$D$101)),"Check odometer",IF(AND(N($L175)&gt;0,$M175=""),"Set status","OK")))))</f>
        <v/>
      </c>
      <c r="P175" s="21">
        <f>IF(AND(ISNUMBER($A175),N($A175)&gt;=18264,N($A175)&lt;=73050),$A175,0)</f>
        <v>0</v>
      </c>
      <c r="Q175" s="22">
        <f>IF(AND(AND(ISNUMBER($A175),N($A175)&gt;=18264,N($A175)&lt;=73050),AND(ISNUMBER($D175),N($D175)&gt;=0,N($D175)&lt;=2000000)),$D175,0)</f>
        <v>0</v>
      </c>
    </row>
    <row r="176" spans="1:17" x14ac:dyDescent="0.25">
      <c r="A176" s="15"/>
      <c r="B176" s="12"/>
      <c r="C176" s="13"/>
      <c r="D176" s="14"/>
      <c r="E176" s="12"/>
      <c r="F176" s="12"/>
      <c r="G176" s="12"/>
      <c r="H176" s="12"/>
      <c r="I176" s="12"/>
      <c r="J176" s="12"/>
      <c r="K176" s="12"/>
      <c r="L176" s="23" t="str">
        <f>IF(COUNTA($A176:$K176)=0,"",COUNTIF($E176:$K176,"Fail"))</f>
        <v/>
      </c>
      <c r="M176" s="12"/>
      <c r="N176" s="13"/>
      <c r="O176" s="18" t="str">
        <f>IF(COUNTA($A176:$K176,$M176:$N176)=0,"",IF(OR($B176="",NOT(SUMPRODUCT(--(Vans!$A$2:$A$101=$B176))=1)),"Check ID",IF(OR(NOT(AND(ISNUMBER(A176),N(A176)&gt;=18264,N(A176)&lt;=73050)),NOT(AND(ISNUMBER(D176),N(D176)&gt;=0,N(D176)&lt;=2000000)),N($A176)&lt;SUMPRODUCT(--(Vans!$A$2:$A$101=$B176),Vans!$G$2:$G$101),NOT(SUMPRODUCT(($E176:$K176="Pass")+($E176:$K176="Fail")+($E176:$K176="N/A"))=7),AND($M176&lt;&gt;"",$M176&lt;&gt;"Open",$M176&lt;&gt;"Closed")),"Check inputs",IF(OR($D176&lt;SUMPRODUCT(MAX(('Service Log'!$B$2:$B$501=$B176)*('Service Log'!$H$2:$H$501&lt;$A176)*'Service Log'!$I$2:$I$501)),$D176&lt;SUMPRODUCT(MAX((Inspections!$B$2:$B$501=$B176)*(Inspections!$P$2:$P$501&lt;$A176)*Inspections!$Q$2:$Q$501)),$D176&lt;SUMPRODUCT(--(Vans!$A$2:$A$101=$B176),Vans!$D$2:$D$101)),"Check odometer",IF(AND(N($L176)&gt;0,$M176=""),"Set status","OK")))))</f>
        <v/>
      </c>
      <c r="P176" s="21">
        <f>IF(AND(ISNUMBER($A176),N($A176)&gt;=18264,N($A176)&lt;=73050),$A176,0)</f>
        <v>0</v>
      </c>
      <c r="Q176" s="22">
        <f>IF(AND(AND(ISNUMBER($A176),N($A176)&gt;=18264,N($A176)&lt;=73050),AND(ISNUMBER($D176),N($D176)&gt;=0,N($D176)&lt;=2000000)),$D176,0)</f>
        <v>0</v>
      </c>
    </row>
    <row r="177" spans="1:17" x14ac:dyDescent="0.25">
      <c r="A177" s="15"/>
      <c r="B177" s="12"/>
      <c r="C177" s="13"/>
      <c r="D177" s="14"/>
      <c r="E177" s="12"/>
      <c r="F177" s="12"/>
      <c r="G177" s="12"/>
      <c r="H177" s="12"/>
      <c r="I177" s="12"/>
      <c r="J177" s="12"/>
      <c r="K177" s="12"/>
      <c r="L177" s="23" t="str">
        <f>IF(COUNTA($A177:$K177)=0,"",COUNTIF($E177:$K177,"Fail"))</f>
        <v/>
      </c>
      <c r="M177" s="12"/>
      <c r="N177" s="13"/>
      <c r="O177" s="18" t="str">
        <f>IF(COUNTA($A177:$K177,$M177:$N177)=0,"",IF(OR($B177="",NOT(SUMPRODUCT(--(Vans!$A$2:$A$101=$B177))=1)),"Check ID",IF(OR(NOT(AND(ISNUMBER(A177),N(A177)&gt;=18264,N(A177)&lt;=73050)),NOT(AND(ISNUMBER(D177),N(D177)&gt;=0,N(D177)&lt;=2000000)),N($A177)&lt;SUMPRODUCT(--(Vans!$A$2:$A$101=$B177),Vans!$G$2:$G$101),NOT(SUMPRODUCT(($E177:$K177="Pass")+($E177:$K177="Fail")+($E177:$K177="N/A"))=7),AND($M177&lt;&gt;"",$M177&lt;&gt;"Open",$M177&lt;&gt;"Closed")),"Check inputs",IF(OR($D177&lt;SUMPRODUCT(MAX(('Service Log'!$B$2:$B$501=$B177)*('Service Log'!$H$2:$H$501&lt;$A177)*'Service Log'!$I$2:$I$501)),$D177&lt;SUMPRODUCT(MAX((Inspections!$B$2:$B$501=$B177)*(Inspections!$P$2:$P$501&lt;$A177)*Inspections!$Q$2:$Q$501)),$D177&lt;SUMPRODUCT(--(Vans!$A$2:$A$101=$B177),Vans!$D$2:$D$101)),"Check odometer",IF(AND(N($L177)&gt;0,$M177=""),"Set status","OK")))))</f>
        <v/>
      </c>
      <c r="P177" s="21">
        <f>IF(AND(ISNUMBER($A177),N($A177)&gt;=18264,N($A177)&lt;=73050),$A177,0)</f>
        <v>0</v>
      </c>
      <c r="Q177" s="22">
        <f>IF(AND(AND(ISNUMBER($A177),N($A177)&gt;=18264,N($A177)&lt;=73050),AND(ISNUMBER($D177),N($D177)&gt;=0,N($D177)&lt;=2000000)),$D177,0)</f>
        <v>0</v>
      </c>
    </row>
    <row r="178" spans="1:17" x14ac:dyDescent="0.25">
      <c r="A178" s="15"/>
      <c r="B178" s="12"/>
      <c r="C178" s="13"/>
      <c r="D178" s="14"/>
      <c r="E178" s="12"/>
      <c r="F178" s="12"/>
      <c r="G178" s="12"/>
      <c r="H178" s="12"/>
      <c r="I178" s="12"/>
      <c r="J178" s="12"/>
      <c r="K178" s="12"/>
      <c r="L178" s="23" t="str">
        <f>IF(COUNTA($A178:$K178)=0,"",COUNTIF($E178:$K178,"Fail"))</f>
        <v/>
      </c>
      <c r="M178" s="12"/>
      <c r="N178" s="13"/>
      <c r="O178" s="18" t="str">
        <f>IF(COUNTA($A178:$K178,$M178:$N178)=0,"",IF(OR($B178="",NOT(SUMPRODUCT(--(Vans!$A$2:$A$101=$B178))=1)),"Check ID",IF(OR(NOT(AND(ISNUMBER(A178),N(A178)&gt;=18264,N(A178)&lt;=73050)),NOT(AND(ISNUMBER(D178),N(D178)&gt;=0,N(D178)&lt;=2000000)),N($A178)&lt;SUMPRODUCT(--(Vans!$A$2:$A$101=$B178),Vans!$G$2:$G$101),NOT(SUMPRODUCT(($E178:$K178="Pass")+($E178:$K178="Fail")+($E178:$K178="N/A"))=7),AND($M178&lt;&gt;"",$M178&lt;&gt;"Open",$M178&lt;&gt;"Closed")),"Check inputs",IF(OR($D178&lt;SUMPRODUCT(MAX(('Service Log'!$B$2:$B$501=$B178)*('Service Log'!$H$2:$H$501&lt;$A178)*'Service Log'!$I$2:$I$501)),$D178&lt;SUMPRODUCT(MAX((Inspections!$B$2:$B$501=$B178)*(Inspections!$P$2:$P$501&lt;$A178)*Inspections!$Q$2:$Q$501)),$D178&lt;SUMPRODUCT(--(Vans!$A$2:$A$101=$B178),Vans!$D$2:$D$101)),"Check odometer",IF(AND(N($L178)&gt;0,$M178=""),"Set status","OK")))))</f>
        <v/>
      </c>
      <c r="P178" s="21">
        <f>IF(AND(ISNUMBER($A178),N($A178)&gt;=18264,N($A178)&lt;=73050),$A178,0)</f>
        <v>0</v>
      </c>
      <c r="Q178" s="22">
        <f>IF(AND(AND(ISNUMBER($A178),N($A178)&gt;=18264,N($A178)&lt;=73050),AND(ISNUMBER($D178),N($D178)&gt;=0,N($D178)&lt;=2000000)),$D178,0)</f>
        <v>0</v>
      </c>
    </row>
    <row r="179" spans="1:17" x14ac:dyDescent="0.25">
      <c r="A179" s="15"/>
      <c r="B179" s="12"/>
      <c r="C179" s="13"/>
      <c r="D179" s="14"/>
      <c r="E179" s="12"/>
      <c r="F179" s="12"/>
      <c r="G179" s="12"/>
      <c r="H179" s="12"/>
      <c r="I179" s="12"/>
      <c r="J179" s="12"/>
      <c r="K179" s="12"/>
      <c r="L179" s="23" t="str">
        <f>IF(COUNTA($A179:$K179)=0,"",COUNTIF($E179:$K179,"Fail"))</f>
        <v/>
      </c>
      <c r="M179" s="12"/>
      <c r="N179" s="13"/>
      <c r="O179" s="18" t="str">
        <f>IF(COUNTA($A179:$K179,$M179:$N179)=0,"",IF(OR($B179="",NOT(SUMPRODUCT(--(Vans!$A$2:$A$101=$B179))=1)),"Check ID",IF(OR(NOT(AND(ISNUMBER(A179),N(A179)&gt;=18264,N(A179)&lt;=73050)),NOT(AND(ISNUMBER(D179),N(D179)&gt;=0,N(D179)&lt;=2000000)),N($A179)&lt;SUMPRODUCT(--(Vans!$A$2:$A$101=$B179),Vans!$G$2:$G$101),NOT(SUMPRODUCT(($E179:$K179="Pass")+($E179:$K179="Fail")+($E179:$K179="N/A"))=7),AND($M179&lt;&gt;"",$M179&lt;&gt;"Open",$M179&lt;&gt;"Closed")),"Check inputs",IF(OR($D179&lt;SUMPRODUCT(MAX(('Service Log'!$B$2:$B$501=$B179)*('Service Log'!$H$2:$H$501&lt;$A179)*'Service Log'!$I$2:$I$501)),$D179&lt;SUMPRODUCT(MAX((Inspections!$B$2:$B$501=$B179)*(Inspections!$P$2:$P$501&lt;$A179)*Inspections!$Q$2:$Q$501)),$D179&lt;SUMPRODUCT(--(Vans!$A$2:$A$101=$B179),Vans!$D$2:$D$101)),"Check odometer",IF(AND(N($L179)&gt;0,$M179=""),"Set status","OK")))))</f>
        <v/>
      </c>
      <c r="P179" s="21">
        <f>IF(AND(ISNUMBER($A179),N($A179)&gt;=18264,N($A179)&lt;=73050),$A179,0)</f>
        <v>0</v>
      </c>
      <c r="Q179" s="22">
        <f>IF(AND(AND(ISNUMBER($A179),N($A179)&gt;=18264,N($A179)&lt;=73050),AND(ISNUMBER($D179),N($D179)&gt;=0,N($D179)&lt;=2000000)),$D179,0)</f>
        <v>0</v>
      </c>
    </row>
    <row r="180" spans="1:17" x14ac:dyDescent="0.25">
      <c r="A180" s="15"/>
      <c r="B180" s="12"/>
      <c r="C180" s="13"/>
      <c r="D180" s="14"/>
      <c r="E180" s="12"/>
      <c r="F180" s="12"/>
      <c r="G180" s="12"/>
      <c r="H180" s="12"/>
      <c r="I180" s="12"/>
      <c r="J180" s="12"/>
      <c r="K180" s="12"/>
      <c r="L180" s="23" t="str">
        <f>IF(COUNTA($A180:$K180)=0,"",COUNTIF($E180:$K180,"Fail"))</f>
        <v/>
      </c>
      <c r="M180" s="12"/>
      <c r="N180" s="13"/>
      <c r="O180" s="18" t="str">
        <f>IF(COUNTA($A180:$K180,$M180:$N180)=0,"",IF(OR($B180="",NOT(SUMPRODUCT(--(Vans!$A$2:$A$101=$B180))=1)),"Check ID",IF(OR(NOT(AND(ISNUMBER(A180),N(A180)&gt;=18264,N(A180)&lt;=73050)),NOT(AND(ISNUMBER(D180),N(D180)&gt;=0,N(D180)&lt;=2000000)),N($A180)&lt;SUMPRODUCT(--(Vans!$A$2:$A$101=$B180),Vans!$G$2:$G$101),NOT(SUMPRODUCT(($E180:$K180="Pass")+($E180:$K180="Fail")+($E180:$K180="N/A"))=7),AND($M180&lt;&gt;"",$M180&lt;&gt;"Open",$M180&lt;&gt;"Closed")),"Check inputs",IF(OR($D180&lt;SUMPRODUCT(MAX(('Service Log'!$B$2:$B$501=$B180)*('Service Log'!$H$2:$H$501&lt;$A180)*'Service Log'!$I$2:$I$501)),$D180&lt;SUMPRODUCT(MAX((Inspections!$B$2:$B$501=$B180)*(Inspections!$P$2:$P$501&lt;$A180)*Inspections!$Q$2:$Q$501)),$D180&lt;SUMPRODUCT(--(Vans!$A$2:$A$101=$B180),Vans!$D$2:$D$101)),"Check odometer",IF(AND(N($L180)&gt;0,$M180=""),"Set status","OK")))))</f>
        <v/>
      </c>
      <c r="P180" s="21">
        <f>IF(AND(ISNUMBER($A180),N($A180)&gt;=18264,N($A180)&lt;=73050),$A180,0)</f>
        <v>0</v>
      </c>
      <c r="Q180" s="22">
        <f>IF(AND(AND(ISNUMBER($A180),N($A180)&gt;=18264,N($A180)&lt;=73050),AND(ISNUMBER($D180),N($D180)&gt;=0,N($D180)&lt;=2000000)),$D180,0)</f>
        <v>0</v>
      </c>
    </row>
    <row r="181" spans="1:17" x14ac:dyDescent="0.25">
      <c r="A181" s="15"/>
      <c r="B181" s="12"/>
      <c r="C181" s="13"/>
      <c r="D181" s="14"/>
      <c r="E181" s="12"/>
      <c r="F181" s="12"/>
      <c r="G181" s="12"/>
      <c r="H181" s="12"/>
      <c r="I181" s="12"/>
      <c r="J181" s="12"/>
      <c r="K181" s="12"/>
      <c r="L181" s="23" t="str">
        <f>IF(COUNTA($A181:$K181)=0,"",COUNTIF($E181:$K181,"Fail"))</f>
        <v/>
      </c>
      <c r="M181" s="12"/>
      <c r="N181" s="13"/>
      <c r="O181" s="18" t="str">
        <f>IF(COUNTA($A181:$K181,$M181:$N181)=0,"",IF(OR($B181="",NOT(SUMPRODUCT(--(Vans!$A$2:$A$101=$B181))=1)),"Check ID",IF(OR(NOT(AND(ISNUMBER(A181),N(A181)&gt;=18264,N(A181)&lt;=73050)),NOT(AND(ISNUMBER(D181),N(D181)&gt;=0,N(D181)&lt;=2000000)),N($A181)&lt;SUMPRODUCT(--(Vans!$A$2:$A$101=$B181),Vans!$G$2:$G$101),NOT(SUMPRODUCT(($E181:$K181="Pass")+($E181:$K181="Fail")+($E181:$K181="N/A"))=7),AND($M181&lt;&gt;"",$M181&lt;&gt;"Open",$M181&lt;&gt;"Closed")),"Check inputs",IF(OR($D181&lt;SUMPRODUCT(MAX(('Service Log'!$B$2:$B$501=$B181)*('Service Log'!$H$2:$H$501&lt;$A181)*'Service Log'!$I$2:$I$501)),$D181&lt;SUMPRODUCT(MAX((Inspections!$B$2:$B$501=$B181)*(Inspections!$P$2:$P$501&lt;$A181)*Inspections!$Q$2:$Q$501)),$D181&lt;SUMPRODUCT(--(Vans!$A$2:$A$101=$B181),Vans!$D$2:$D$101)),"Check odometer",IF(AND(N($L181)&gt;0,$M181=""),"Set status","OK")))))</f>
        <v/>
      </c>
      <c r="P181" s="21">
        <f>IF(AND(ISNUMBER($A181),N($A181)&gt;=18264,N($A181)&lt;=73050),$A181,0)</f>
        <v>0</v>
      </c>
      <c r="Q181" s="22">
        <f>IF(AND(AND(ISNUMBER($A181),N($A181)&gt;=18264,N($A181)&lt;=73050),AND(ISNUMBER($D181),N($D181)&gt;=0,N($D181)&lt;=2000000)),$D181,0)</f>
        <v>0</v>
      </c>
    </row>
    <row r="182" spans="1:17" x14ac:dyDescent="0.25">
      <c r="A182" s="15"/>
      <c r="B182" s="12"/>
      <c r="C182" s="13"/>
      <c r="D182" s="14"/>
      <c r="E182" s="12"/>
      <c r="F182" s="12"/>
      <c r="G182" s="12"/>
      <c r="H182" s="12"/>
      <c r="I182" s="12"/>
      <c r="J182" s="12"/>
      <c r="K182" s="12"/>
      <c r="L182" s="23" t="str">
        <f>IF(COUNTA($A182:$K182)=0,"",COUNTIF($E182:$K182,"Fail"))</f>
        <v/>
      </c>
      <c r="M182" s="12"/>
      <c r="N182" s="13"/>
      <c r="O182" s="18" t="str">
        <f>IF(COUNTA($A182:$K182,$M182:$N182)=0,"",IF(OR($B182="",NOT(SUMPRODUCT(--(Vans!$A$2:$A$101=$B182))=1)),"Check ID",IF(OR(NOT(AND(ISNUMBER(A182),N(A182)&gt;=18264,N(A182)&lt;=73050)),NOT(AND(ISNUMBER(D182),N(D182)&gt;=0,N(D182)&lt;=2000000)),N($A182)&lt;SUMPRODUCT(--(Vans!$A$2:$A$101=$B182),Vans!$G$2:$G$101),NOT(SUMPRODUCT(($E182:$K182="Pass")+($E182:$K182="Fail")+($E182:$K182="N/A"))=7),AND($M182&lt;&gt;"",$M182&lt;&gt;"Open",$M182&lt;&gt;"Closed")),"Check inputs",IF(OR($D182&lt;SUMPRODUCT(MAX(('Service Log'!$B$2:$B$501=$B182)*('Service Log'!$H$2:$H$501&lt;$A182)*'Service Log'!$I$2:$I$501)),$D182&lt;SUMPRODUCT(MAX((Inspections!$B$2:$B$501=$B182)*(Inspections!$P$2:$P$501&lt;$A182)*Inspections!$Q$2:$Q$501)),$D182&lt;SUMPRODUCT(--(Vans!$A$2:$A$101=$B182),Vans!$D$2:$D$101)),"Check odometer",IF(AND(N($L182)&gt;0,$M182=""),"Set status","OK")))))</f>
        <v/>
      </c>
      <c r="P182" s="21">
        <f>IF(AND(ISNUMBER($A182),N($A182)&gt;=18264,N($A182)&lt;=73050),$A182,0)</f>
        <v>0</v>
      </c>
      <c r="Q182" s="22">
        <f>IF(AND(AND(ISNUMBER($A182),N($A182)&gt;=18264,N($A182)&lt;=73050),AND(ISNUMBER($D182),N($D182)&gt;=0,N($D182)&lt;=2000000)),$D182,0)</f>
        <v>0</v>
      </c>
    </row>
    <row r="183" spans="1:17" x14ac:dyDescent="0.25">
      <c r="A183" s="15"/>
      <c r="B183" s="12"/>
      <c r="C183" s="13"/>
      <c r="D183" s="14"/>
      <c r="E183" s="12"/>
      <c r="F183" s="12"/>
      <c r="G183" s="12"/>
      <c r="H183" s="12"/>
      <c r="I183" s="12"/>
      <c r="J183" s="12"/>
      <c r="K183" s="12"/>
      <c r="L183" s="23" t="str">
        <f>IF(COUNTA($A183:$K183)=0,"",COUNTIF($E183:$K183,"Fail"))</f>
        <v/>
      </c>
      <c r="M183" s="12"/>
      <c r="N183" s="13"/>
      <c r="O183" s="18" t="str">
        <f>IF(COUNTA($A183:$K183,$M183:$N183)=0,"",IF(OR($B183="",NOT(SUMPRODUCT(--(Vans!$A$2:$A$101=$B183))=1)),"Check ID",IF(OR(NOT(AND(ISNUMBER(A183),N(A183)&gt;=18264,N(A183)&lt;=73050)),NOT(AND(ISNUMBER(D183),N(D183)&gt;=0,N(D183)&lt;=2000000)),N($A183)&lt;SUMPRODUCT(--(Vans!$A$2:$A$101=$B183),Vans!$G$2:$G$101),NOT(SUMPRODUCT(($E183:$K183="Pass")+($E183:$K183="Fail")+($E183:$K183="N/A"))=7),AND($M183&lt;&gt;"",$M183&lt;&gt;"Open",$M183&lt;&gt;"Closed")),"Check inputs",IF(OR($D183&lt;SUMPRODUCT(MAX(('Service Log'!$B$2:$B$501=$B183)*('Service Log'!$H$2:$H$501&lt;$A183)*'Service Log'!$I$2:$I$501)),$D183&lt;SUMPRODUCT(MAX((Inspections!$B$2:$B$501=$B183)*(Inspections!$P$2:$P$501&lt;$A183)*Inspections!$Q$2:$Q$501)),$D183&lt;SUMPRODUCT(--(Vans!$A$2:$A$101=$B183),Vans!$D$2:$D$101)),"Check odometer",IF(AND(N($L183)&gt;0,$M183=""),"Set status","OK")))))</f>
        <v/>
      </c>
      <c r="P183" s="21">
        <f>IF(AND(ISNUMBER($A183),N($A183)&gt;=18264,N($A183)&lt;=73050),$A183,0)</f>
        <v>0</v>
      </c>
      <c r="Q183" s="22">
        <f>IF(AND(AND(ISNUMBER($A183),N($A183)&gt;=18264,N($A183)&lt;=73050),AND(ISNUMBER($D183),N($D183)&gt;=0,N($D183)&lt;=2000000)),$D183,0)</f>
        <v>0</v>
      </c>
    </row>
    <row r="184" spans="1:17" x14ac:dyDescent="0.25">
      <c r="A184" s="15"/>
      <c r="B184" s="12"/>
      <c r="C184" s="13"/>
      <c r="D184" s="14"/>
      <c r="E184" s="12"/>
      <c r="F184" s="12"/>
      <c r="G184" s="12"/>
      <c r="H184" s="12"/>
      <c r="I184" s="12"/>
      <c r="J184" s="12"/>
      <c r="K184" s="12"/>
      <c r="L184" s="23" t="str">
        <f>IF(COUNTA($A184:$K184)=0,"",COUNTIF($E184:$K184,"Fail"))</f>
        <v/>
      </c>
      <c r="M184" s="12"/>
      <c r="N184" s="13"/>
      <c r="O184" s="18" t="str">
        <f>IF(COUNTA($A184:$K184,$M184:$N184)=0,"",IF(OR($B184="",NOT(SUMPRODUCT(--(Vans!$A$2:$A$101=$B184))=1)),"Check ID",IF(OR(NOT(AND(ISNUMBER(A184),N(A184)&gt;=18264,N(A184)&lt;=73050)),NOT(AND(ISNUMBER(D184),N(D184)&gt;=0,N(D184)&lt;=2000000)),N($A184)&lt;SUMPRODUCT(--(Vans!$A$2:$A$101=$B184),Vans!$G$2:$G$101),NOT(SUMPRODUCT(($E184:$K184="Pass")+($E184:$K184="Fail")+($E184:$K184="N/A"))=7),AND($M184&lt;&gt;"",$M184&lt;&gt;"Open",$M184&lt;&gt;"Closed")),"Check inputs",IF(OR($D184&lt;SUMPRODUCT(MAX(('Service Log'!$B$2:$B$501=$B184)*('Service Log'!$H$2:$H$501&lt;$A184)*'Service Log'!$I$2:$I$501)),$D184&lt;SUMPRODUCT(MAX((Inspections!$B$2:$B$501=$B184)*(Inspections!$P$2:$P$501&lt;$A184)*Inspections!$Q$2:$Q$501)),$D184&lt;SUMPRODUCT(--(Vans!$A$2:$A$101=$B184),Vans!$D$2:$D$101)),"Check odometer",IF(AND(N($L184)&gt;0,$M184=""),"Set status","OK")))))</f>
        <v/>
      </c>
      <c r="P184" s="21">
        <f>IF(AND(ISNUMBER($A184),N($A184)&gt;=18264,N($A184)&lt;=73050),$A184,0)</f>
        <v>0</v>
      </c>
      <c r="Q184" s="22">
        <f>IF(AND(AND(ISNUMBER($A184),N($A184)&gt;=18264,N($A184)&lt;=73050),AND(ISNUMBER($D184),N($D184)&gt;=0,N($D184)&lt;=2000000)),$D184,0)</f>
        <v>0</v>
      </c>
    </row>
    <row r="185" spans="1:17" x14ac:dyDescent="0.25">
      <c r="A185" s="15"/>
      <c r="B185" s="12"/>
      <c r="C185" s="13"/>
      <c r="D185" s="14"/>
      <c r="E185" s="12"/>
      <c r="F185" s="12"/>
      <c r="G185" s="12"/>
      <c r="H185" s="12"/>
      <c r="I185" s="12"/>
      <c r="J185" s="12"/>
      <c r="K185" s="12"/>
      <c r="L185" s="23" t="str">
        <f>IF(COUNTA($A185:$K185)=0,"",COUNTIF($E185:$K185,"Fail"))</f>
        <v/>
      </c>
      <c r="M185" s="12"/>
      <c r="N185" s="13"/>
      <c r="O185" s="18" t="str">
        <f>IF(COUNTA($A185:$K185,$M185:$N185)=0,"",IF(OR($B185="",NOT(SUMPRODUCT(--(Vans!$A$2:$A$101=$B185))=1)),"Check ID",IF(OR(NOT(AND(ISNUMBER(A185),N(A185)&gt;=18264,N(A185)&lt;=73050)),NOT(AND(ISNUMBER(D185),N(D185)&gt;=0,N(D185)&lt;=2000000)),N($A185)&lt;SUMPRODUCT(--(Vans!$A$2:$A$101=$B185),Vans!$G$2:$G$101),NOT(SUMPRODUCT(($E185:$K185="Pass")+($E185:$K185="Fail")+($E185:$K185="N/A"))=7),AND($M185&lt;&gt;"",$M185&lt;&gt;"Open",$M185&lt;&gt;"Closed")),"Check inputs",IF(OR($D185&lt;SUMPRODUCT(MAX(('Service Log'!$B$2:$B$501=$B185)*('Service Log'!$H$2:$H$501&lt;$A185)*'Service Log'!$I$2:$I$501)),$D185&lt;SUMPRODUCT(MAX((Inspections!$B$2:$B$501=$B185)*(Inspections!$P$2:$P$501&lt;$A185)*Inspections!$Q$2:$Q$501)),$D185&lt;SUMPRODUCT(--(Vans!$A$2:$A$101=$B185),Vans!$D$2:$D$101)),"Check odometer",IF(AND(N($L185)&gt;0,$M185=""),"Set status","OK")))))</f>
        <v/>
      </c>
      <c r="P185" s="21">
        <f>IF(AND(ISNUMBER($A185),N($A185)&gt;=18264,N($A185)&lt;=73050),$A185,0)</f>
        <v>0</v>
      </c>
      <c r="Q185" s="22">
        <f>IF(AND(AND(ISNUMBER($A185),N($A185)&gt;=18264,N($A185)&lt;=73050),AND(ISNUMBER($D185),N($D185)&gt;=0,N($D185)&lt;=2000000)),$D185,0)</f>
        <v>0</v>
      </c>
    </row>
    <row r="186" spans="1:17" x14ac:dyDescent="0.25">
      <c r="A186" s="15"/>
      <c r="B186" s="12"/>
      <c r="C186" s="13"/>
      <c r="D186" s="14"/>
      <c r="E186" s="12"/>
      <c r="F186" s="12"/>
      <c r="G186" s="12"/>
      <c r="H186" s="12"/>
      <c r="I186" s="12"/>
      <c r="J186" s="12"/>
      <c r="K186" s="12"/>
      <c r="L186" s="23" t="str">
        <f>IF(COUNTA($A186:$K186)=0,"",COUNTIF($E186:$K186,"Fail"))</f>
        <v/>
      </c>
      <c r="M186" s="12"/>
      <c r="N186" s="13"/>
      <c r="O186" s="18" t="str">
        <f>IF(COUNTA($A186:$K186,$M186:$N186)=0,"",IF(OR($B186="",NOT(SUMPRODUCT(--(Vans!$A$2:$A$101=$B186))=1)),"Check ID",IF(OR(NOT(AND(ISNUMBER(A186),N(A186)&gt;=18264,N(A186)&lt;=73050)),NOT(AND(ISNUMBER(D186),N(D186)&gt;=0,N(D186)&lt;=2000000)),N($A186)&lt;SUMPRODUCT(--(Vans!$A$2:$A$101=$B186),Vans!$G$2:$G$101),NOT(SUMPRODUCT(($E186:$K186="Pass")+($E186:$K186="Fail")+($E186:$K186="N/A"))=7),AND($M186&lt;&gt;"",$M186&lt;&gt;"Open",$M186&lt;&gt;"Closed")),"Check inputs",IF(OR($D186&lt;SUMPRODUCT(MAX(('Service Log'!$B$2:$B$501=$B186)*('Service Log'!$H$2:$H$501&lt;$A186)*'Service Log'!$I$2:$I$501)),$D186&lt;SUMPRODUCT(MAX((Inspections!$B$2:$B$501=$B186)*(Inspections!$P$2:$P$501&lt;$A186)*Inspections!$Q$2:$Q$501)),$D186&lt;SUMPRODUCT(--(Vans!$A$2:$A$101=$B186),Vans!$D$2:$D$101)),"Check odometer",IF(AND(N($L186)&gt;0,$M186=""),"Set status","OK")))))</f>
        <v/>
      </c>
      <c r="P186" s="21">
        <f>IF(AND(ISNUMBER($A186),N($A186)&gt;=18264,N($A186)&lt;=73050),$A186,0)</f>
        <v>0</v>
      </c>
      <c r="Q186" s="22">
        <f>IF(AND(AND(ISNUMBER($A186),N($A186)&gt;=18264,N($A186)&lt;=73050),AND(ISNUMBER($D186),N($D186)&gt;=0,N($D186)&lt;=2000000)),$D186,0)</f>
        <v>0</v>
      </c>
    </row>
    <row r="187" spans="1:17" x14ac:dyDescent="0.25">
      <c r="A187" s="15"/>
      <c r="B187" s="12"/>
      <c r="C187" s="13"/>
      <c r="D187" s="14"/>
      <c r="E187" s="12"/>
      <c r="F187" s="12"/>
      <c r="G187" s="12"/>
      <c r="H187" s="12"/>
      <c r="I187" s="12"/>
      <c r="J187" s="12"/>
      <c r="K187" s="12"/>
      <c r="L187" s="23" t="str">
        <f>IF(COUNTA($A187:$K187)=0,"",COUNTIF($E187:$K187,"Fail"))</f>
        <v/>
      </c>
      <c r="M187" s="12"/>
      <c r="N187" s="13"/>
      <c r="O187" s="18" t="str">
        <f>IF(COUNTA($A187:$K187,$M187:$N187)=0,"",IF(OR($B187="",NOT(SUMPRODUCT(--(Vans!$A$2:$A$101=$B187))=1)),"Check ID",IF(OR(NOT(AND(ISNUMBER(A187),N(A187)&gt;=18264,N(A187)&lt;=73050)),NOT(AND(ISNUMBER(D187),N(D187)&gt;=0,N(D187)&lt;=2000000)),N($A187)&lt;SUMPRODUCT(--(Vans!$A$2:$A$101=$B187),Vans!$G$2:$G$101),NOT(SUMPRODUCT(($E187:$K187="Pass")+($E187:$K187="Fail")+($E187:$K187="N/A"))=7),AND($M187&lt;&gt;"",$M187&lt;&gt;"Open",$M187&lt;&gt;"Closed")),"Check inputs",IF(OR($D187&lt;SUMPRODUCT(MAX(('Service Log'!$B$2:$B$501=$B187)*('Service Log'!$H$2:$H$501&lt;$A187)*'Service Log'!$I$2:$I$501)),$D187&lt;SUMPRODUCT(MAX((Inspections!$B$2:$B$501=$B187)*(Inspections!$P$2:$P$501&lt;$A187)*Inspections!$Q$2:$Q$501)),$D187&lt;SUMPRODUCT(--(Vans!$A$2:$A$101=$B187),Vans!$D$2:$D$101)),"Check odometer",IF(AND(N($L187)&gt;0,$M187=""),"Set status","OK")))))</f>
        <v/>
      </c>
      <c r="P187" s="21">
        <f>IF(AND(ISNUMBER($A187),N($A187)&gt;=18264,N($A187)&lt;=73050),$A187,0)</f>
        <v>0</v>
      </c>
      <c r="Q187" s="22">
        <f>IF(AND(AND(ISNUMBER($A187),N($A187)&gt;=18264,N($A187)&lt;=73050),AND(ISNUMBER($D187),N($D187)&gt;=0,N($D187)&lt;=2000000)),$D187,0)</f>
        <v>0</v>
      </c>
    </row>
    <row r="188" spans="1:17" x14ac:dyDescent="0.25">
      <c r="A188" s="15"/>
      <c r="B188" s="12"/>
      <c r="C188" s="13"/>
      <c r="D188" s="14"/>
      <c r="E188" s="12"/>
      <c r="F188" s="12"/>
      <c r="G188" s="12"/>
      <c r="H188" s="12"/>
      <c r="I188" s="12"/>
      <c r="J188" s="12"/>
      <c r="K188" s="12"/>
      <c r="L188" s="23" t="str">
        <f>IF(COUNTA($A188:$K188)=0,"",COUNTIF($E188:$K188,"Fail"))</f>
        <v/>
      </c>
      <c r="M188" s="12"/>
      <c r="N188" s="13"/>
      <c r="O188" s="18" t="str">
        <f>IF(COUNTA($A188:$K188,$M188:$N188)=0,"",IF(OR($B188="",NOT(SUMPRODUCT(--(Vans!$A$2:$A$101=$B188))=1)),"Check ID",IF(OR(NOT(AND(ISNUMBER(A188),N(A188)&gt;=18264,N(A188)&lt;=73050)),NOT(AND(ISNUMBER(D188),N(D188)&gt;=0,N(D188)&lt;=2000000)),N($A188)&lt;SUMPRODUCT(--(Vans!$A$2:$A$101=$B188),Vans!$G$2:$G$101),NOT(SUMPRODUCT(($E188:$K188="Pass")+($E188:$K188="Fail")+($E188:$K188="N/A"))=7),AND($M188&lt;&gt;"",$M188&lt;&gt;"Open",$M188&lt;&gt;"Closed")),"Check inputs",IF(OR($D188&lt;SUMPRODUCT(MAX(('Service Log'!$B$2:$B$501=$B188)*('Service Log'!$H$2:$H$501&lt;$A188)*'Service Log'!$I$2:$I$501)),$D188&lt;SUMPRODUCT(MAX((Inspections!$B$2:$B$501=$B188)*(Inspections!$P$2:$P$501&lt;$A188)*Inspections!$Q$2:$Q$501)),$D188&lt;SUMPRODUCT(--(Vans!$A$2:$A$101=$B188),Vans!$D$2:$D$101)),"Check odometer",IF(AND(N($L188)&gt;0,$M188=""),"Set status","OK")))))</f>
        <v/>
      </c>
      <c r="P188" s="21">
        <f>IF(AND(ISNUMBER($A188),N($A188)&gt;=18264,N($A188)&lt;=73050),$A188,0)</f>
        <v>0</v>
      </c>
      <c r="Q188" s="22">
        <f>IF(AND(AND(ISNUMBER($A188),N($A188)&gt;=18264,N($A188)&lt;=73050),AND(ISNUMBER($D188),N($D188)&gt;=0,N($D188)&lt;=2000000)),$D188,0)</f>
        <v>0</v>
      </c>
    </row>
    <row r="189" spans="1:17" x14ac:dyDescent="0.25">
      <c r="A189" s="15"/>
      <c r="B189" s="12"/>
      <c r="C189" s="13"/>
      <c r="D189" s="14"/>
      <c r="E189" s="12"/>
      <c r="F189" s="12"/>
      <c r="G189" s="12"/>
      <c r="H189" s="12"/>
      <c r="I189" s="12"/>
      <c r="J189" s="12"/>
      <c r="K189" s="12"/>
      <c r="L189" s="23" t="str">
        <f>IF(COUNTA($A189:$K189)=0,"",COUNTIF($E189:$K189,"Fail"))</f>
        <v/>
      </c>
      <c r="M189" s="12"/>
      <c r="N189" s="13"/>
      <c r="O189" s="18" t="str">
        <f>IF(COUNTA($A189:$K189,$M189:$N189)=0,"",IF(OR($B189="",NOT(SUMPRODUCT(--(Vans!$A$2:$A$101=$B189))=1)),"Check ID",IF(OR(NOT(AND(ISNUMBER(A189),N(A189)&gt;=18264,N(A189)&lt;=73050)),NOT(AND(ISNUMBER(D189),N(D189)&gt;=0,N(D189)&lt;=2000000)),N($A189)&lt;SUMPRODUCT(--(Vans!$A$2:$A$101=$B189),Vans!$G$2:$G$101),NOT(SUMPRODUCT(($E189:$K189="Pass")+($E189:$K189="Fail")+($E189:$K189="N/A"))=7),AND($M189&lt;&gt;"",$M189&lt;&gt;"Open",$M189&lt;&gt;"Closed")),"Check inputs",IF(OR($D189&lt;SUMPRODUCT(MAX(('Service Log'!$B$2:$B$501=$B189)*('Service Log'!$H$2:$H$501&lt;$A189)*'Service Log'!$I$2:$I$501)),$D189&lt;SUMPRODUCT(MAX((Inspections!$B$2:$B$501=$B189)*(Inspections!$P$2:$P$501&lt;$A189)*Inspections!$Q$2:$Q$501)),$D189&lt;SUMPRODUCT(--(Vans!$A$2:$A$101=$B189),Vans!$D$2:$D$101)),"Check odometer",IF(AND(N($L189)&gt;0,$M189=""),"Set status","OK")))))</f>
        <v/>
      </c>
      <c r="P189" s="21">
        <f>IF(AND(ISNUMBER($A189),N($A189)&gt;=18264,N($A189)&lt;=73050),$A189,0)</f>
        <v>0</v>
      </c>
      <c r="Q189" s="22">
        <f>IF(AND(AND(ISNUMBER($A189),N($A189)&gt;=18264,N($A189)&lt;=73050),AND(ISNUMBER($D189),N($D189)&gt;=0,N($D189)&lt;=2000000)),$D189,0)</f>
        <v>0</v>
      </c>
    </row>
    <row r="190" spans="1:17" x14ac:dyDescent="0.25">
      <c r="A190" s="15"/>
      <c r="B190" s="12"/>
      <c r="C190" s="13"/>
      <c r="D190" s="14"/>
      <c r="E190" s="12"/>
      <c r="F190" s="12"/>
      <c r="G190" s="12"/>
      <c r="H190" s="12"/>
      <c r="I190" s="12"/>
      <c r="J190" s="12"/>
      <c r="K190" s="12"/>
      <c r="L190" s="23" t="str">
        <f>IF(COUNTA($A190:$K190)=0,"",COUNTIF($E190:$K190,"Fail"))</f>
        <v/>
      </c>
      <c r="M190" s="12"/>
      <c r="N190" s="13"/>
      <c r="O190" s="18" t="str">
        <f>IF(COUNTA($A190:$K190,$M190:$N190)=0,"",IF(OR($B190="",NOT(SUMPRODUCT(--(Vans!$A$2:$A$101=$B190))=1)),"Check ID",IF(OR(NOT(AND(ISNUMBER(A190),N(A190)&gt;=18264,N(A190)&lt;=73050)),NOT(AND(ISNUMBER(D190),N(D190)&gt;=0,N(D190)&lt;=2000000)),N($A190)&lt;SUMPRODUCT(--(Vans!$A$2:$A$101=$B190),Vans!$G$2:$G$101),NOT(SUMPRODUCT(($E190:$K190="Pass")+($E190:$K190="Fail")+($E190:$K190="N/A"))=7),AND($M190&lt;&gt;"",$M190&lt;&gt;"Open",$M190&lt;&gt;"Closed")),"Check inputs",IF(OR($D190&lt;SUMPRODUCT(MAX(('Service Log'!$B$2:$B$501=$B190)*('Service Log'!$H$2:$H$501&lt;$A190)*'Service Log'!$I$2:$I$501)),$D190&lt;SUMPRODUCT(MAX((Inspections!$B$2:$B$501=$B190)*(Inspections!$P$2:$P$501&lt;$A190)*Inspections!$Q$2:$Q$501)),$D190&lt;SUMPRODUCT(--(Vans!$A$2:$A$101=$B190),Vans!$D$2:$D$101)),"Check odometer",IF(AND(N($L190)&gt;0,$M190=""),"Set status","OK")))))</f>
        <v/>
      </c>
      <c r="P190" s="21">
        <f>IF(AND(ISNUMBER($A190),N($A190)&gt;=18264,N($A190)&lt;=73050),$A190,0)</f>
        <v>0</v>
      </c>
      <c r="Q190" s="22">
        <f>IF(AND(AND(ISNUMBER($A190),N($A190)&gt;=18264,N($A190)&lt;=73050),AND(ISNUMBER($D190),N($D190)&gt;=0,N($D190)&lt;=2000000)),$D190,0)</f>
        <v>0</v>
      </c>
    </row>
    <row r="191" spans="1:17" x14ac:dyDescent="0.25">
      <c r="A191" s="15"/>
      <c r="B191" s="12"/>
      <c r="C191" s="13"/>
      <c r="D191" s="14"/>
      <c r="E191" s="12"/>
      <c r="F191" s="12"/>
      <c r="G191" s="12"/>
      <c r="H191" s="12"/>
      <c r="I191" s="12"/>
      <c r="J191" s="12"/>
      <c r="K191" s="12"/>
      <c r="L191" s="23" t="str">
        <f>IF(COUNTA($A191:$K191)=0,"",COUNTIF($E191:$K191,"Fail"))</f>
        <v/>
      </c>
      <c r="M191" s="12"/>
      <c r="N191" s="13"/>
      <c r="O191" s="18" t="str">
        <f>IF(COUNTA($A191:$K191,$M191:$N191)=0,"",IF(OR($B191="",NOT(SUMPRODUCT(--(Vans!$A$2:$A$101=$B191))=1)),"Check ID",IF(OR(NOT(AND(ISNUMBER(A191),N(A191)&gt;=18264,N(A191)&lt;=73050)),NOT(AND(ISNUMBER(D191),N(D191)&gt;=0,N(D191)&lt;=2000000)),N($A191)&lt;SUMPRODUCT(--(Vans!$A$2:$A$101=$B191),Vans!$G$2:$G$101),NOT(SUMPRODUCT(($E191:$K191="Pass")+($E191:$K191="Fail")+($E191:$K191="N/A"))=7),AND($M191&lt;&gt;"",$M191&lt;&gt;"Open",$M191&lt;&gt;"Closed")),"Check inputs",IF(OR($D191&lt;SUMPRODUCT(MAX(('Service Log'!$B$2:$B$501=$B191)*('Service Log'!$H$2:$H$501&lt;$A191)*'Service Log'!$I$2:$I$501)),$D191&lt;SUMPRODUCT(MAX((Inspections!$B$2:$B$501=$B191)*(Inspections!$P$2:$P$501&lt;$A191)*Inspections!$Q$2:$Q$501)),$D191&lt;SUMPRODUCT(--(Vans!$A$2:$A$101=$B191),Vans!$D$2:$D$101)),"Check odometer",IF(AND(N($L191)&gt;0,$M191=""),"Set status","OK")))))</f>
        <v/>
      </c>
      <c r="P191" s="21">
        <f>IF(AND(ISNUMBER($A191),N($A191)&gt;=18264,N($A191)&lt;=73050),$A191,0)</f>
        <v>0</v>
      </c>
      <c r="Q191" s="22">
        <f>IF(AND(AND(ISNUMBER($A191),N($A191)&gt;=18264,N($A191)&lt;=73050),AND(ISNUMBER($D191),N($D191)&gt;=0,N($D191)&lt;=2000000)),$D191,0)</f>
        <v>0</v>
      </c>
    </row>
    <row r="192" spans="1:17" x14ac:dyDescent="0.25">
      <c r="A192" s="15"/>
      <c r="B192" s="12"/>
      <c r="C192" s="13"/>
      <c r="D192" s="14"/>
      <c r="E192" s="12"/>
      <c r="F192" s="12"/>
      <c r="G192" s="12"/>
      <c r="H192" s="12"/>
      <c r="I192" s="12"/>
      <c r="J192" s="12"/>
      <c r="K192" s="12"/>
      <c r="L192" s="23" t="str">
        <f>IF(COUNTA($A192:$K192)=0,"",COUNTIF($E192:$K192,"Fail"))</f>
        <v/>
      </c>
      <c r="M192" s="12"/>
      <c r="N192" s="13"/>
      <c r="O192" s="18" t="str">
        <f>IF(COUNTA($A192:$K192,$M192:$N192)=0,"",IF(OR($B192="",NOT(SUMPRODUCT(--(Vans!$A$2:$A$101=$B192))=1)),"Check ID",IF(OR(NOT(AND(ISNUMBER(A192),N(A192)&gt;=18264,N(A192)&lt;=73050)),NOT(AND(ISNUMBER(D192),N(D192)&gt;=0,N(D192)&lt;=2000000)),N($A192)&lt;SUMPRODUCT(--(Vans!$A$2:$A$101=$B192),Vans!$G$2:$G$101),NOT(SUMPRODUCT(($E192:$K192="Pass")+($E192:$K192="Fail")+($E192:$K192="N/A"))=7),AND($M192&lt;&gt;"",$M192&lt;&gt;"Open",$M192&lt;&gt;"Closed")),"Check inputs",IF(OR($D192&lt;SUMPRODUCT(MAX(('Service Log'!$B$2:$B$501=$B192)*('Service Log'!$H$2:$H$501&lt;$A192)*'Service Log'!$I$2:$I$501)),$D192&lt;SUMPRODUCT(MAX((Inspections!$B$2:$B$501=$B192)*(Inspections!$P$2:$P$501&lt;$A192)*Inspections!$Q$2:$Q$501)),$D192&lt;SUMPRODUCT(--(Vans!$A$2:$A$101=$B192),Vans!$D$2:$D$101)),"Check odometer",IF(AND(N($L192)&gt;0,$M192=""),"Set status","OK")))))</f>
        <v/>
      </c>
      <c r="P192" s="21">
        <f>IF(AND(ISNUMBER($A192),N($A192)&gt;=18264,N($A192)&lt;=73050),$A192,0)</f>
        <v>0</v>
      </c>
      <c r="Q192" s="22">
        <f>IF(AND(AND(ISNUMBER($A192),N($A192)&gt;=18264,N($A192)&lt;=73050),AND(ISNUMBER($D192),N($D192)&gt;=0,N($D192)&lt;=2000000)),$D192,0)</f>
        <v>0</v>
      </c>
    </row>
    <row r="193" spans="1:17" x14ac:dyDescent="0.25">
      <c r="A193" s="15"/>
      <c r="B193" s="12"/>
      <c r="C193" s="13"/>
      <c r="D193" s="14"/>
      <c r="E193" s="12"/>
      <c r="F193" s="12"/>
      <c r="G193" s="12"/>
      <c r="H193" s="12"/>
      <c r="I193" s="12"/>
      <c r="J193" s="12"/>
      <c r="K193" s="12"/>
      <c r="L193" s="23" t="str">
        <f>IF(COUNTA($A193:$K193)=0,"",COUNTIF($E193:$K193,"Fail"))</f>
        <v/>
      </c>
      <c r="M193" s="12"/>
      <c r="N193" s="13"/>
      <c r="O193" s="18" t="str">
        <f>IF(COUNTA($A193:$K193,$M193:$N193)=0,"",IF(OR($B193="",NOT(SUMPRODUCT(--(Vans!$A$2:$A$101=$B193))=1)),"Check ID",IF(OR(NOT(AND(ISNUMBER(A193),N(A193)&gt;=18264,N(A193)&lt;=73050)),NOT(AND(ISNUMBER(D193),N(D193)&gt;=0,N(D193)&lt;=2000000)),N($A193)&lt;SUMPRODUCT(--(Vans!$A$2:$A$101=$B193),Vans!$G$2:$G$101),NOT(SUMPRODUCT(($E193:$K193="Pass")+($E193:$K193="Fail")+($E193:$K193="N/A"))=7),AND($M193&lt;&gt;"",$M193&lt;&gt;"Open",$M193&lt;&gt;"Closed")),"Check inputs",IF(OR($D193&lt;SUMPRODUCT(MAX(('Service Log'!$B$2:$B$501=$B193)*('Service Log'!$H$2:$H$501&lt;$A193)*'Service Log'!$I$2:$I$501)),$D193&lt;SUMPRODUCT(MAX((Inspections!$B$2:$B$501=$B193)*(Inspections!$P$2:$P$501&lt;$A193)*Inspections!$Q$2:$Q$501)),$D193&lt;SUMPRODUCT(--(Vans!$A$2:$A$101=$B193),Vans!$D$2:$D$101)),"Check odometer",IF(AND(N($L193)&gt;0,$M193=""),"Set status","OK")))))</f>
        <v/>
      </c>
      <c r="P193" s="21">
        <f>IF(AND(ISNUMBER($A193),N($A193)&gt;=18264,N($A193)&lt;=73050),$A193,0)</f>
        <v>0</v>
      </c>
      <c r="Q193" s="22">
        <f>IF(AND(AND(ISNUMBER($A193),N($A193)&gt;=18264,N($A193)&lt;=73050),AND(ISNUMBER($D193),N($D193)&gt;=0,N($D193)&lt;=2000000)),$D193,0)</f>
        <v>0</v>
      </c>
    </row>
    <row r="194" spans="1:17" x14ac:dyDescent="0.25">
      <c r="A194" s="15"/>
      <c r="B194" s="12"/>
      <c r="C194" s="13"/>
      <c r="D194" s="14"/>
      <c r="E194" s="12"/>
      <c r="F194" s="12"/>
      <c r="G194" s="12"/>
      <c r="H194" s="12"/>
      <c r="I194" s="12"/>
      <c r="J194" s="12"/>
      <c r="K194" s="12"/>
      <c r="L194" s="23" t="str">
        <f>IF(COUNTA($A194:$K194)=0,"",COUNTIF($E194:$K194,"Fail"))</f>
        <v/>
      </c>
      <c r="M194" s="12"/>
      <c r="N194" s="13"/>
      <c r="O194" s="18" t="str">
        <f>IF(COUNTA($A194:$K194,$M194:$N194)=0,"",IF(OR($B194="",NOT(SUMPRODUCT(--(Vans!$A$2:$A$101=$B194))=1)),"Check ID",IF(OR(NOT(AND(ISNUMBER(A194),N(A194)&gt;=18264,N(A194)&lt;=73050)),NOT(AND(ISNUMBER(D194),N(D194)&gt;=0,N(D194)&lt;=2000000)),N($A194)&lt;SUMPRODUCT(--(Vans!$A$2:$A$101=$B194),Vans!$G$2:$G$101),NOT(SUMPRODUCT(($E194:$K194="Pass")+($E194:$K194="Fail")+($E194:$K194="N/A"))=7),AND($M194&lt;&gt;"",$M194&lt;&gt;"Open",$M194&lt;&gt;"Closed")),"Check inputs",IF(OR($D194&lt;SUMPRODUCT(MAX(('Service Log'!$B$2:$B$501=$B194)*('Service Log'!$H$2:$H$501&lt;$A194)*'Service Log'!$I$2:$I$501)),$D194&lt;SUMPRODUCT(MAX((Inspections!$B$2:$B$501=$B194)*(Inspections!$P$2:$P$501&lt;$A194)*Inspections!$Q$2:$Q$501)),$D194&lt;SUMPRODUCT(--(Vans!$A$2:$A$101=$B194),Vans!$D$2:$D$101)),"Check odometer",IF(AND(N($L194)&gt;0,$M194=""),"Set status","OK")))))</f>
        <v/>
      </c>
      <c r="P194" s="21">
        <f>IF(AND(ISNUMBER($A194),N($A194)&gt;=18264,N($A194)&lt;=73050),$A194,0)</f>
        <v>0</v>
      </c>
      <c r="Q194" s="22">
        <f>IF(AND(AND(ISNUMBER($A194),N($A194)&gt;=18264,N($A194)&lt;=73050),AND(ISNUMBER($D194),N($D194)&gt;=0,N($D194)&lt;=2000000)),$D194,0)</f>
        <v>0</v>
      </c>
    </row>
    <row r="195" spans="1:17" x14ac:dyDescent="0.25">
      <c r="A195" s="15"/>
      <c r="B195" s="12"/>
      <c r="C195" s="13"/>
      <c r="D195" s="14"/>
      <c r="E195" s="12"/>
      <c r="F195" s="12"/>
      <c r="G195" s="12"/>
      <c r="H195" s="12"/>
      <c r="I195" s="12"/>
      <c r="J195" s="12"/>
      <c r="K195" s="12"/>
      <c r="L195" s="23" t="str">
        <f>IF(COUNTA($A195:$K195)=0,"",COUNTIF($E195:$K195,"Fail"))</f>
        <v/>
      </c>
      <c r="M195" s="12"/>
      <c r="N195" s="13"/>
      <c r="O195" s="18" t="str">
        <f>IF(COUNTA($A195:$K195,$M195:$N195)=0,"",IF(OR($B195="",NOT(SUMPRODUCT(--(Vans!$A$2:$A$101=$B195))=1)),"Check ID",IF(OR(NOT(AND(ISNUMBER(A195),N(A195)&gt;=18264,N(A195)&lt;=73050)),NOT(AND(ISNUMBER(D195),N(D195)&gt;=0,N(D195)&lt;=2000000)),N($A195)&lt;SUMPRODUCT(--(Vans!$A$2:$A$101=$B195),Vans!$G$2:$G$101),NOT(SUMPRODUCT(($E195:$K195="Pass")+($E195:$K195="Fail")+($E195:$K195="N/A"))=7),AND($M195&lt;&gt;"",$M195&lt;&gt;"Open",$M195&lt;&gt;"Closed")),"Check inputs",IF(OR($D195&lt;SUMPRODUCT(MAX(('Service Log'!$B$2:$B$501=$B195)*('Service Log'!$H$2:$H$501&lt;$A195)*'Service Log'!$I$2:$I$501)),$D195&lt;SUMPRODUCT(MAX((Inspections!$B$2:$B$501=$B195)*(Inspections!$P$2:$P$501&lt;$A195)*Inspections!$Q$2:$Q$501)),$D195&lt;SUMPRODUCT(--(Vans!$A$2:$A$101=$B195),Vans!$D$2:$D$101)),"Check odometer",IF(AND(N($L195)&gt;0,$M195=""),"Set status","OK")))))</f>
        <v/>
      </c>
      <c r="P195" s="21">
        <f>IF(AND(ISNUMBER($A195),N($A195)&gt;=18264,N($A195)&lt;=73050),$A195,0)</f>
        <v>0</v>
      </c>
      <c r="Q195" s="22">
        <f>IF(AND(AND(ISNUMBER($A195),N($A195)&gt;=18264,N($A195)&lt;=73050),AND(ISNUMBER($D195),N($D195)&gt;=0,N($D195)&lt;=2000000)),$D195,0)</f>
        <v>0</v>
      </c>
    </row>
    <row r="196" spans="1:17" x14ac:dyDescent="0.25">
      <c r="A196" s="15"/>
      <c r="B196" s="12"/>
      <c r="C196" s="13"/>
      <c r="D196" s="14"/>
      <c r="E196" s="12"/>
      <c r="F196" s="12"/>
      <c r="G196" s="12"/>
      <c r="H196" s="12"/>
      <c r="I196" s="12"/>
      <c r="J196" s="12"/>
      <c r="K196" s="12"/>
      <c r="L196" s="23" t="str">
        <f>IF(COUNTA($A196:$K196)=0,"",COUNTIF($E196:$K196,"Fail"))</f>
        <v/>
      </c>
      <c r="M196" s="12"/>
      <c r="N196" s="13"/>
      <c r="O196" s="18" t="str">
        <f>IF(COUNTA($A196:$K196,$M196:$N196)=0,"",IF(OR($B196="",NOT(SUMPRODUCT(--(Vans!$A$2:$A$101=$B196))=1)),"Check ID",IF(OR(NOT(AND(ISNUMBER(A196),N(A196)&gt;=18264,N(A196)&lt;=73050)),NOT(AND(ISNUMBER(D196),N(D196)&gt;=0,N(D196)&lt;=2000000)),N($A196)&lt;SUMPRODUCT(--(Vans!$A$2:$A$101=$B196),Vans!$G$2:$G$101),NOT(SUMPRODUCT(($E196:$K196="Pass")+($E196:$K196="Fail")+($E196:$K196="N/A"))=7),AND($M196&lt;&gt;"",$M196&lt;&gt;"Open",$M196&lt;&gt;"Closed")),"Check inputs",IF(OR($D196&lt;SUMPRODUCT(MAX(('Service Log'!$B$2:$B$501=$B196)*('Service Log'!$H$2:$H$501&lt;$A196)*'Service Log'!$I$2:$I$501)),$D196&lt;SUMPRODUCT(MAX((Inspections!$B$2:$B$501=$B196)*(Inspections!$P$2:$P$501&lt;$A196)*Inspections!$Q$2:$Q$501)),$D196&lt;SUMPRODUCT(--(Vans!$A$2:$A$101=$B196),Vans!$D$2:$D$101)),"Check odometer",IF(AND(N($L196)&gt;0,$M196=""),"Set status","OK")))))</f>
        <v/>
      </c>
      <c r="P196" s="21">
        <f>IF(AND(ISNUMBER($A196),N($A196)&gt;=18264,N($A196)&lt;=73050),$A196,0)</f>
        <v>0</v>
      </c>
      <c r="Q196" s="22">
        <f>IF(AND(AND(ISNUMBER($A196),N($A196)&gt;=18264,N($A196)&lt;=73050),AND(ISNUMBER($D196),N($D196)&gt;=0,N($D196)&lt;=2000000)),$D196,0)</f>
        <v>0</v>
      </c>
    </row>
    <row r="197" spans="1:17" x14ac:dyDescent="0.25">
      <c r="A197" s="15"/>
      <c r="B197" s="12"/>
      <c r="C197" s="13"/>
      <c r="D197" s="14"/>
      <c r="E197" s="12"/>
      <c r="F197" s="12"/>
      <c r="G197" s="12"/>
      <c r="H197" s="12"/>
      <c r="I197" s="12"/>
      <c r="J197" s="12"/>
      <c r="K197" s="12"/>
      <c r="L197" s="23" t="str">
        <f>IF(COUNTA($A197:$K197)=0,"",COUNTIF($E197:$K197,"Fail"))</f>
        <v/>
      </c>
      <c r="M197" s="12"/>
      <c r="N197" s="13"/>
      <c r="O197" s="18" t="str">
        <f>IF(COUNTA($A197:$K197,$M197:$N197)=0,"",IF(OR($B197="",NOT(SUMPRODUCT(--(Vans!$A$2:$A$101=$B197))=1)),"Check ID",IF(OR(NOT(AND(ISNUMBER(A197),N(A197)&gt;=18264,N(A197)&lt;=73050)),NOT(AND(ISNUMBER(D197),N(D197)&gt;=0,N(D197)&lt;=2000000)),N($A197)&lt;SUMPRODUCT(--(Vans!$A$2:$A$101=$B197),Vans!$G$2:$G$101),NOT(SUMPRODUCT(($E197:$K197="Pass")+($E197:$K197="Fail")+($E197:$K197="N/A"))=7),AND($M197&lt;&gt;"",$M197&lt;&gt;"Open",$M197&lt;&gt;"Closed")),"Check inputs",IF(OR($D197&lt;SUMPRODUCT(MAX(('Service Log'!$B$2:$B$501=$B197)*('Service Log'!$H$2:$H$501&lt;$A197)*'Service Log'!$I$2:$I$501)),$D197&lt;SUMPRODUCT(MAX((Inspections!$B$2:$B$501=$B197)*(Inspections!$P$2:$P$501&lt;$A197)*Inspections!$Q$2:$Q$501)),$D197&lt;SUMPRODUCT(--(Vans!$A$2:$A$101=$B197),Vans!$D$2:$D$101)),"Check odometer",IF(AND(N($L197)&gt;0,$M197=""),"Set status","OK")))))</f>
        <v/>
      </c>
      <c r="P197" s="21">
        <f>IF(AND(ISNUMBER($A197),N($A197)&gt;=18264,N($A197)&lt;=73050),$A197,0)</f>
        <v>0</v>
      </c>
      <c r="Q197" s="22">
        <f>IF(AND(AND(ISNUMBER($A197),N($A197)&gt;=18264,N($A197)&lt;=73050),AND(ISNUMBER($D197),N($D197)&gt;=0,N($D197)&lt;=2000000)),$D197,0)</f>
        <v>0</v>
      </c>
    </row>
    <row r="198" spans="1:17" x14ac:dyDescent="0.25">
      <c r="A198" s="15"/>
      <c r="B198" s="12"/>
      <c r="C198" s="13"/>
      <c r="D198" s="14"/>
      <c r="E198" s="12"/>
      <c r="F198" s="12"/>
      <c r="G198" s="12"/>
      <c r="H198" s="12"/>
      <c r="I198" s="12"/>
      <c r="J198" s="12"/>
      <c r="K198" s="12"/>
      <c r="L198" s="23" t="str">
        <f>IF(COUNTA($A198:$K198)=0,"",COUNTIF($E198:$K198,"Fail"))</f>
        <v/>
      </c>
      <c r="M198" s="12"/>
      <c r="N198" s="13"/>
      <c r="O198" s="18" t="str">
        <f>IF(COUNTA($A198:$K198,$M198:$N198)=0,"",IF(OR($B198="",NOT(SUMPRODUCT(--(Vans!$A$2:$A$101=$B198))=1)),"Check ID",IF(OR(NOT(AND(ISNUMBER(A198),N(A198)&gt;=18264,N(A198)&lt;=73050)),NOT(AND(ISNUMBER(D198),N(D198)&gt;=0,N(D198)&lt;=2000000)),N($A198)&lt;SUMPRODUCT(--(Vans!$A$2:$A$101=$B198),Vans!$G$2:$G$101),NOT(SUMPRODUCT(($E198:$K198="Pass")+($E198:$K198="Fail")+($E198:$K198="N/A"))=7),AND($M198&lt;&gt;"",$M198&lt;&gt;"Open",$M198&lt;&gt;"Closed")),"Check inputs",IF(OR($D198&lt;SUMPRODUCT(MAX(('Service Log'!$B$2:$B$501=$B198)*('Service Log'!$H$2:$H$501&lt;$A198)*'Service Log'!$I$2:$I$501)),$D198&lt;SUMPRODUCT(MAX((Inspections!$B$2:$B$501=$B198)*(Inspections!$P$2:$P$501&lt;$A198)*Inspections!$Q$2:$Q$501)),$D198&lt;SUMPRODUCT(--(Vans!$A$2:$A$101=$B198),Vans!$D$2:$D$101)),"Check odometer",IF(AND(N($L198)&gt;0,$M198=""),"Set status","OK")))))</f>
        <v/>
      </c>
      <c r="P198" s="21">
        <f>IF(AND(ISNUMBER($A198),N($A198)&gt;=18264,N($A198)&lt;=73050),$A198,0)</f>
        <v>0</v>
      </c>
      <c r="Q198" s="22">
        <f>IF(AND(AND(ISNUMBER($A198),N($A198)&gt;=18264,N($A198)&lt;=73050),AND(ISNUMBER($D198),N($D198)&gt;=0,N($D198)&lt;=2000000)),$D198,0)</f>
        <v>0</v>
      </c>
    </row>
    <row r="199" spans="1:17" x14ac:dyDescent="0.25">
      <c r="A199" s="15"/>
      <c r="B199" s="12"/>
      <c r="C199" s="13"/>
      <c r="D199" s="14"/>
      <c r="E199" s="12"/>
      <c r="F199" s="12"/>
      <c r="G199" s="12"/>
      <c r="H199" s="12"/>
      <c r="I199" s="12"/>
      <c r="J199" s="12"/>
      <c r="K199" s="12"/>
      <c r="L199" s="23" t="str">
        <f>IF(COUNTA($A199:$K199)=0,"",COUNTIF($E199:$K199,"Fail"))</f>
        <v/>
      </c>
      <c r="M199" s="12"/>
      <c r="N199" s="13"/>
      <c r="O199" s="18" t="str">
        <f>IF(COUNTA($A199:$K199,$M199:$N199)=0,"",IF(OR($B199="",NOT(SUMPRODUCT(--(Vans!$A$2:$A$101=$B199))=1)),"Check ID",IF(OR(NOT(AND(ISNUMBER(A199),N(A199)&gt;=18264,N(A199)&lt;=73050)),NOT(AND(ISNUMBER(D199),N(D199)&gt;=0,N(D199)&lt;=2000000)),N($A199)&lt;SUMPRODUCT(--(Vans!$A$2:$A$101=$B199),Vans!$G$2:$G$101),NOT(SUMPRODUCT(($E199:$K199="Pass")+($E199:$K199="Fail")+($E199:$K199="N/A"))=7),AND($M199&lt;&gt;"",$M199&lt;&gt;"Open",$M199&lt;&gt;"Closed")),"Check inputs",IF(OR($D199&lt;SUMPRODUCT(MAX(('Service Log'!$B$2:$B$501=$B199)*('Service Log'!$H$2:$H$501&lt;$A199)*'Service Log'!$I$2:$I$501)),$D199&lt;SUMPRODUCT(MAX((Inspections!$B$2:$B$501=$B199)*(Inspections!$P$2:$P$501&lt;$A199)*Inspections!$Q$2:$Q$501)),$D199&lt;SUMPRODUCT(--(Vans!$A$2:$A$101=$B199),Vans!$D$2:$D$101)),"Check odometer",IF(AND(N($L199)&gt;0,$M199=""),"Set status","OK")))))</f>
        <v/>
      </c>
      <c r="P199" s="21">
        <f>IF(AND(ISNUMBER($A199),N($A199)&gt;=18264,N($A199)&lt;=73050),$A199,0)</f>
        <v>0</v>
      </c>
      <c r="Q199" s="22">
        <f>IF(AND(AND(ISNUMBER($A199),N($A199)&gt;=18264,N($A199)&lt;=73050),AND(ISNUMBER($D199),N($D199)&gt;=0,N($D199)&lt;=2000000)),$D199,0)</f>
        <v>0</v>
      </c>
    </row>
    <row r="200" spans="1:17" x14ac:dyDescent="0.25">
      <c r="A200" s="15"/>
      <c r="B200" s="12"/>
      <c r="C200" s="13"/>
      <c r="D200" s="14"/>
      <c r="E200" s="12"/>
      <c r="F200" s="12"/>
      <c r="G200" s="12"/>
      <c r="H200" s="12"/>
      <c r="I200" s="12"/>
      <c r="J200" s="12"/>
      <c r="K200" s="12"/>
      <c r="L200" s="23" t="str">
        <f>IF(COUNTA($A200:$K200)=0,"",COUNTIF($E200:$K200,"Fail"))</f>
        <v/>
      </c>
      <c r="M200" s="12"/>
      <c r="N200" s="13"/>
      <c r="O200" s="18" t="str">
        <f>IF(COUNTA($A200:$K200,$M200:$N200)=0,"",IF(OR($B200="",NOT(SUMPRODUCT(--(Vans!$A$2:$A$101=$B200))=1)),"Check ID",IF(OR(NOT(AND(ISNUMBER(A200),N(A200)&gt;=18264,N(A200)&lt;=73050)),NOT(AND(ISNUMBER(D200),N(D200)&gt;=0,N(D200)&lt;=2000000)),N($A200)&lt;SUMPRODUCT(--(Vans!$A$2:$A$101=$B200),Vans!$G$2:$G$101),NOT(SUMPRODUCT(($E200:$K200="Pass")+($E200:$K200="Fail")+($E200:$K200="N/A"))=7),AND($M200&lt;&gt;"",$M200&lt;&gt;"Open",$M200&lt;&gt;"Closed")),"Check inputs",IF(OR($D200&lt;SUMPRODUCT(MAX(('Service Log'!$B$2:$B$501=$B200)*('Service Log'!$H$2:$H$501&lt;$A200)*'Service Log'!$I$2:$I$501)),$D200&lt;SUMPRODUCT(MAX((Inspections!$B$2:$B$501=$B200)*(Inspections!$P$2:$P$501&lt;$A200)*Inspections!$Q$2:$Q$501)),$D200&lt;SUMPRODUCT(--(Vans!$A$2:$A$101=$B200),Vans!$D$2:$D$101)),"Check odometer",IF(AND(N($L200)&gt;0,$M200=""),"Set status","OK")))))</f>
        <v/>
      </c>
      <c r="P200" s="21">
        <f>IF(AND(ISNUMBER($A200),N($A200)&gt;=18264,N($A200)&lt;=73050),$A200,0)</f>
        <v>0</v>
      </c>
      <c r="Q200" s="22">
        <f>IF(AND(AND(ISNUMBER($A200),N($A200)&gt;=18264,N($A200)&lt;=73050),AND(ISNUMBER($D200),N($D200)&gt;=0,N($D200)&lt;=2000000)),$D200,0)</f>
        <v>0</v>
      </c>
    </row>
    <row r="201" spans="1:17" x14ac:dyDescent="0.25">
      <c r="A201" s="15"/>
      <c r="B201" s="12"/>
      <c r="C201" s="13"/>
      <c r="D201" s="14"/>
      <c r="E201" s="12"/>
      <c r="F201" s="12"/>
      <c r="G201" s="12"/>
      <c r="H201" s="12"/>
      <c r="I201" s="12"/>
      <c r="J201" s="12"/>
      <c r="K201" s="12"/>
      <c r="L201" s="23" t="str">
        <f>IF(COUNTA($A201:$K201)=0,"",COUNTIF($E201:$K201,"Fail"))</f>
        <v/>
      </c>
      <c r="M201" s="12"/>
      <c r="N201" s="13"/>
      <c r="O201" s="18" t="str">
        <f>IF(COUNTA($A201:$K201,$M201:$N201)=0,"",IF(OR($B201="",NOT(SUMPRODUCT(--(Vans!$A$2:$A$101=$B201))=1)),"Check ID",IF(OR(NOT(AND(ISNUMBER(A201),N(A201)&gt;=18264,N(A201)&lt;=73050)),NOT(AND(ISNUMBER(D201),N(D201)&gt;=0,N(D201)&lt;=2000000)),N($A201)&lt;SUMPRODUCT(--(Vans!$A$2:$A$101=$B201),Vans!$G$2:$G$101),NOT(SUMPRODUCT(($E201:$K201="Pass")+($E201:$K201="Fail")+($E201:$K201="N/A"))=7),AND($M201&lt;&gt;"",$M201&lt;&gt;"Open",$M201&lt;&gt;"Closed")),"Check inputs",IF(OR($D201&lt;SUMPRODUCT(MAX(('Service Log'!$B$2:$B$501=$B201)*('Service Log'!$H$2:$H$501&lt;$A201)*'Service Log'!$I$2:$I$501)),$D201&lt;SUMPRODUCT(MAX((Inspections!$B$2:$B$501=$B201)*(Inspections!$P$2:$P$501&lt;$A201)*Inspections!$Q$2:$Q$501)),$D201&lt;SUMPRODUCT(--(Vans!$A$2:$A$101=$B201),Vans!$D$2:$D$101)),"Check odometer",IF(AND(N($L201)&gt;0,$M201=""),"Set status","OK")))))</f>
        <v/>
      </c>
      <c r="P201" s="21">
        <f>IF(AND(ISNUMBER($A201),N($A201)&gt;=18264,N($A201)&lt;=73050),$A201,0)</f>
        <v>0</v>
      </c>
      <c r="Q201" s="22">
        <f>IF(AND(AND(ISNUMBER($A201),N($A201)&gt;=18264,N($A201)&lt;=73050),AND(ISNUMBER($D201),N($D201)&gt;=0,N($D201)&lt;=2000000)),$D201,0)</f>
        <v>0</v>
      </c>
    </row>
    <row r="202" spans="1:17" x14ac:dyDescent="0.25">
      <c r="A202" s="15"/>
      <c r="B202" s="12"/>
      <c r="C202" s="13"/>
      <c r="D202" s="14"/>
      <c r="E202" s="12"/>
      <c r="F202" s="12"/>
      <c r="G202" s="12"/>
      <c r="H202" s="12"/>
      <c r="I202" s="12"/>
      <c r="J202" s="12"/>
      <c r="K202" s="12"/>
      <c r="L202" s="23" t="str">
        <f>IF(COUNTA($A202:$K202)=0,"",COUNTIF($E202:$K202,"Fail"))</f>
        <v/>
      </c>
      <c r="M202" s="12"/>
      <c r="N202" s="13"/>
      <c r="O202" s="18" t="str">
        <f>IF(COUNTA($A202:$K202,$M202:$N202)=0,"",IF(OR($B202="",NOT(SUMPRODUCT(--(Vans!$A$2:$A$101=$B202))=1)),"Check ID",IF(OR(NOT(AND(ISNUMBER(A202),N(A202)&gt;=18264,N(A202)&lt;=73050)),NOT(AND(ISNUMBER(D202),N(D202)&gt;=0,N(D202)&lt;=2000000)),N($A202)&lt;SUMPRODUCT(--(Vans!$A$2:$A$101=$B202),Vans!$G$2:$G$101),NOT(SUMPRODUCT(($E202:$K202="Pass")+($E202:$K202="Fail")+($E202:$K202="N/A"))=7),AND($M202&lt;&gt;"",$M202&lt;&gt;"Open",$M202&lt;&gt;"Closed")),"Check inputs",IF(OR($D202&lt;SUMPRODUCT(MAX(('Service Log'!$B$2:$B$501=$B202)*('Service Log'!$H$2:$H$501&lt;$A202)*'Service Log'!$I$2:$I$501)),$D202&lt;SUMPRODUCT(MAX((Inspections!$B$2:$B$501=$B202)*(Inspections!$P$2:$P$501&lt;$A202)*Inspections!$Q$2:$Q$501)),$D202&lt;SUMPRODUCT(--(Vans!$A$2:$A$101=$B202),Vans!$D$2:$D$101)),"Check odometer",IF(AND(N($L202)&gt;0,$M202=""),"Set status","OK")))))</f>
        <v/>
      </c>
      <c r="P202" s="21">
        <f>IF(AND(ISNUMBER($A202),N($A202)&gt;=18264,N($A202)&lt;=73050),$A202,0)</f>
        <v>0</v>
      </c>
      <c r="Q202" s="22">
        <f>IF(AND(AND(ISNUMBER($A202),N($A202)&gt;=18264,N($A202)&lt;=73050),AND(ISNUMBER($D202),N($D202)&gt;=0,N($D202)&lt;=2000000)),$D202,0)</f>
        <v>0</v>
      </c>
    </row>
    <row r="203" spans="1:17" x14ac:dyDescent="0.25">
      <c r="A203" s="15"/>
      <c r="B203" s="12"/>
      <c r="C203" s="13"/>
      <c r="D203" s="14"/>
      <c r="E203" s="12"/>
      <c r="F203" s="12"/>
      <c r="G203" s="12"/>
      <c r="H203" s="12"/>
      <c r="I203" s="12"/>
      <c r="J203" s="12"/>
      <c r="K203" s="12"/>
      <c r="L203" s="23" t="str">
        <f>IF(COUNTA($A203:$K203)=0,"",COUNTIF($E203:$K203,"Fail"))</f>
        <v/>
      </c>
      <c r="M203" s="12"/>
      <c r="N203" s="13"/>
      <c r="O203" s="18" t="str">
        <f>IF(COUNTA($A203:$K203,$M203:$N203)=0,"",IF(OR($B203="",NOT(SUMPRODUCT(--(Vans!$A$2:$A$101=$B203))=1)),"Check ID",IF(OR(NOT(AND(ISNUMBER(A203),N(A203)&gt;=18264,N(A203)&lt;=73050)),NOT(AND(ISNUMBER(D203),N(D203)&gt;=0,N(D203)&lt;=2000000)),N($A203)&lt;SUMPRODUCT(--(Vans!$A$2:$A$101=$B203),Vans!$G$2:$G$101),NOT(SUMPRODUCT(($E203:$K203="Pass")+($E203:$K203="Fail")+($E203:$K203="N/A"))=7),AND($M203&lt;&gt;"",$M203&lt;&gt;"Open",$M203&lt;&gt;"Closed")),"Check inputs",IF(OR($D203&lt;SUMPRODUCT(MAX(('Service Log'!$B$2:$B$501=$B203)*('Service Log'!$H$2:$H$501&lt;$A203)*'Service Log'!$I$2:$I$501)),$D203&lt;SUMPRODUCT(MAX((Inspections!$B$2:$B$501=$B203)*(Inspections!$P$2:$P$501&lt;$A203)*Inspections!$Q$2:$Q$501)),$D203&lt;SUMPRODUCT(--(Vans!$A$2:$A$101=$B203),Vans!$D$2:$D$101)),"Check odometer",IF(AND(N($L203)&gt;0,$M203=""),"Set status","OK")))))</f>
        <v/>
      </c>
      <c r="P203" s="21">
        <f>IF(AND(ISNUMBER($A203),N($A203)&gt;=18264,N($A203)&lt;=73050),$A203,0)</f>
        <v>0</v>
      </c>
      <c r="Q203" s="22">
        <f>IF(AND(AND(ISNUMBER($A203),N($A203)&gt;=18264,N($A203)&lt;=73050),AND(ISNUMBER($D203),N($D203)&gt;=0,N($D203)&lt;=2000000)),$D203,0)</f>
        <v>0</v>
      </c>
    </row>
    <row r="204" spans="1:17" x14ac:dyDescent="0.25">
      <c r="A204" s="15"/>
      <c r="B204" s="12"/>
      <c r="C204" s="13"/>
      <c r="D204" s="14"/>
      <c r="E204" s="12"/>
      <c r="F204" s="12"/>
      <c r="G204" s="12"/>
      <c r="H204" s="12"/>
      <c r="I204" s="12"/>
      <c r="J204" s="12"/>
      <c r="K204" s="12"/>
      <c r="L204" s="23" t="str">
        <f>IF(COUNTA($A204:$K204)=0,"",COUNTIF($E204:$K204,"Fail"))</f>
        <v/>
      </c>
      <c r="M204" s="12"/>
      <c r="N204" s="13"/>
      <c r="O204" s="18" t="str">
        <f>IF(COUNTA($A204:$K204,$M204:$N204)=0,"",IF(OR($B204="",NOT(SUMPRODUCT(--(Vans!$A$2:$A$101=$B204))=1)),"Check ID",IF(OR(NOT(AND(ISNUMBER(A204),N(A204)&gt;=18264,N(A204)&lt;=73050)),NOT(AND(ISNUMBER(D204),N(D204)&gt;=0,N(D204)&lt;=2000000)),N($A204)&lt;SUMPRODUCT(--(Vans!$A$2:$A$101=$B204),Vans!$G$2:$G$101),NOT(SUMPRODUCT(($E204:$K204="Pass")+($E204:$K204="Fail")+($E204:$K204="N/A"))=7),AND($M204&lt;&gt;"",$M204&lt;&gt;"Open",$M204&lt;&gt;"Closed")),"Check inputs",IF(OR($D204&lt;SUMPRODUCT(MAX(('Service Log'!$B$2:$B$501=$B204)*('Service Log'!$H$2:$H$501&lt;$A204)*'Service Log'!$I$2:$I$501)),$D204&lt;SUMPRODUCT(MAX((Inspections!$B$2:$B$501=$B204)*(Inspections!$P$2:$P$501&lt;$A204)*Inspections!$Q$2:$Q$501)),$D204&lt;SUMPRODUCT(--(Vans!$A$2:$A$101=$B204),Vans!$D$2:$D$101)),"Check odometer",IF(AND(N($L204)&gt;0,$M204=""),"Set status","OK")))))</f>
        <v/>
      </c>
      <c r="P204" s="21">
        <f>IF(AND(ISNUMBER($A204),N($A204)&gt;=18264,N($A204)&lt;=73050),$A204,0)</f>
        <v>0</v>
      </c>
      <c r="Q204" s="22">
        <f>IF(AND(AND(ISNUMBER($A204),N($A204)&gt;=18264,N($A204)&lt;=73050),AND(ISNUMBER($D204),N($D204)&gt;=0,N($D204)&lt;=2000000)),$D204,0)</f>
        <v>0</v>
      </c>
    </row>
    <row r="205" spans="1:17" x14ac:dyDescent="0.25">
      <c r="A205" s="15"/>
      <c r="B205" s="12"/>
      <c r="C205" s="13"/>
      <c r="D205" s="14"/>
      <c r="E205" s="12"/>
      <c r="F205" s="12"/>
      <c r="G205" s="12"/>
      <c r="H205" s="12"/>
      <c r="I205" s="12"/>
      <c r="J205" s="12"/>
      <c r="K205" s="12"/>
      <c r="L205" s="23" t="str">
        <f>IF(COUNTA($A205:$K205)=0,"",COUNTIF($E205:$K205,"Fail"))</f>
        <v/>
      </c>
      <c r="M205" s="12"/>
      <c r="N205" s="13"/>
      <c r="O205" s="18" t="str">
        <f>IF(COUNTA($A205:$K205,$M205:$N205)=0,"",IF(OR($B205="",NOT(SUMPRODUCT(--(Vans!$A$2:$A$101=$B205))=1)),"Check ID",IF(OR(NOT(AND(ISNUMBER(A205),N(A205)&gt;=18264,N(A205)&lt;=73050)),NOT(AND(ISNUMBER(D205),N(D205)&gt;=0,N(D205)&lt;=2000000)),N($A205)&lt;SUMPRODUCT(--(Vans!$A$2:$A$101=$B205),Vans!$G$2:$G$101),NOT(SUMPRODUCT(($E205:$K205="Pass")+($E205:$K205="Fail")+($E205:$K205="N/A"))=7),AND($M205&lt;&gt;"",$M205&lt;&gt;"Open",$M205&lt;&gt;"Closed")),"Check inputs",IF(OR($D205&lt;SUMPRODUCT(MAX(('Service Log'!$B$2:$B$501=$B205)*('Service Log'!$H$2:$H$501&lt;$A205)*'Service Log'!$I$2:$I$501)),$D205&lt;SUMPRODUCT(MAX((Inspections!$B$2:$B$501=$B205)*(Inspections!$P$2:$P$501&lt;$A205)*Inspections!$Q$2:$Q$501)),$D205&lt;SUMPRODUCT(--(Vans!$A$2:$A$101=$B205),Vans!$D$2:$D$101)),"Check odometer",IF(AND(N($L205)&gt;0,$M205=""),"Set status","OK")))))</f>
        <v/>
      </c>
      <c r="P205" s="21">
        <f>IF(AND(ISNUMBER($A205),N($A205)&gt;=18264,N($A205)&lt;=73050),$A205,0)</f>
        <v>0</v>
      </c>
      <c r="Q205" s="22">
        <f>IF(AND(AND(ISNUMBER($A205),N($A205)&gt;=18264,N($A205)&lt;=73050),AND(ISNUMBER($D205),N($D205)&gt;=0,N($D205)&lt;=2000000)),$D205,0)</f>
        <v>0</v>
      </c>
    </row>
    <row r="206" spans="1:17" x14ac:dyDescent="0.25">
      <c r="A206" s="15"/>
      <c r="B206" s="12"/>
      <c r="C206" s="13"/>
      <c r="D206" s="14"/>
      <c r="E206" s="12"/>
      <c r="F206" s="12"/>
      <c r="G206" s="12"/>
      <c r="H206" s="12"/>
      <c r="I206" s="12"/>
      <c r="J206" s="12"/>
      <c r="K206" s="12"/>
      <c r="L206" s="23" t="str">
        <f>IF(COUNTA($A206:$K206)=0,"",COUNTIF($E206:$K206,"Fail"))</f>
        <v/>
      </c>
      <c r="M206" s="12"/>
      <c r="N206" s="13"/>
      <c r="O206" s="18" t="str">
        <f>IF(COUNTA($A206:$K206,$M206:$N206)=0,"",IF(OR($B206="",NOT(SUMPRODUCT(--(Vans!$A$2:$A$101=$B206))=1)),"Check ID",IF(OR(NOT(AND(ISNUMBER(A206),N(A206)&gt;=18264,N(A206)&lt;=73050)),NOT(AND(ISNUMBER(D206),N(D206)&gt;=0,N(D206)&lt;=2000000)),N($A206)&lt;SUMPRODUCT(--(Vans!$A$2:$A$101=$B206),Vans!$G$2:$G$101),NOT(SUMPRODUCT(($E206:$K206="Pass")+($E206:$K206="Fail")+($E206:$K206="N/A"))=7),AND($M206&lt;&gt;"",$M206&lt;&gt;"Open",$M206&lt;&gt;"Closed")),"Check inputs",IF(OR($D206&lt;SUMPRODUCT(MAX(('Service Log'!$B$2:$B$501=$B206)*('Service Log'!$H$2:$H$501&lt;$A206)*'Service Log'!$I$2:$I$501)),$D206&lt;SUMPRODUCT(MAX((Inspections!$B$2:$B$501=$B206)*(Inspections!$P$2:$P$501&lt;$A206)*Inspections!$Q$2:$Q$501)),$D206&lt;SUMPRODUCT(--(Vans!$A$2:$A$101=$B206),Vans!$D$2:$D$101)),"Check odometer",IF(AND(N($L206)&gt;0,$M206=""),"Set status","OK")))))</f>
        <v/>
      </c>
      <c r="P206" s="21">
        <f>IF(AND(ISNUMBER($A206),N($A206)&gt;=18264,N($A206)&lt;=73050),$A206,0)</f>
        <v>0</v>
      </c>
      <c r="Q206" s="22">
        <f>IF(AND(AND(ISNUMBER($A206),N($A206)&gt;=18264,N($A206)&lt;=73050),AND(ISNUMBER($D206),N($D206)&gt;=0,N($D206)&lt;=2000000)),$D206,0)</f>
        <v>0</v>
      </c>
    </row>
    <row r="207" spans="1:17" x14ac:dyDescent="0.25">
      <c r="A207" s="15"/>
      <c r="B207" s="12"/>
      <c r="C207" s="13"/>
      <c r="D207" s="14"/>
      <c r="E207" s="12"/>
      <c r="F207" s="12"/>
      <c r="G207" s="12"/>
      <c r="H207" s="12"/>
      <c r="I207" s="12"/>
      <c r="J207" s="12"/>
      <c r="K207" s="12"/>
      <c r="L207" s="23" t="str">
        <f>IF(COUNTA($A207:$K207)=0,"",COUNTIF($E207:$K207,"Fail"))</f>
        <v/>
      </c>
      <c r="M207" s="12"/>
      <c r="N207" s="13"/>
      <c r="O207" s="18" t="str">
        <f>IF(COUNTA($A207:$K207,$M207:$N207)=0,"",IF(OR($B207="",NOT(SUMPRODUCT(--(Vans!$A$2:$A$101=$B207))=1)),"Check ID",IF(OR(NOT(AND(ISNUMBER(A207),N(A207)&gt;=18264,N(A207)&lt;=73050)),NOT(AND(ISNUMBER(D207),N(D207)&gt;=0,N(D207)&lt;=2000000)),N($A207)&lt;SUMPRODUCT(--(Vans!$A$2:$A$101=$B207),Vans!$G$2:$G$101),NOT(SUMPRODUCT(($E207:$K207="Pass")+($E207:$K207="Fail")+($E207:$K207="N/A"))=7),AND($M207&lt;&gt;"",$M207&lt;&gt;"Open",$M207&lt;&gt;"Closed")),"Check inputs",IF(OR($D207&lt;SUMPRODUCT(MAX(('Service Log'!$B$2:$B$501=$B207)*('Service Log'!$H$2:$H$501&lt;$A207)*'Service Log'!$I$2:$I$501)),$D207&lt;SUMPRODUCT(MAX((Inspections!$B$2:$B$501=$B207)*(Inspections!$P$2:$P$501&lt;$A207)*Inspections!$Q$2:$Q$501)),$D207&lt;SUMPRODUCT(--(Vans!$A$2:$A$101=$B207),Vans!$D$2:$D$101)),"Check odometer",IF(AND(N($L207)&gt;0,$M207=""),"Set status","OK")))))</f>
        <v/>
      </c>
      <c r="P207" s="21">
        <f>IF(AND(ISNUMBER($A207),N($A207)&gt;=18264,N($A207)&lt;=73050),$A207,0)</f>
        <v>0</v>
      </c>
      <c r="Q207" s="22">
        <f>IF(AND(AND(ISNUMBER($A207),N($A207)&gt;=18264,N($A207)&lt;=73050),AND(ISNUMBER($D207),N($D207)&gt;=0,N($D207)&lt;=2000000)),$D207,0)</f>
        <v>0</v>
      </c>
    </row>
    <row r="208" spans="1:17" x14ac:dyDescent="0.25">
      <c r="A208" s="15"/>
      <c r="B208" s="12"/>
      <c r="C208" s="13"/>
      <c r="D208" s="14"/>
      <c r="E208" s="12"/>
      <c r="F208" s="12"/>
      <c r="G208" s="12"/>
      <c r="H208" s="12"/>
      <c r="I208" s="12"/>
      <c r="J208" s="12"/>
      <c r="K208" s="12"/>
      <c r="L208" s="23" t="str">
        <f>IF(COUNTA($A208:$K208)=0,"",COUNTIF($E208:$K208,"Fail"))</f>
        <v/>
      </c>
      <c r="M208" s="12"/>
      <c r="N208" s="13"/>
      <c r="O208" s="18" t="str">
        <f>IF(COUNTA($A208:$K208,$M208:$N208)=0,"",IF(OR($B208="",NOT(SUMPRODUCT(--(Vans!$A$2:$A$101=$B208))=1)),"Check ID",IF(OR(NOT(AND(ISNUMBER(A208),N(A208)&gt;=18264,N(A208)&lt;=73050)),NOT(AND(ISNUMBER(D208),N(D208)&gt;=0,N(D208)&lt;=2000000)),N($A208)&lt;SUMPRODUCT(--(Vans!$A$2:$A$101=$B208),Vans!$G$2:$G$101),NOT(SUMPRODUCT(($E208:$K208="Pass")+($E208:$K208="Fail")+($E208:$K208="N/A"))=7),AND($M208&lt;&gt;"",$M208&lt;&gt;"Open",$M208&lt;&gt;"Closed")),"Check inputs",IF(OR($D208&lt;SUMPRODUCT(MAX(('Service Log'!$B$2:$B$501=$B208)*('Service Log'!$H$2:$H$501&lt;$A208)*'Service Log'!$I$2:$I$501)),$D208&lt;SUMPRODUCT(MAX((Inspections!$B$2:$B$501=$B208)*(Inspections!$P$2:$P$501&lt;$A208)*Inspections!$Q$2:$Q$501)),$D208&lt;SUMPRODUCT(--(Vans!$A$2:$A$101=$B208),Vans!$D$2:$D$101)),"Check odometer",IF(AND(N($L208)&gt;0,$M208=""),"Set status","OK")))))</f>
        <v/>
      </c>
      <c r="P208" s="21">
        <f>IF(AND(ISNUMBER($A208),N($A208)&gt;=18264,N($A208)&lt;=73050),$A208,0)</f>
        <v>0</v>
      </c>
      <c r="Q208" s="22">
        <f>IF(AND(AND(ISNUMBER($A208),N($A208)&gt;=18264,N($A208)&lt;=73050),AND(ISNUMBER($D208),N($D208)&gt;=0,N($D208)&lt;=2000000)),$D208,0)</f>
        <v>0</v>
      </c>
    </row>
    <row r="209" spans="1:17" x14ac:dyDescent="0.25">
      <c r="A209" s="15"/>
      <c r="B209" s="12"/>
      <c r="C209" s="13"/>
      <c r="D209" s="14"/>
      <c r="E209" s="12"/>
      <c r="F209" s="12"/>
      <c r="G209" s="12"/>
      <c r="H209" s="12"/>
      <c r="I209" s="12"/>
      <c r="J209" s="12"/>
      <c r="K209" s="12"/>
      <c r="L209" s="23" t="str">
        <f>IF(COUNTA($A209:$K209)=0,"",COUNTIF($E209:$K209,"Fail"))</f>
        <v/>
      </c>
      <c r="M209" s="12"/>
      <c r="N209" s="13"/>
      <c r="O209" s="18" t="str">
        <f>IF(COUNTA($A209:$K209,$M209:$N209)=0,"",IF(OR($B209="",NOT(SUMPRODUCT(--(Vans!$A$2:$A$101=$B209))=1)),"Check ID",IF(OR(NOT(AND(ISNUMBER(A209),N(A209)&gt;=18264,N(A209)&lt;=73050)),NOT(AND(ISNUMBER(D209),N(D209)&gt;=0,N(D209)&lt;=2000000)),N($A209)&lt;SUMPRODUCT(--(Vans!$A$2:$A$101=$B209),Vans!$G$2:$G$101),NOT(SUMPRODUCT(($E209:$K209="Pass")+($E209:$K209="Fail")+($E209:$K209="N/A"))=7),AND($M209&lt;&gt;"",$M209&lt;&gt;"Open",$M209&lt;&gt;"Closed")),"Check inputs",IF(OR($D209&lt;SUMPRODUCT(MAX(('Service Log'!$B$2:$B$501=$B209)*('Service Log'!$H$2:$H$501&lt;$A209)*'Service Log'!$I$2:$I$501)),$D209&lt;SUMPRODUCT(MAX((Inspections!$B$2:$B$501=$B209)*(Inspections!$P$2:$P$501&lt;$A209)*Inspections!$Q$2:$Q$501)),$D209&lt;SUMPRODUCT(--(Vans!$A$2:$A$101=$B209),Vans!$D$2:$D$101)),"Check odometer",IF(AND(N($L209)&gt;0,$M209=""),"Set status","OK")))))</f>
        <v/>
      </c>
      <c r="P209" s="21">
        <f>IF(AND(ISNUMBER($A209),N($A209)&gt;=18264,N($A209)&lt;=73050),$A209,0)</f>
        <v>0</v>
      </c>
      <c r="Q209" s="22">
        <f>IF(AND(AND(ISNUMBER($A209),N($A209)&gt;=18264,N($A209)&lt;=73050),AND(ISNUMBER($D209),N($D209)&gt;=0,N($D209)&lt;=2000000)),$D209,0)</f>
        <v>0</v>
      </c>
    </row>
    <row r="210" spans="1:17" x14ac:dyDescent="0.25">
      <c r="A210" s="15"/>
      <c r="B210" s="12"/>
      <c r="C210" s="13"/>
      <c r="D210" s="14"/>
      <c r="E210" s="12"/>
      <c r="F210" s="12"/>
      <c r="G210" s="12"/>
      <c r="H210" s="12"/>
      <c r="I210" s="12"/>
      <c r="J210" s="12"/>
      <c r="K210" s="12"/>
      <c r="L210" s="23" t="str">
        <f>IF(COUNTA($A210:$K210)=0,"",COUNTIF($E210:$K210,"Fail"))</f>
        <v/>
      </c>
      <c r="M210" s="12"/>
      <c r="N210" s="13"/>
      <c r="O210" s="18" t="str">
        <f>IF(COUNTA($A210:$K210,$M210:$N210)=0,"",IF(OR($B210="",NOT(SUMPRODUCT(--(Vans!$A$2:$A$101=$B210))=1)),"Check ID",IF(OR(NOT(AND(ISNUMBER(A210),N(A210)&gt;=18264,N(A210)&lt;=73050)),NOT(AND(ISNUMBER(D210),N(D210)&gt;=0,N(D210)&lt;=2000000)),N($A210)&lt;SUMPRODUCT(--(Vans!$A$2:$A$101=$B210),Vans!$G$2:$G$101),NOT(SUMPRODUCT(($E210:$K210="Pass")+($E210:$K210="Fail")+($E210:$K210="N/A"))=7),AND($M210&lt;&gt;"",$M210&lt;&gt;"Open",$M210&lt;&gt;"Closed")),"Check inputs",IF(OR($D210&lt;SUMPRODUCT(MAX(('Service Log'!$B$2:$B$501=$B210)*('Service Log'!$H$2:$H$501&lt;$A210)*'Service Log'!$I$2:$I$501)),$D210&lt;SUMPRODUCT(MAX((Inspections!$B$2:$B$501=$B210)*(Inspections!$P$2:$P$501&lt;$A210)*Inspections!$Q$2:$Q$501)),$D210&lt;SUMPRODUCT(--(Vans!$A$2:$A$101=$B210),Vans!$D$2:$D$101)),"Check odometer",IF(AND(N($L210)&gt;0,$M210=""),"Set status","OK")))))</f>
        <v/>
      </c>
      <c r="P210" s="21">
        <f>IF(AND(ISNUMBER($A210),N($A210)&gt;=18264,N($A210)&lt;=73050),$A210,0)</f>
        <v>0</v>
      </c>
      <c r="Q210" s="22">
        <f>IF(AND(AND(ISNUMBER($A210),N($A210)&gt;=18264,N($A210)&lt;=73050),AND(ISNUMBER($D210),N($D210)&gt;=0,N($D210)&lt;=2000000)),$D210,0)</f>
        <v>0</v>
      </c>
    </row>
    <row r="211" spans="1:17" x14ac:dyDescent="0.25">
      <c r="A211" s="15"/>
      <c r="B211" s="12"/>
      <c r="C211" s="13"/>
      <c r="D211" s="14"/>
      <c r="E211" s="12"/>
      <c r="F211" s="12"/>
      <c r="G211" s="12"/>
      <c r="H211" s="12"/>
      <c r="I211" s="12"/>
      <c r="J211" s="12"/>
      <c r="K211" s="12"/>
      <c r="L211" s="23" t="str">
        <f>IF(COUNTA($A211:$K211)=0,"",COUNTIF($E211:$K211,"Fail"))</f>
        <v/>
      </c>
      <c r="M211" s="12"/>
      <c r="N211" s="13"/>
      <c r="O211" s="18" t="str">
        <f>IF(COUNTA($A211:$K211,$M211:$N211)=0,"",IF(OR($B211="",NOT(SUMPRODUCT(--(Vans!$A$2:$A$101=$B211))=1)),"Check ID",IF(OR(NOT(AND(ISNUMBER(A211),N(A211)&gt;=18264,N(A211)&lt;=73050)),NOT(AND(ISNUMBER(D211),N(D211)&gt;=0,N(D211)&lt;=2000000)),N($A211)&lt;SUMPRODUCT(--(Vans!$A$2:$A$101=$B211),Vans!$G$2:$G$101),NOT(SUMPRODUCT(($E211:$K211="Pass")+($E211:$K211="Fail")+($E211:$K211="N/A"))=7),AND($M211&lt;&gt;"",$M211&lt;&gt;"Open",$M211&lt;&gt;"Closed")),"Check inputs",IF(OR($D211&lt;SUMPRODUCT(MAX(('Service Log'!$B$2:$B$501=$B211)*('Service Log'!$H$2:$H$501&lt;$A211)*'Service Log'!$I$2:$I$501)),$D211&lt;SUMPRODUCT(MAX((Inspections!$B$2:$B$501=$B211)*(Inspections!$P$2:$P$501&lt;$A211)*Inspections!$Q$2:$Q$501)),$D211&lt;SUMPRODUCT(--(Vans!$A$2:$A$101=$B211),Vans!$D$2:$D$101)),"Check odometer",IF(AND(N($L211)&gt;0,$M211=""),"Set status","OK")))))</f>
        <v/>
      </c>
      <c r="P211" s="21">
        <f>IF(AND(ISNUMBER($A211),N($A211)&gt;=18264,N($A211)&lt;=73050),$A211,0)</f>
        <v>0</v>
      </c>
      <c r="Q211" s="22">
        <f>IF(AND(AND(ISNUMBER($A211),N($A211)&gt;=18264,N($A211)&lt;=73050),AND(ISNUMBER($D211),N($D211)&gt;=0,N($D211)&lt;=2000000)),$D211,0)</f>
        <v>0</v>
      </c>
    </row>
    <row r="212" spans="1:17" x14ac:dyDescent="0.25">
      <c r="A212" s="15"/>
      <c r="B212" s="12"/>
      <c r="C212" s="13"/>
      <c r="D212" s="14"/>
      <c r="E212" s="12"/>
      <c r="F212" s="12"/>
      <c r="G212" s="12"/>
      <c r="H212" s="12"/>
      <c r="I212" s="12"/>
      <c r="J212" s="12"/>
      <c r="K212" s="12"/>
      <c r="L212" s="23" t="str">
        <f>IF(COUNTA($A212:$K212)=0,"",COUNTIF($E212:$K212,"Fail"))</f>
        <v/>
      </c>
      <c r="M212" s="12"/>
      <c r="N212" s="13"/>
      <c r="O212" s="18" t="str">
        <f>IF(COUNTA($A212:$K212,$M212:$N212)=0,"",IF(OR($B212="",NOT(SUMPRODUCT(--(Vans!$A$2:$A$101=$B212))=1)),"Check ID",IF(OR(NOT(AND(ISNUMBER(A212),N(A212)&gt;=18264,N(A212)&lt;=73050)),NOT(AND(ISNUMBER(D212),N(D212)&gt;=0,N(D212)&lt;=2000000)),N($A212)&lt;SUMPRODUCT(--(Vans!$A$2:$A$101=$B212),Vans!$G$2:$G$101),NOT(SUMPRODUCT(($E212:$K212="Pass")+($E212:$K212="Fail")+($E212:$K212="N/A"))=7),AND($M212&lt;&gt;"",$M212&lt;&gt;"Open",$M212&lt;&gt;"Closed")),"Check inputs",IF(OR($D212&lt;SUMPRODUCT(MAX(('Service Log'!$B$2:$B$501=$B212)*('Service Log'!$H$2:$H$501&lt;$A212)*'Service Log'!$I$2:$I$501)),$D212&lt;SUMPRODUCT(MAX((Inspections!$B$2:$B$501=$B212)*(Inspections!$P$2:$P$501&lt;$A212)*Inspections!$Q$2:$Q$501)),$D212&lt;SUMPRODUCT(--(Vans!$A$2:$A$101=$B212),Vans!$D$2:$D$101)),"Check odometer",IF(AND(N($L212)&gt;0,$M212=""),"Set status","OK")))))</f>
        <v/>
      </c>
      <c r="P212" s="21">
        <f>IF(AND(ISNUMBER($A212),N($A212)&gt;=18264,N($A212)&lt;=73050),$A212,0)</f>
        <v>0</v>
      </c>
      <c r="Q212" s="22">
        <f>IF(AND(AND(ISNUMBER($A212),N($A212)&gt;=18264,N($A212)&lt;=73050),AND(ISNUMBER($D212),N($D212)&gt;=0,N($D212)&lt;=2000000)),$D212,0)</f>
        <v>0</v>
      </c>
    </row>
    <row r="213" spans="1:17" x14ac:dyDescent="0.25">
      <c r="A213" s="15"/>
      <c r="B213" s="12"/>
      <c r="C213" s="13"/>
      <c r="D213" s="14"/>
      <c r="E213" s="12"/>
      <c r="F213" s="12"/>
      <c r="G213" s="12"/>
      <c r="H213" s="12"/>
      <c r="I213" s="12"/>
      <c r="J213" s="12"/>
      <c r="K213" s="12"/>
      <c r="L213" s="23" t="str">
        <f>IF(COUNTA($A213:$K213)=0,"",COUNTIF($E213:$K213,"Fail"))</f>
        <v/>
      </c>
      <c r="M213" s="12"/>
      <c r="N213" s="13"/>
      <c r="O213" s="18" t="str">
        <f>IF(COUNTA($A213:$K213,$M213:$N213)=0,"",IF(OR($B213="",NOT(SUMPRODUCT(--(Vans!$A$2:$A$101=$B213))=1)),"Check ID",IF(OR(NOT(AND(ISNUMBER(A213),N(A213)&gt;=18264,N(A213)&lt;=73050)),NOT(AND(ISNUMBER(D213),N(D213)&gt;=0,N(D213)&lt;=2000000)),N($A213)&lt;SUMPRODUCT(--(Vans!$A$2:$A$101=$B213),Vans!$G$2:$G$101),NOT(SUMPRODUCT(($E213:$K213="Pass")+($E213:$K213="Fail")+($E213:$K213="N/A"))=7),AND($M213&lt;&gt;"",$M213&lt;&gt;"Open",$M213&lt;&gt;"Closed")),"Check inputs",IF(OR($D213&lt;SUMPRODUCT(MAX(('Service Log'!$B$2:$B$501=$B213)*('Service Log'!$H$2:$H$501&lt;$A213)*'Service Log'!$I$2:$I$501)),$D213&lt;SUMPRODUCT(MAX((Inspections!$B$2:$B$501=$B213)*(Inspections!$P$2:$P$501&lt;$A213)*Inspections!$Q$2:$Q$501)),$D213&lt;SUMPRODUCT(--(Vans!$A$2:$A$101=$B213),Vans!$D$2:$D$101)),"Check odometer",IF(AND(N($L213)&gt;0,$M213=""),"Set status","OK")))))</f>
        <v/>
      </c>
      <c r="P213" s="21">
        <f>IF(AND(ISNUMBER($A213),N($A213)&gt;=18264,N($A213)&lt;=73050),$A213,0)</f>
        <v>0</v>
      </c>
      <c r="Q213" s="22">
        <f>IF(AND(AND(ISNUMBER($A213),N($A213)&gt;=18264,N($A213)&lt;=73050),AND(ISNUMBER($D213),N($D213)&gt;=0,N($D213)&lt;=2000000)),$D213,0)</f>
        <v>0</v>
      </c>
    </row>
    <row r="214" spans="1:17" x14ac:dyDescent="0.25">
      <c r="A214" s="15"/>
      <c r="B214" s="12"/>
      <c r="C214" s="13"/>
      <c r="D214" s="14"/>
      <c r="E214" s="12"/>
      <c r="F214" s="12"/>
      <c r="G214" s="12"/>
      <c r="H214" s="12"/>
      <c r="I214" s="12"/>
      <c r="J214" s="12"/>
      <c r="K214" s="12"/>
      <c r="L214" s="23" t="str">
        <f>IF(COUNTA($A214:$K214)=0,"",COUNTIF($E214:$K214,"Fail"))</f>
        <v/>
      </c>
      <c r="M214" s="12"/>
      <c r="N214" s="13"/>
      <c r="O214" s="18" t="str">
        <f>IF(COUNTA($A214:$K214,$M214:$N214)=0,"",IF(OR($B214="",NOT(SUMPRODUCT(--(Vans!$A$2:$A$101=$B214))=1)),"Check ID",IF(OR(NOT(AND(ISNUMBER(A214),N(A214)&gt;=18264,N(A214)&lt;=73050)),NOT(AND(ISNUMBER(D214),N(D214)&gt;=0,N(D214)&lt;=2000000)),N($A214)&lt;SUMPRODUCT(--(Vans!$A$2:$A$101=$B214),Vans!$G$2:$G$101),NOT(SUMPRODUCT(($E214:$K214="Pass")+($E214:$K214="Fail")+($E214:$K214="N/A"))=7),AND($M214&lt;&gt;"",$M214&lt;&gt;"Open",$M214&lt;&gt;"Closed")),"Check inputs",IF(OR($D214&lt;SUMPRODUCT(MAX(('Service Log'!$B$2:$B$501=$B214)*('Service Log'!$H$2:$H$501&lt;$A214)*'Service Log'!$I$2:$I$501)),$D214&lt;SUMPRODUCT(MAX((Inspections!$B$2:$B$501=$B214)*(Inspections!$P$2:$P$501&lt;$A214)*Inspections!$Q$2:$Q$501)),$D214&lt;SUMPRODUCT(--(Vans!$A$2:$A$101=$B214),Vans!$D$2:$D$101)),"Check odometer",IF(AND(N($L214)&gt;0,$M214=""),"Set status","OK")))))</f>
        <v/>
      </c>
      <c r="P214" s="21">
        <f>IF(AND(ISNUMBER($A214),N($A214)&gt;=18264,N($A214)&lt;=73050),$A214,0)</f>
        <v>0</v>
      </c>
      <c r="Q214" s="22">
        <f>IF(AND(AND(ISNUMBER($A214),N($A214)&gt;=18264,N($A214)&lt;=73050),AND(ISNUMBER($D214),N($D214)&gt;=0,N($D214)&lt;=2000000)),$D214,0)</f>
        <v>0</v>
      </c>
    </row>
    <row r="215" spans="1:17" x14ac:dyDescent="0.25">
      <c r="A215" s="15"/>
      <c r="B215" s="12"/>
      <c r="C215" s="13"/>
      <c r="D215" s="14"/>
      <c r="E215" s="12"/>
      <c r="F215" s="12"/>
      <c r="G215" s="12"/>
      <c r="H215" s="12"/>
      <c r="I215" s="12"/>
      <c r="J215" s="12"/>
      <c r="K215" s="12"/>
      <c r="L215" s="23" t="str">
        <f>IF(COUNTA($A215:$K215)=0,"",COUNTIF($E215:$K215,"Fail"))</f>
        <v/>
      </c>
      <c r="M215" s="12"/>
      <c r="N215" s="13"/>
      <c r="O215" s="18" t="str">
        <f>IF(COUNTA($A215:$K215,$M215:$N215)=0,"",IF(OR($B215="",NOT(SUMPRODUCT(--(Vans!$A$2:$A$101=$B215))=1)),"Check ID",IF(OR(NOT(AND(ISNUMBER(A215),N(A215)&gt;=18264,N(A215)&lt;=73050)),NOT(AND(ISNUMBER(D215),N(D215)&gt;=0,N(D215)&lt;=2000000)),N($A215)&lt;SUMPRODUCT(--(Vans!$A$2:$A$101=$B215),Vans!$G$2:$G$101),NOT(SUMPRODUCT(($E215:$K215="Pass")+($E215:$K215="Fail")+($E215:$K215="N/A"))=7),AND($M215&lt;&gt;"",$M215&lt;&gt;"Open",$M215&lt;&gt;"Closed")),"Check inputs",IF(OR($D215&lt;SUMPRODUCT(MAX(('Service Log'!$B$2:$B$501=$B215)*('Service Log'!$H$2:$H$501&lt;$A215)*'Service Log'!$I$2:$I$501)),$D215&lt;SUMPRODUCT(MAX((Inspections!$B$2:$B$501=$B215)*(Inspections!$P$2:$P$501&lt;$A215)*Inspections!$Q$2:$Q$501)),$D215&lt;SUMPRODUCT(--(Vans!$A$2:$A$101=$B215),Vans!$D$2:$D$101)),"Check odometer",IF(AND(N($L215)&gt;0,$M215=""),"Set status","OK")))))</f>
        <v/>
      </c>
      <c r="P215" s="21">
        <f>IF(AND(ISNUMBER($A215),N($A215)&gt;=18264,N($A215)&lt;=73050),$A215,0)</f>
        <v>0</v>
      </c>
      <c r="Q215" s="22">
        <f>IF(AND(AND(ISNUMBER($A215),N($A215)&gt;=18264,N($A215)&lt;=73050),AND(ISNUMBER($D215),N($D215)&gt;=0,N($D215)&lt;=2000000)),$D215,0)</f>
        <v>0</v>
      </c>
    </row>
    <row r="216" spans="1:17" x14ac:dyDescent="0.25">
      <c r="A216" s="15"/>
      <c r="B216" s="12"/>
      <c r="C216" s="13"/>
      <c r="D216" s="14"/>
      <c r="E216" s="12"/>
      <c r="F216" s="12"/>
      <c r="G216" s="12"/>
      <c r="H216" s="12"/>
      <c r="I216" s="12"/>
      <c r="J216" s="12"/>
      <c r="K216" s="12"/>
      <c r="L216" s="23" t="str">
        <f>IF(COUNTA($A216:$K216)=0,"",COUNTIF($E216:$K216,"Fail"))</f>
        <v/>
      </c>
      <c r="M216" s="12"/>
      <c r="N216" s="13"/>
      <c r="O216" s="18" t="str">
        <f>IF(COUNTA($A216:$K216,$M216:$N216)=0,"",IF(OR($B216="",NOT(SUMPRODUCT(--(Vans!$A$2:$A$101=$B216))=1)),"Check ID",IF(OR(NOT(AND(ISNUMBER(A216),N(A216)&gt;=18264,N(A216)&lt;=73050)),NOT(AND(ISNUMBER(D216),N(D216)&gt;=0,N(D216)&lt;=2000000)),N($A216)&lt;SUMPRODUCT(--(Vans!$A$2:$A$101=$B216),Vans!$G$2:$G$101),NOT(SUMPRODUCT(($E216:$K216="Pass")+($E216:$K216="Fail")+($E216:$K216="N/A"))=7),AND($M216&lt;&gt;"",$M216&lt;&gt;"Open",$M216&lt;&gt;"Closed")),"Check inputs",IF(OR($D216&lt;SUMPRODUCT(MAX(('Service Log'!$B$2:$B$501=$B216)*('Service Log'!$H$2:$H$501&lt;$A216)*'Service Log'!$I$2:$I$501)),$D216&lt;SUMPRODUCT(MAX((Inspections!$B$2:$B$501=$B216)*(Inspections!$P$2:$P$501&lt;$A216)*Inspections!$Q$2:$Q$501)),$D216&lt;SUMPRODUCT(--(Vans!$A$2:$A$101=$B216),Vans!$D$2:$D$101)),"Check odometer",IF(AND(N($L216)&gt;0,$M216=""),"Set status","OK")))))</f>
        <v/>
      </c>
      <c r="P216" s="21">
        <f>IF(AND(ISNUMBER($A216),N($A216)&gt;=18264,N($A216)&lt;=73050),$A216,0)</f>
        <v>0</v>
      </c>
      <c r="Q216" s="22">
        <f>IF(AND(AND(ISNUMBER($A216),N($A216)&gt;=18264,N($A216)&lt;=73050),AND(ISNUMBER($D216),N($D216)&gt;=0,N($D216)&lt;=2000000)),$D216,0)</f>
        <v>0</v>
      </c>
    </row>
    <row r="217" spans="1:17" x14ac:dyDescent="0.25">
      <c r="A217" s="15"/>
      <c r="B217" s="12"/>
      <c r="C217" s="13"/>
      <c r="D217" s="14"/>
      <c r="E217" s="12"/>
      <c r="F217" s="12"/>
      <c r="G217" s="12"/>
      <c r="H217" s="12"/>
      <c r="I217" s="12"/>
      <c r="J217" s="12"/>
      <c r="K217" s="12"/>
      <c r="L217" s="23" t="str">
        <f>IF(COUNTA($A217:$K217)=0,"",COUNTIF($E217:$K217,"Fail"))</f>
        <v/>
      </c>
      <c r="M217" s="12"/>
      <c r="N217" s="13"/>
      <c r="O217" s="18" t="str">
        <f>IF(COUNTA($A217:$K217,$M217:$N217)=0,"",IF(OR($B217="",NOT(SUMPRODUCT(--(Vans!$A$2:$A$101=$B217))=1)),"Check ID",IF(OR(NOT(AND(ISNUMBER(A217),N(A217)&gt;=18264,N(A217)&lt;=73050)),NOT(AND(ISNUMBER(D217),N(D217)&gt;=0,N(D217)&lt;=2000000)),N($A217)&lt;SUMPRODUCT(--(Vans!$A$2:$A$101=$B217),Vans!$G$2:$G$101),NOT(SUMPRODUCT(($E217:$K217="Pass")+($E217:$K217="Fail")+($E217:$K217="N/A"))=7),AND($M217&lt;&gt;"",$M217&lt;&gt;"Open",$M217&lt;&gt;"Closed")),"Check inputs",IF(OR($D217&lt;SUMPRODUCT(MAX(('Service Log'!$B$2:$B$501=$B217)*('Service Log'!$H$2:$H$501&lt;$A217)*'Service Log'!$I$2:$I$501)),$D217&lt;SUMPRODUCT(MAX((Inspections!$B$2:$B$501=$B217)*(Inspections!$P$2:$P$501&lt;$A217)*Inspections!$Q$2:$Q$501)),$D217&lt;SUMPRODUCT(--(Vans!$A$2:$A$101=$B217),Vans!$D$2:$D$101)),"Check odometer",IF(AND(N($L217)&gt;0,$M217=""),"Set status","OK")))))</f>
        <v/>
      </c>
      <c r="P217" s="21">
        <f>IF(AND(ISNUMBER($A217),N($A217)&gt;=18264,N($A217)&lt;=73050),$A217,0)</f>
        <v>0</v>
      </c>
      <c r="Q217" s="22">
        <f>IF(AND(AND(ISNUMBER($A217),N($A217)&gt;=18264,N($A217)&lt;=73050),AND(ISNUMBER($D217),N($D217)&gt;=0,N($D217)&lt;=2000000)),$D217,0)</f>
        <v>0</v>
      </c>
    </row>
    <row r="218" spans="1:17" x14ac:dyDescent="0.25">
      <c r="A218" s="15"/>
      <c r="B218" s="12"/>
      <c r="C218" s="13"/>
      <c r="D218" s="14"/>
      <c r="E218" s="12"/>
      <c r="F218" s="12"/>
      <c r="G218" s="12"/>
      <c r="H218" s="12"/>
      <c r="I218" s="12"/>
      <c r="J218" s="12"/>
      <c r="K218" s="12"/>
      <c r="L218" s="23" t="str">
        <f>IF(COUNTA($A218:$K218)=0,"",COUNTIF($E218:$K218,"Fail"))</f>
        <v/>
      </c>
      <c r="M218" s="12"/>
      <c r="N218" s="13"/>
      <c r="O218" s="18" t="str">
        <f>IF(COUNTA($A218:$K218,$M218:$N218)=0,"",IF(OR($B218="",NOT(SUMPRODUCT(--(Vans!$A$2:$A$101=$B218))=1)),"Check ID",IF(OR(NOT(AND(ISNUMBER(A218),N(A218)&gt;=18264,N(A218)&lt;=73050)),NOT(AND(ISNUMBER(D218),N(D218)&gt;=0,N(D218)&lt;=2000000)),N($A218)&lt;SUMPRODUCT(--(Vans!$A$2:$A$101=$B218),Vans!$G$2:$G$101),NOT(SUMPRODUCT(($E218:$K218="Pass")+($E218:$K218="Fail")+($E218:$K218="N/A"))=7),AND($M218&lt;&gt;"",$M218&lt;&gt;"Open",$M218&lt;&gt;"Closed")),"Check inputs",IF(OR($D218&lt;SUMPRODUCT(MAX(('Service Log'!$B$2:$B$501=$B218)*('Service Log'!$H$2:$H$501&lt;$A218)*'Service Log'!$I$2:$I$501)),$D218&lt;SUMPRODUCT(MAX((Inspections!$B$2:$B$501=$B218)*(Inspections!$P$2:$P$501&lt;$A218)*Inspections!$Q$2:$Q$501)),$D218&lt;SUMPRODUCT(--(Vans!$A$2:$A$101=$B218),Vans!$D$2:$D$101)),"Check odometer",IF(AND(N($L218)&gt;0,$M218=""),"Set status","OK")))))</f>
        <v/>
      </c>
      <c r="P218" s="21">
        <f>IF(AND(ISNUMBER($A218),N($A218)&gt;=18264,N($A218)&lt;=73050),$A218,0)</f>
        <v>0</v>
      </c>
      <c r="Q218" s="22">
        <f>IF(AND(AND(ISNUMBER($A218),N($A218)&gt;=18264,N($A218)&lt;=73050),AND(ISNUMBER($D218),N($D218)&gt;=0,N($D218)&lt;=2000000)),$D218,0)</f>
        <v>0</v>
      </c>
    </row>
    <row r="219" spans="1:17" x14ac:dyDescent="0.25">
      <c r="A219" s="15"/>
      <c r="B219" s="12"/>
      <c r="C219" s="13"/>
      <c r="D219" s="14"/>
      <c r="E219" s="12"/>
      <c r="F219" s="12"/>
      <c r="G219" s="12"/>
      <c r="H219" s="12"/>
      <c r="I219" s="12"/>
      <c r="J219" s="12"/>
      <c r="K219" s="12"/>
      <c r="L219" s="23" t="str">
        <f>IF(COUNTA($A219:$K219)=0,"",COUNTIF($E219:$K219,"Fail"))</f>
        <v/>
      </c>
      <c r="M219" s="12"/>
      <c r="N219" s="13"/>
      <c r="O219" s="18" t="str">
        <f>IF(COUNTA($A219:$K219,$M219:$N219)=0,"",IF(OR($B219="",NOT(SUMPRODUCT(--(Vans!$A$2:$A$101=$B219))=1)),"Check ID",IF(OR(NOT(AND(ISNUMBER(A219),N(A219)&gt;=18264,N(A219)&lt;=73050)),NOT(AND(ISNUMBER(D219),N(D219)&gt;=0,N(D219)&lt;=2000000)),N($A219)&lt;SUMPRODUCT(--(Vans!$A$2:$A$101=$B219),Vans!$G$2:$G$101),NOT(SUMPRODUCT(($E219:$K219="Pass")+($E219:$K219="Fail")+($E219:$K219="N/A"))=7),AND($M219&lt;&gt;"",$M219&lt;&gt;"Open",$M219&lt;&gt;"Closed")),"Check inputs",IF(OR($D219&lt;SUMPRODUCT(MAX(('Service Log'!$B$2:$B$501=$B219)*('Service Log'!$H$2:$H$501&lt;$A219)*'Service Log'!$I$2:$I$501)),$D219&lt;SUMPRODUCT(MAX((Inspections!$B$2:$B$501=$B219)*(Inspections!$P$2:$P$501&lt;$A219)*Inspections!$Q$2:$Q$501)),$D219&lt;SUMPRODUCT(--(Vans!$A$2:$A$101=$B219),Vans!$D$2:$D$101)),"Check odometer",IF(AND(N($L219)&gt;0,$M219=""),"Set status","OK")))))</f>
        <v/>
      </c>
      <c r="P219" s="21">
        <f>IF(AND(ISNUMBER($A219),N($A219)&gt;=18264,N($A219)&lt;=73050),$A219,0)</f>
        <v>0</v>
      </c>
      <c r="Q219" s="22">
        <f>IF(AND(AND(ISNUMBER($A219),N($A219)&gt;=18264,N($A219)&lt;=73050),AND(ISNUMBER($D219),N($D219)&gt;=0,N($D219)&lt;=2000000)),$D219,0)</f>
        <v>0</v>
      </c>
    </row>
    <row r="220" spans="1:17" x14ac:dyDescent="0.25">
      <c r="A220" s="15"/>
      <c r="B220" s="12"/>
      <c r="C220" s="13"/>
      <c r="D220" s="14"/>
      <c r="E220" s="12"/>
      <c r="F220" s="12"/>
      <c r="G220" s="12"/>
      <c r="H220" s="12"/>
      <c r="I220" s="12"/>
      <c r="J220" s="12"/>
      <c r="K220" s="12"/>
      <c r="L220" s="23" t="str">
        <f>IF(COUNTA($A220:$K220)=0,"",COUNTIF($E220:$K220,"Fail"))</f>
        <v/>
      </c>
      <c r="M220" s="12"/>
      <c r="N220" s="13"/>
      <c r="O220" s="18" t="str">
        <f>IF(COUNTA($A220:$K220,$M220:$N220)=0,"",IF(OR($B220="",NOT(SUMPRODUCT(--(Vans!$A$2:$A$101=$B220))=1)),"Check ID",IF(OR(NOT(AND(ISNUMBER(A220),N(A220)&gt;=18264,N(A220)&lt;=73050)),NOT(AND(ISNUMBER(D220),N(D220)&gt;=0,N(D220)&lt;=2000000)),N($A220)&lt;SUMPRODUCT(--(Vans!$A$2:$A$101=$B220),Vans!$G$2:$G$101),NOT(SUMPRODUCT(($E220:$K220="Pass")+($E220:$K220="Fail")+($E220:$K220="N/A"))=7),AND($M220&lt;&gt;"",$M220&lt;&gt;"Open",$M220&lt;&gt;"Closed")),"Check inputs",IF(OR($D220&lt;SUMPRODUCT(MAX(('Service Log'!$B$2:$B$501=$B220)*('Service Log'!$H$2:$H$501&lt;$A220)*'Service Log'!$I$2:$I$501)),$D220&lt;SUMPRODUCT(MAX((Inspections!$B$2:$B$501=$B220)*(Inspections!$P$2:$P$501&lt;$A220)*Inspections!$Q$2:$Q$501)),$D220&lt;SUMPRODUCT(--(Vans!$A$2:$A$101=$B220),Vans!$D$2:$D$101)),"Check odometer",IF(AND(N($L220)&gt;0,$M220=""),"Set status","OK")))))</f>
        <v/>
      </c>
      <c r="P220" s="21">
        <f>IF(AND(ISNUMBER($A220),N($A220)&gt;=18264,N($A220)&lt;=73050),$A220,0)</f>
        <v>0</v>
      </c>
      <c r="Q220" s="22">
        <f>IF(AND(AND(ISNUMBER($A220),N($A220)&gt;=18264,N($A220)&lt;=73050),AND(ISNUMBER($D220),N($D220)&gt;=0,N($D220)&lt;=2000000)),$D220,0)</f>
        <v>0</v>
      </c>
    </row>
    <row r="221" spans="1:17" x14ac:dyDescent="0.25">
      <c r="A221" s="15"/>
      <c r="B221" s="12"/>
      <c r="C221" s="13"/>
      <c r="D221" s="14"/>
      <c r="E221" s="12"/>
      <c r="F221" s="12"/>
      <c r="G221" s="12"/>
      <c r="H221" s="12"/>
      <c r="I221" s="12"/>
      <c r="J221" s="12"/>
      <c r="K221" s="12"/>
      <c r="L221" s="23" t="str">
        <f>IF(COUNTA($A221:$K221)=0,"",COUNTIF($E221:$K221,"Fail"))</f>
        <v/>
      </c>
      <c r="M221" s="12"/>
      <c r="N221" s="13"/>
      <c r="O221" s="18" t="str">
        <f>IF(COUNTA($A221:$K221,$M221:$N221)=0,"",IF(OR($B221="",NOT(SUMPRODUCT(--(Vans!$A$2:$A$101=$B221))=1)),"Check ID",IF(OR(NOT(AND(ISNUMBER(A221),N(A221)&gt;=18264,N(A221)&lt;=73050)),NOT(AND(ISNUMBER(D221),N(D221)&gt;=0,N(D221)&lt;=2000000)),N($A221)&lt;SUMPRODUCT(--(Vans!$A$2:$A$101=$B221),Vans!$G$2:$G$101),NOT(SUMPRODUCT(($E221:$K221="Pass")+($E221:$K221="Fail")+($E221:$K221="N/A"))=7),AND($M221&lt;&gt;"",$M221&lt;&gt;"Open",$M221&lt;&gt;"Closed")),"Check inputs",IF(OR($D221&lt;SUMPRODUCT(MAX(('Service Log'!$B$2:$B$501=$B221)*('Service Log'!$H$2:$H$501&lt;$A221)*'Service Log'!$I$2:$I$501)),$D221&lt;SUMPRODUCT(MAX((Inspections!$B$2:$B$501=$B221)*(Inspections!$P$2:$P$501&lt;$A221)*Inspections!$Q$2:$Q$501)),$D221&lt;SUMPRODUCT(--(Vans!$A$2:$A$101=$B221),Vans!$D$2:$D$101)),"Check odometer",IF(AND(N($L221)&gt;0,$M221=""),"Set status","OK")))))</f>
        <v/>
      </c>
      <c r="P221" s="21">
        <f>IF(AND(ISNUMBER($A221),N($A221)&gt;=18264,N($A221)&lt;=73050),$A221,0)</f>
        <v>0</v>
      </c>
      <c r="Q221" s="22">
        <f>IF(AND(AND(ISNUMBER($A221),N($A221)&gt;=18264,N($A221)&lt;=73050),AND(ISNUMBER($D221),N($D221)&gt;=0,N($D221)&lt;=2000000)),$D221,0)</f>
        <v>0</v>
      </c>
    </row>
    <row r="222" spans="1:17" x14ac:dyDescent="0.25">
      <c r="A222" s="15"/>
      <c r="B222" s="12"/>
      <c r="C222" s="13"/>
      <c r="D222" s="14"/>
      <c r="E222" s="12"/>
      <c r="F222" s="12"/>
      <c r="G222" s="12"/>
      <c r="H222" s="12"/>
      <c r="I222" s="12"/>
      <c r="J222" s="12"/>
      <c r="K222" s="12"/>
      <c r="L222" s="23" t="str">
        <f>IF(COUNTA($A222:$K222)=0,"",COUNTIF($E222:$K222,"Fail"))</f>
        <v/>
      </c>
      <c r="M222" s="12"/>
      <c r="N222" s="13"/>
      <c r="O222" s="18" t="str">
        <f>IF(COUNTA($A222:$K222,$M222:$N222)=0,"",IF(OR($B222="",NOT(SUMPRODUCT(--(Vans!$A$2:$A$101=$B222))=1)),"Check ID",IF(OR(NOT(AND(ISNUMBER(A222),N(A222)&gt;=18264,N(A222)&lt;=73050)),NOT(AND(ISNUMBER(D222),N(D222)&gt;=0,N(D222)&lt;=2000000)),N($A222)&lt;SUMPRODUCT(--(Vans!$A$2:$A$101=$B222),Vans!$G$2:$G$101),NOT(SUMPRODUCT(($E222:$K222="Pass")+($E222:$K222="Fail")+($E222:$K222="N/A"))=7),AND($M222&lt;&gt;"",$M222&lt;&gt;"Open",$M222&lt;&gt;"Closed")),"Check inputs",IF(OR($D222&lt;SUMPRODUCT(MAX(('Service Log'!$B$2:$B$501=$B222)*('Service Log'!$H$2:$H$501&lt;$A222)*'Service Log'!$I$2:$I$501)),$D222&lt;SUMPRODUCT(MAX((Inspections!$B$2:$B$501=$B222)*(Inspections!$P$2:$P$501&lt;$A222)*Inspections!$Q$2:$Q$501)),$D222&lt;SUMPRODUCT(--(Vans!$A$2:$A$101=$B222),Vans!$D$2:$D$101)),"Check odometer",IF(AND(N($L222)&gt;0,$M222=""),"Set status","OK")))))</f>
        <v/>
      </c>
      <c r="P222" s="21">
        <f>IF(AND(ISNUMBER($A222),N($A222)&gt;=18264,N($A222)&lt;=73050),$A222,0)</f>
        <v>0</v>
      </c>
      <c r="Q222" s="22">
        <f>IF(AND(AND(ISNUMBER($A222),N($A222)&gt;=18264,N($A222)&lt;=73050),AND(ISNUMBER($D222),N($D222)&gt;=0,N($D222)&lt;=2000000)),$D222,0)</f>
        <v>0</v>
      </c>
    </row>
    <row r="223" spans="1:17" x14ac:dyDescent="0.25">
      <c r="A223" s="15"/>
      <c r="B223" s="12"/>
      <c r="C223" s="13"/>
      <c r="D223" s="14"/>
      <c r="E223" s="12"/>
      <c r="F223" s="12"/>
      <c r="G223" s="12"/>
      <c r="H223" s="12"/>
      <c r="I223" s="12"/>
      <c r="J223" s="12"/>
      <c r="K223" s="12"/>
      <c r="L223" s="23" t="str">
        <f>IF(COUNTA($A223:$K223)=0,"",COUNTIF($E223:$K223,"Fail"))</f>
        <v/>
      </c>
      <c r="M223" s="12"/>
      <c r="N223" s="13"/>
      <c r="O223" s="18" t="str">
        <f>IF(COUNTA($A223:$K223,$M223:$N223)=0,"",IF(OR($B223="",NOT(SUMPRODUCT(--(Vans!$A$2:$A$101=$B223))=1)),"Check ID",IF(OR(NOT(AND(ISNUMBER(A223),N(A223)&gt;=18264,N(A223)&lt;=73050)),NOT(AND(ISNUMBER(D223),N(D223)&gt;=0,N(D223)&lt;=2000000)),N($A223)&lt;SUMPRODUCT(--(Vans!$A$2:$A$101=$B223),Vans!$G$2:$G$101),NOT(SUMPRODUCT(($E223:$K223="Pass")+($E223:$K223="Fail")+($E223:$K223="N/A"))=7),AND($M223&lt;&gt;"",$M223&lt;&gt;"Open",$M223&lt;&gt;"Closed")),"Check inputs",IF(OR($D223&lt;SUMPRODUCT(MAX(('Service Log'!$B$2:$B$501=$B223)*('Service Log'!$H$2:$H$501&lt;$A223)*'Service Log'!$I$2:$I$501)),$D223&lt;SUMPRODUCT(MAX((Inspections!$B$2:$B$501=$B223)*(Inspections!$P$2:$P$501&lt;$A223)*Inspections!$Q$2:$Q$501)),$D223&lt;SUMPRODUCT(--(Vans!$A$2:$A$101=$B223),Vans!$D$2:$D$101)),"Check odometer",IF(AND(N($L223)&gt;0,$M223=""),"Set status","OK")))))</f>
        <v/>
      </c>
      <c r="P223" s="21">
        <f>IF(AND(ISNUMBER($A223),N($A223)&gt;=18264,N($A223)&lt;=73050),$A223,0)</f>
        <v>0</v>
      </c>
      <c r="Q223" s="22">
        <f>IF(AND(AND(ISNUMBER($A223),N($A223)&gt;=18264,N($A223)&lt;=73050),AND(ISNUMBER($D223),N($D223)&gt;=0,N($D223)&lt;=2000000)),$D223,0)</f>
        <v>0</v>
      </c>
    </row>
    <row r="224" spans="1:17" x14ac:dyDescent="0.25">
      <c r="A224" s="15"/>
      <c r="B224" s="12"/>
      <c r="C224" s="13"/>
      <c r="D224" s="14"/>
      <c r="E224" s="12"/>
      <c r="F224" s="12"/>
      <c r="G224" s="12"/>
      <c r="H224" s="12"/>
      <c r="I224" s="12"/>
      <c r="J224" s="12"/>
      <c r="K224" s="12"/>
      <c r="L224" s="23" t="str">
        <f>IF(COUNTA($A224:$K224)=0,"",COUNTIF($E224:$K224,"Fail"))</f>
        <v/>
      </c>
      <c r="M224" s="12"/>
      <c r="N224" s="13"/>
      <c r="O224" s="18" t="str">
        <f>IF(COUNTA($A224:$K224,$M224:$N224)=0,"",IF(OR($B224="",NOT(SUMPRODUCT(--(Vans!$A$2:$A$101=$B224))=1)),"Check ID",IF(OR(NOT(AND(ISNUMBER(A224),N(A224)&gt;=18264,N(A224)&lt;=73050)),NOT(AND(ISNUMBER(D224),N(D224)&gt;=0,N(D224)&lt;=2000000)),N($A224)&lt;SUMPRODUCT(--(Vans!$A$2:$A$101=$B224),Vans!$G$2:$G$101),NOT(SUMPRODUCT(($E224:$K224="Pass")+($E224:$K224="Fail")+($E224:$K224="N/A"))=7),AND($M224&lt;&gt;"",$M224&lt;&gt;"Open",$M224&lt;&gt;"Closed")),"Check inputs",IF(OR($D224&lt;SUMPRODUCT(MAX(('Service Log'!$B$2:$B$501=$B224)*('Service Log'!$H$2:$H$501&lt;$A224)*'Service Log'!$I$2:$I$501)),$D224&lt;SUMPRODUCT(MAX((Inspections!$B$2:$B$501=$B224)*(Inspections!$P$2:$P$501&lt;$A224)*Inspections!$Q$2:$Q$501)),$D224&lt;SUMPRODUCT(--(Vans!$A$2:$A$101=$B224),Vans!$D$2:$D$101)),"Check odometer",IF(AND(N($L224)&gt;0,$M224=""),"Set status","OK")))))</f>
        <v/>
      </c>
      <c r="P224" s="21">
        <f>IF(AND(ISNUMBER($A224),N($A224)&gt;=18264,N($A224)&lt;=73050),$A224,0)</f>
        <v>0</v>
      </c>
      <c r="Q224" s="22">
        <f>IF(AND(AND(ISNUMBER($A224),N($A224)&gt;=18264,N($A224)&lt;=73050),AND(ISNUMBER($D224),N($D224)&gt;=0,N($D224)&lt;=2000000)),$D224,0)</f>
        <v>0</v>
      </c>
    </row>
    <row r="225" spans="1:17" x14ac:dyDescent="0.25">
      <c r="A225" s="15"/>
      <c r="B225" s="12"/>
      <c r="C225" s="13"/>
      <c r="D225" s="14"/>
      <c r="E225" s="12"/>
      <c r="F225" s="12"/>
      <c r="G225" s="12"/>
      <c r="H225" s="12"/>
      <c r="I225" s="12"/>
      <c r="J225" s="12"/>
      <c r="K225" s="12"/>
      <c r="L225" s="23" t="str">
        <f>IF(COUNTA($A225:$K225)=0,"",COUNTIF($E225:$K225,"Fail"))</f>
        <v/>
      </c>
      <c r="M225" s="12"/>
      <c r="N225" s="13"/>
      <c r="O225" s="18" t="str">
        <f>IF(COUNTA($A225:$K225,$M225:$N225)=0,"",IF(OR($B225="",NOT(SUMPRODUCT(--(Vans!$A$2:$A$101=$B225))=1)),"Check ID",IF(OR(NOT(AND(ISNUMBER(A225),N(A225)&gt;=18264,N(A225)&lt;=73050)),NOT(AND(ISNUMBER(D225),N(D225)&gt;=0,N(D225)&lt;=2000000)),N($A225)&lt;SUMPRODUCT(--(Vans!$A$2:$A$101=$B225),Vans!$G$2:$G$101),NOT(SUMPRODUCT(($E225:$K225="Pass")+($E225:$K225="Fail")+($E225:$K225="N/A"))=7),AND($M225&lt;&gt;"",$M225&lt;&gt;"Open",$M225&lt;&gt;"Closed")),"Check inputs",IF(OR($D225&lt;SUMPRODUCT(MAX(('Service Log'!$B$2:$B$501=$B225)*('Service Log'!$H$2:$H$501&lt;$A225)*'Service Log'!$I$2:$I$501)),$D225&lt;SUMPRODUCT(MAX((Inspections!$B$2:$B$501=$B225)*(Inspections!$P$2:$P$501&lt;$A225)*Inspections!$Q$2:$Q$501)),$D225&lt;SUMPRODUCT(--(Vans!$A$2:$A$101=$B225),Vans!$D$2:$D$101)),"Check odometer",IF(AND(N($L225)&gt;0,$M225=""),"Set status","OK")))))</f>
        <v/>
      </c>
      <c r="P225" s="21">
        <f>IF(AND(ISNUMBER($A225),N($A225)&gt;=18264,N($A225)&lt;=73050),$A225,0)</f>
        <v>0</v>
      </c>
      <c r="Q225" s="22">
        <f>IF(AND(AND(ISNUMBER($A225),N($A225)&gt;=18264,N($A225)&lt;=73050),AND(ISNUMBER($D225),N($D225)&gt;=0,N($D225)&lt;=2000000)),$D225,0)</f>
        <v>0</v>
      </c>
    </row>
    <row r="226" spans="1:17" x14ac:dyDescent="0.25">
      <c r="A226" s="15"/>
      <c r="B226" s="12"/>
      <c r="C226" s="13"/>
      <c r="D226" s="14"/>
      <c r="E226" s="12"/>
      <c r="F226" s="12"/>
      <c r="G226" s="12"/>
      <c r="H226" s="12"/>
      <c r="I226" s="12"/>
      <c r="J226" s="12"/>
      <c r="K226" s="12"/>
      <c r="L226" s="23" t="str">
        <f>IF(COUNTA($A226:$K226)=0,"",COUNTIF($E226:$K226,"Fail"))</f>
        <v/>
      </c>
      <c r="M226" s="12"/>
      <c r="N226" s="13"/>
      <c r="O226" s="18" t="str">
        <f>IF(COUNTA($A226:$K226,$M226:$N226)=0,"",IF(OR($B226="",NOT(SUMPRODUCT(--(Vans!$A$2:$A$101=$B226))=1)),"Check ID",IF(OR(NOT(AND(ISNUMBER(A226),N(A226)&gt;=18264,N(A226)&lt;=73050)),NOT(AND(ISNUMBER(D226),N(D226)&gt;=0,N(D226)&lt;=2000000)),N($A226)&lt;SUMPRODUCT(--(Vans!$A$2:$A$101=$B226),Vans!$G$2:$G$101),NOT(SUMPRODUCT(($E226:$K226="Pass")+($E226:$K226="Fail")+($E226:$K226="N/A"))=7),AND($M226&lt;&gt;"",$M226&lt;&gt;"Open",$M226&lt;&gt;"Closed")),"Check inputs",IF(OR($D226&lt;SUMPRODUCT(MAX(('Service Log'!$B$2:$B$501=$B226)*('Service Log'!$H$2:$H$501&lt;$A226)*'Service Log'!$I$2:$I$501)),$D226&lt;SUMPRODUCT(MAX((Inspections!$B$2:$B$501=$B226)*(Inspections!$P$2:$P$501&lt;$A226)*Inspections!$Q$2:$Q$501)),$D226&lt;SUMPRODUCT(--(Vans!$A$2:$A$101=$B226),Vans!$D$2:$D$101)),"Check odometer",IF(AND(N($L226)&gt;0,$M226=""),"Set status","OK")))))</f>
        <v/>
      </c>
      <c r="P226" s="21">
        <f>IF(AND(ISNUMBER($A226),N($A226)&gt;=18264,N($A226)&lt;=73050),$A226,0)</f>
        <v>0</v>
      </c>
      <c r="Q226" s="22">
        <f>IF(AND(AND(ISNUMBER($A226),N($A226)&gt;=18264,N($A226)&lt;=73050),AND(ISNUMBER($D226),N($D226)&gt;=0,N($D226)&lt;=2000000)),$D226,0)</f>
        <v>0</v>
      </c>
    </row>
    <row r="227" spans="1:17" x14ac:dyDescent="0.25">
      <c r="A227" s="15"/>
      <c r="B227" s="12"/>
      <c r="C227" s="13"/>
      <c r="D227" s="14"/>
      <c r="E227" s="12"/>
      <c r="F227" s="12"/>
      <c r="G227" s="12"/>
      <c r="H227" s="12"/>
      <c r="I227" s="12"/>
      <c r="J227" s="12"/>
      <c r="K227" s="12"/>
      <c r="L227" s="23" t="str">
        <f>IF(COUNTA($A227:$K227)=0,"",COUNTIF($E227:$K227,"Fail"))</f>
        <v/>
      </c>
      <c r="M227" s="12"/>
      <c r="N227" s="13"/>
      <c r="O227" s="18" t="str">
        <f>IF(COUNTA($A227:$K227,$M227:$N227)=0,"",IF(OR($B227="",NOT(SUMPRODUCT(--(Vans!$A$2:$A$101=$B227))=1)),"Check ID",IF(OR(NOT(AND(ISNUMBER(A227),N(A227)&gt;=18264,N(A227)&lt;=73050)),NOT(AND(ISNUMBER(D227),N(D227)&gt;=0,N(D227)&lt;=2000000)),N($A227)&lt;SUMPRODUCT(--(Vans!$A$2:$A$101=$B227),Vans!$G$2:$G$101),NOT(SUMPRODUCT(($E227:$K227="Pass")+($E227:$K227="Fail")+($E227:$K227="N/A"))=7),AND($M227&lt;&gt;"",$M227&lt;&gt;"Open",$M227&lt;&gt;"Closed")),"Check inputs",IF(OR($D227&lt;SUMPRODUCT(MAX(('Service Log'!$B$2:$B$501=$B227)*('Service Log'!$H$2:$H$501&lt;$A227)*'Service Log'!$I$2:$I$501)),$D227&lt;SUMPRODUCT(MAX((Inspections!$B$2:$B$501=$B227)*(Inspections!$P$2:$P$501&lt;$A227)*Inspections!$Q$2:$Q$501)),$D227&lt;SUMPRODUCT(--(Vans!$A$2:$A$101=$B227),Vans!$D$2:$D$101)),"Check odometer",IF(AND(N($L227)&gt;0,$M227=""),"Set status","OK")))))</f>
        <v/>
      </c>
      <c r="P227" s="21">
        <f>IF(AND(ISNUMBER($A227),N($A227)&gt;=18264,N($A227)&lt;=73050),$A227,0)</f>
        <v>0</v>
      </c>
      <c r="Q227" s="22">
        <f>IF(AND(AND(ISNUMBER($A227),N($A227)&gt;=18264,N($A227)&lt;=73050),AND(ISNUMBER($D227),N($D227)&gt;=0,N($D227)&lt;=2000000)),$D227,0)</f>
        <v>0</v>
      </c>
    </row>
    <row r="228" spans="1:17" x14ac:dyDescent="0.25">
      <c r="A228" s="15"/>
      <c r="B228" s="12"/>
      <c r="C228" s="13"/>
      <c r="D228" s="14"/>
      <c r="E228" s="12"/>
      <c r="F228" s="12"/>
      <c r="G228" s="12"/>
      <c r="H228" s="12"/>
      <c r="I228" s="12"/>
      <c r="J228" s="12"/>
      <c r="K228" s="12"/>
      <c r="L228" s="23" t="str">
        <f>IF(COUNTA($A228:$K228)=0,"",COUNTIF($E228:$K228,"Fail"))</f>
        <v/>
      </c>
      <c r="M228" s="12"/>
      <c r="N228" s="13"/>
      <c r="O228" s="18" t="str">
        <f>IF(COUNTA($A228:$K228,$M228:$N228)=0,"",IF(OR($B228="",NOT(SUMPRODUCT(--(Vans!$A$2:$A$101=$B228))=1)),"Check ID",IF(OR(NOT(AND(ISNUMBER(A228),N(A228)&gt;=18264,N(A228)&lt;=73050)),NOT(AND(ISNUMBER(D228),N(D228)&gt;=0,N(D228)&lt;=2000000)),N($A228)&lt;SUMPRODUCT(--(Vans!$A$2:$A$101=$B228),Vans!$G$2:$G$101),NOT(SUMPRODUCT(($E228:$K228="Pass")+($E228:$K228="Fail")+($E228:$K228="N/A"))=7),AND($M228&lt;&gt;"",$M228&lt;&gt;"Open",$M228&lt;&gt;"Closed")),"Check inputs",IF(OR($D228&lt;SUMPRODUCT(MAX(('Service Log'!$B$2:$B$501=$B228)*('Service Log'!$H$2:$H$501&lt;$A228)*'Service Log'!$I$2:$I$501)),$D228&lt;SUMPRODUCT(MAX((Inspections!$B$2:$B$501=$B228)*(Inspections!$P$2:$P$501&lt;$A228)*Inspections!$Q$2:$Q$501)),$D228&lt;SUMPRODUCT(--(Vans!$A$2:$A$101=$B228),Vans!$D$2:$D$101)),"Check odometer",IF(AND(N($L228)&gt;0,$M228=""),"Set status","OK")))))</f>
        <v/>
      </c>
      <c r="P228" s="21">
        <f>IF(AND(ISNUMBER($A228),N($A228)&gt;=18264,N($A228)&lt;=73050),$A228,0)</f>
        <v>0</v>
      </c>
      <c r="Q228" s="22">
        <f>IF(AND(AND(ISNUMBER($A228),N($A228)&gt;=18264,N($A228)&lt;=73050),AND(ISNUMBER($D228),N($D228)&gt;=0,N($D228)&lt;=2000000)),$D228,0)</f>
        <v>0</v>
      </c>
    </row>
    <row r="229" spans="1:17" x14ac:dyDescent="0.25">
      <c r="A229" s="15"/>
      <c r="B229" s="12"/>
      <c r="C229" s="13"/>
      <c r="D229" s="14"/>
      <c r="E229" s="12"/>
      <c r="F229" s="12"/>
      <c r="G229" s="12"/>
      <c r="H229" s="12"/>
      <c r="I229" s="12"/>
      <c r="J229" s="12"/>
      <c r="K229" s="12"/>
      <c r="L229" s="23" t="str">
        <f>IF(COUNTA($A229:$K229)=0,"",COUNTIF($E229:$K229,"Fail"))</f>
        <v/>
      </c>
      <c r="M229" s="12"/>
      <c r="N229" s="13"/>
      <c r="O229" s="18" t="str">
        <f>IF(COUNTA($A229:$K229,$M229:$N229)=0,"",IF(OR($B229="",NOT(SUMPRODUCT(--(Vans!$A$2:$A$101=$B229))=1)),"Check ID",IF(OR(NOT(AND(ISNUMBER(A229),N(A229)&gt;=18264,N(A229)&lt;=73050)),NOT(AND(ISNUMBER(D229),N(D229)&gt;=0,N(D229)&lt;=2000000)),N($A229)&lt;SUMPRODUCT(--(Vans!$A$2:$A$101=$B229),Vans!$G$2:$G$101),NOT(SUMPRODUCT(($E229:$K229="Pass")+($E229:$K229="Fail")+($E229:$K229="N/A"))=7),AND($M229&lt;&gt;"",$M229&lt;&gt;"Open",$M229&lt;&gt;"Closed")),"Check inputs",IF(OR($D229&lt;SUMPRODUCT(MAX(('Service Log'!$B$2:$B$501=$B229)*('Service Log'!$H$2:$H$501&lt;$A229)*'Service Log'!$I$2:$I$501)),$D229&lt;SUMPRODUCT(MAX((Inspections!$B$2:$B$501=$B229)*(Inspections!$P$2:$P$501&lt;$A229)*Inspections!$Q$2:$Q$501)),$D229&lt;SUMPRODUCT(--(Vans!$A$2:$A$101=$B229),Vans!$D$2:$D$101)),"Check odometer",IF(AND(N($L229)&gt;0,$M229=""),"Set status","OK")))))</f>
        <v/>
      </c>
      <c r="P229" s="21">
        <f>IF(AND(ISNUMBER($A229),N($A229)&gt;=18264,N($A229)&lt;=73050),$A229,0)</f>
        <v>0</v>
      </c>
      <c r="Q229" s="22">
        <f>IF(AND(AND(ISNUMBER($A229),N($A229)&gt;=18264,N($A229)&lt;=73050),AND(ISNUMBER($D229),N($D229)&gt;=0,N($D229)&lt;=2000000)),$D229,0)</f>
        <v>0</v>
      </c>
    </row>
    <row r="230" spans="1:17" x14ac:dyDescent="0.25">
      <c r="A230" s="15"/>
      <c r="B230" s="12"/>
      <c r="C230" s="13"/>
      <c r="D230" s="14"/>
      <c r="E230" s="12"/>
      <c r="F230" s="12"/>
      <c r="G230" s="12"/>
      <c r="H230" s="12"/>
      <c r="I230" s="12"/>
      <c r="J230" s="12"/>
      <c r="K230" s="12"/>
      <c r="L230" s="23" t="str">
        <f>IF(COUNTA($A230:$K230)=0,"",COUNTIF($E230:$K230,"Fail"))</f>
        <v/>
      </c>
      <c r="M230" s="12"/>
      <c r="N230" s="13"/>
      <c r="O230" s="18" t="str">
        <f>IF(COUNTA($A230:$K230,$M230:$N230)=0,"",IF(OR($B230="",NOT(SUMPRODUCT(--(Vans!$A$2:$A$101=$B230))=1)),"Check ID",IF(OR(NOT(AND(ISNUMBER(A230),N(A230)&gt;=18264,N(A230)&lt;=73050)),NOT(AND(ISNUMBER(D230),N(D230)&gt;=0,N(D230)&lt;=2000000)),N($A230)&lt;SUMPRODUCT(--(Vans!$A$2:$A$101=$B230),Vans!$G$2:$G$101),NOT(SUMPRODUCT(($E230:$K230="Pass")+($E230:$K230="Fail")+($E230:$K230="N/A"))=7),AND($M230&lt;&gt;"",$M230&lt;&gt;"Open",$M230&lt;&gt;"Closed")),"Check inputs",IF(OR($D230&lt;SUMPRODUCT(MAX(('Service Log'!$B$2:$B$501=$B230)*('Service Log'!$H$2:$H$501&lt;$A230)*'Service Log'!$I$2:$I$501)),$D230&lt;SUMPRODUCT(MAX((Inspections!$B$2:$B$501=$B230)*(Inspections!$P$2:$P$501&lt;$A230)*Inspections!$Q$2:$Q$501)),$D230&lt;SUMPRODUCT(--(Vans!$A$2:$A$101=$B230),Vans!$D$2:$D$101)),"Check odometer",IF(AND(N($L230)&gt;0,$M230=""),"Set status","OK")))))</f>
        <v/>
      </c>
      <c r="P230" s="21">
        <f>IF(AND(ISNUMBER($A230),N($A230)&gt;=18264,N($A230)&lt;=73050),$A230,0)</f>
        <v>0</v>
      </c>
      <c r="Q230" s="22">
        <f>IF(AND(AND(ISNUMBER($A230),N($A230)&gt;=18264,N($A230)&lt;=73050),AND(ISNUMBER($D230),N($D230)&gt;=0,N($D230)&lt;=2000000)),$D230,0)</f>
        <v>0</v>
      </c>
    </row>
    <row r="231" spans="1:17" x14ac:dyDescent="0.25">
      <c r="A231" s="15"/>
      <c r="B231" s="12"/>
      <c r="C231" s="13"/>
      <c r="D231" s="14"/>
      <c r="E231" s="12"/>
      <c r="F231" s="12"/>
      <c r="G231" s="12"/>
      <c r="H231" s="12"/>
      <c r="I231" s="12"/>
      <c r="J231" s="12"/>
      <c r="K231" s="12"/>
      <c r="L231" s="23" t="str">
        <f>IF(COUNTA($A231:$K231)=0,"",COUNTIF($E231:$K231,"Fail"))</f>
        <v/>
      </c>
      <c r="M231" s="12"/>
      <c r="N231" s="13"/>
      <c r="O231" s="18" t="str">
        <f>IF(COUNTA($A231:$K231,$M231:$N231)=0,"",IF(OR($B231="",NOT(SUMPRODUCT(--(Vans!$A$2:$A$101=$B231))=1)),"Check ID",IF(OR(NOT(AND(ISNUMBER(A231),N(A231)&gt;=18264,N(A231)&lt;=73050)),NOT(AND(ISNUMBER(D231),N(D231)&gt;=0,N(D231)&lt;=2000000)),N($A231)&lt;SUMPRODUCT(--(Vans!$A$2:$A$101=$B231),Vans!$G$2:$G$101),NOT(SUMPRODUCT(($E231:$K231="Pass")+($E231:$K231="Fail")+($E231:$K231="N/A"))=7),AND($M231&lt;&gt;"",$M231&lt;&gt;"Open",$M231&lt;&gt;"Closed")),"Check inputs",IF(OR($D231&lt;SUMPRODUCT(MAX(('Service Log'!$B$2:$B$501=$B231)*('Service Log'!$H$2:$H$501&lt;$A231)*'Service Log'!$I$2:$I$501)),$D231&lt;SUMPRODUCT(MAX((Inspections!$B$2:$B$501=$B231)*(Inspections!$P$2:$P$501&lt;$A231)*Inspections!$Q$2:$Q$501)),$D231&lt;SUMPRODUCT(--(Vans!$A$2:$A$101=$B231),Vans!$D$2:$D$101)),"Check odometer",IF(AND(N($L231)&gt;0,$M231=""),"Set status","OK")))))</f>
        <v/>
      </c>
      <c r="P231" s="21">
        <f>IF(AND(ISNUMBER($A231),N($A231)&gt;=18264,N($A231)&lt;=73050),$A231,0)</f>
        <v>0</v>
      </c>
      <c r="Q231" s="22">
        <f>IF(AND(AND(ISNUMBER($A231),N($A231)&gt;=18264,N($A231)&lt;=73050),AND(ISNUMBER($D231),N($D231)&gt;=0,N($D231)&lt;=2000000)),$D231,0)</f>
        <v>0</v>
      </c>
    </row>
    <row r="232" spans="1:17" x14ac:dyDescent="0.25">
      <c r="A232" s="15"/>
      <c r="B232" s="12"/>
      <c r="C232" s="13"/>
      <c r="D232" s="14"/>
      <c r="E232" s="12"/>
      <c r="F232" s="12"/>
      <c r="G232" s="12"/>
      <c r="H232" s="12"/>
      <c r="I232" s="12"/>
      <c r="J232" s="12"/>
      <c r="K232" s="12"/>
      <c r="L232" s="23" t="str">
        <f>IF(COUNTA($A232:$K232)=0,"",COUNTIF($E232:$K232,"Fail"))</f>
        <v/>
      </c>
      <c r="M232" s="12"/>
      <c r="N232" s="13"/>
      <c r="O232" s="18" t="str">
        <f>IF(COUNTA($A232:$K232,$M232:$N232)=0,"",IF(OR($B232="",NOT(SUMPRODUCT(--(Vans!$A$2:$A$101=$B232))=1)),"Check ID",IF(OR(NOT(AND(ISNUMBER(A232),N(A232)&gt;=18264,N(A232)&lt;=73050)),NOT(AND(ISNUMBER(D232),N(D232)&gt;=0,N(D232)&lt;=2000000)),N($A232)&lt;SUMPRODUCT(--(Vans!$A$2:$A$101=$B232),Vans!$G$2:$G$101),NOT(SUMPRODUCT(($E232:$K232="Pass")+($E232:$K232="Fail")+($E232:$K232="N/A"))=7),AND($M232&lt;&gt;"",$M232&lt;&gt;"Open",$M232&lt;&gt;"Closed")),"Check inputs",IF(OR($D232&lt;SUMPRODUCT(MAX(('Service Log'!$B$2:$B$501=$B232)*('Service Log'!$H$2:$H$501&lt;$A232)*'Service Log'!$I$2:$I$501)),$D232&lt;SUMPRODUCT(MAX((Inspections!$B$2:$B$501=$B232)*(Inspections!$P$2:$P$501&lt;$A232)*Inspections!$Q$2:$Q$501)),$D232&lt;SUMPRODUCT(--(Vans!$A$2:$A$101=$B232),Vans!$D$2:$D$101)),"Check odometer",IF(AND(N($L232)&gt;0,$M232=""),"Set status","OK")))))</f>
        <v/>
      </c>
      <c r="P232" s="21">
        <f>IF(AND(ISNUMBER($A232),N($A232)&gt;=18264,N($A232)&lt;=73050),$A232,0)</f>
        <v>0</v>
      </c>
      <c r="Q232" s="22">
        <f>IF(AND(AND(ISNUMBER($A232),N($A232)&gt;=18264,N($A232)&lt;=73050),AND(ISNUMBER($D232),N($D232)&gt;=0,N($D232)&lt;=2000000)),$D232,0)</f>
        <v>0</v>
      </c>
    </row>
    <row r="233" spans="1:17" x14ac:dyDescent="0.25">
      <c r="A233" s="15"/>
      <c r="B233" s="12"/>
      <c r="C233" s="13"/>
      <c r="D233" s="14"/>
      <c r="E233" s="12"/>
      <c r="F233" s="12"/>
      <c r="G233" s="12"/>
      <c r="H233" s="12"/>
      <c r="I233" s="12"/>
      <c r="J233" s="12"/>
      <c r="K233" s="12"/>
      <c r="L233" s="23" t="str">
        <f>IF(COUNTA($A233:$K233)=0,"",COUNTIF($E233:$K233,"Fail"))</f>
        <v/>
      </c>
      <c r="M233" s="12"/>
      <c r="N233" s="13"/>
      <c r="O233" s="18" t="str">
        <f>IF(COUNTA($A233:$K233,$M233:$N233)=0,"",IF(OR($B233="",NOT(SUMPRODUCT(--(Vans!$A$2:$A$101=$B233))=1)),"Check ID",IF(OR(NOT(AND(ISNUMBER(A233),N(A233)&gt;=18264,N(A233)&lt;=73050)),NOT(AND(ISNUMBER(D233),N(D233)&gt;=0,N(D233)&lt;=2000000)),N($A233)&lt;SUMPRODUCT(--(Vans!$A$2:$A$101=$B233),Vans!$G$2:$G$101),NOT(SUMPRODUCT(($E233:$K233="Pass")+($E233:$K233="Fail")+($E233:$K233="N/A"))=7),AND($M233&lt;&gt;"",$M233&lt;&gt;"Open",$M233&lt;&gt;"Closed")),"Check inputs",IF(OR($D233&lt;SUMPRODUCT(MAX(('Service Log'!$B$2:$B$501=$B233)*('Service Log'!$H$2:$H$501&lt;$A233)*'Service Log'!$I$2:$I$501)),$D233&lt;SUMPRODUCT(MAX((Inspections!$B$2:$B$501=$B233)*(Inspections!$P$2:$P$501&lt;$A233)*Inspections!$Q$2:$Q$501)),$D233&lt;SUMPRODUCT(--(Vans!$A$2:$A$101=$B233),Vans!$D$2:$D$101)),"Check odometer",IF(AND(N($L233)&gt;0,$M233=""),"Set status","OK")))))</f>
        <v/>
      </c>
      <c r="P233" s="21">
        <f>IF(AND(ISNUMBER($A233),N($A233)&gt;=18264,N($A233)&lt;=73050),$A233,0)</f>
        <v>0</v>
      </c>
      <c r="Q233" s="22">
        <f>IF(AND(AND(ISNUMBER($A233),N($A233)&gt;=18264,N($A233)&lt;=73050),AND(ISNUMBER($D233),N($D233)&gt;=0,N($D233)&lt;=2000000)),$D233,0)</f>
        <v>0</v>
      </c>
    </row>
    <row r="234" spans="1:17" x14ac:dyDescent="0.25">
      <c r="A234" s="15"/>
      <c r="B234" s="12"/>
      <c r="C234" s="13"/>
      <c r="D234" s="14"/>
      <c r="E234" s="12"/>
      <c r="F234" s="12"/>
      <c r="G234" s="12"/>
      <c r="H234" s="12"/>
      <c r="I234" s="12"/>
      <c r="J234" s="12"/>
      <c r="K234" s="12"/>
      <c r="L234" s="23" t="str">
        <f>IF(COUNTA($A234:$K234)=0,"",COUNTIF($E234:$K234,"Fail"))</f>
        <v/>
      </c>
      <c r="M234" s="12"/>
      <c r="N234" s="13"/>
      <c r="O234" s="18" t="str">
        <f>IF(COUNTA($A234:$K234,$M234:$N234)=0,"",IF(OR($B234="",NOT(SUMPRODUCT(--(Vans!$A$2:$A$101=$B234))=1)),"Check ID",IF(OR(NOT(AND(ISNUMBER(A234),N(A234)&gt;=18264,N(A234)&lt;=73050)),NOT(AND(ISNUMBER(D234),N(D234)&gt;=0,N(D234)&lt;=2000000)),N($A234)&lt;SUMPRODUCT(--(Vans!$A$2:$A$101=$B234),Vans!$G$2:$G$101),NOT(SUMPRODUCT(($E234:$K234="Pass")+($E234:$K234="Fail")+($E234:$K234="N/A"))=7),AND($M234&lt;&gt;"",$M234&lt;&gt;"Open",$M234&lt;&gt;"Closed")),"Check inputs",IF(OR($D234&lt;SUMPRODUCT(MAX(('Service Log'!$B$2:$B$501=$B234)*('Service Log'!$H$2:$H$501&lt;$A234)*'Service Log'!$I$2:$I$501)),$D234&lt;SUMPRODUCT(MAX((Inspections!$B$2:$B$501=$B234)*(Inspections!$P$2:$P$501&lt;$A234)*Inspections!$Q$2:$Q$501)),$D234&lt;SUMPRODUCT(--(Vans!$A$2:$A$101=$B234),Vans!$D$2:$D$101)),"Check odometer",IF(AND(N($L234)&gt;0,$M234=""),"Set status","OK")))))</f>
        <v/>
      </c>
      <c r="P234" s="21">
        <f>IF(AND(ISNUMBER($A234),N($A234)&gt;=18264,N($A234)&lt;=73050),$A234,0)</f>
        <v>0</v>
      </c>
      <c r="Q234" s="22">
        <f>IF(AND(AND(ISNUMBER($A234),N($A234)&gt;=18264,N($A234)&lt;=73050),AND(ISNUMBER($D234),N($D234)&gt;=0,N($D234)&lt;=2000000)),$D234,0)</f>
        <v>0</v>
      </c>
    </row>
    <row r="235" spans="1:17" x14ac:dyDescent="0.25">
      <c r="A235" s="15"/>
      <c r="B235" s="12"/>
      <c r="C235" s="13"/>
      <c r="D235" s="14"/>
      <c r="E235" s="12"/>
      <c r="F235" s="12"/>
      <c r="G235" s="12"/>
      <c r="H235" s="12"/>
      <c r="I235" s="12"/>
      <c r="J235" s="12"/>
      <c r="K235" s="12"/>
      <c r="L235" s="23" t="str">
        <f>IF(COUNTA($A235:$K235)=0,"",COUNTIF($E235:$K235,"Fail"))</f>
        <v/>
      </c>
      <c r="M235" s="12"/>
      <c r="N235" s="13"/>
      <c r="O235" s="18" t="str">
        <f>IF(COUNTA($A235:$K235,$M235:$N235)=0,"",IF(OR($B235="",NOT(SUMPRODUCT(--(Vans!$A$2:$A$101=$B235))=1)),"Check ID",IF(OR(NOT(AND(ISNUMBER(A235),N(A235)&gt;=18264,N(A235)&lt;=73050)),NOT(AND(ISNUMBER(D235),N(D235)&gt;=0,N(D235)&lt;=2000000)),N($A235)&lt;SUMPRODUCT(--(Vans!$A$2:$A$101=$B235),Vans!$G$2:$G$101),NOT(SUMPRODUCT(($E235:$K235="Pass")+($E235:$K235="Fail")+($E235:$K235="N/A"))=7),AND($M235&lt;&gt;"",$M235&lt;&gt;"Open",$M235&lt;&gt;"Closed")),"Check inputs",IF(OR($D235&lt;SUMPRODUCT(MAX(('Service Log'!$B$2:$B$501=$B235)*('Service Log'!$H$2:$H$501&lt;$A235)*'Service Log'!$I$2:$I$501)),$D235&lt;SUMPRODUCT(MAX((Inspections!$B$2:$B$501=$B235)*(Inspections!$P$2:$P$501&lt;$A235)*Inspections!$Q$2:$Q$501)),$D235&lt;SUMPRODUCT(--(Vans!$A$2:$A$101=$B235),Vans!$D$2:$D$101)),"Check odometer",IF(AND(N($L235)&gt;0,$M235=""),"Set status","OK")))))</f>
        <v/>
      </c>
      <c r="P235" s="21">
        <f>IF(AND(ISNUMBER($A235),N($A235)&gt;=18264,N($A235)&lt;=73050),$A235,0)</f>
        <v>0</v>
      </c>
      <c r="Q235" s="22">
        <f>IF(AND(AND(ISNUMBER($A235),N($A235)&gt;=18264,N($A235)&lt;=73050),AND(ISNUMBER($D235),N($D235)&gt;=0,N($D235)&lt;=2000000)),$D235,0)</f>
        <v>0</v>
      </c>
    </row>
    <row r="236" spans="1:17" x14ac:dyDescent="0.25">
      <c r="A236" s="15"/>
      <c r="B236" s="12"/>
      <c r="C236" s="13"/>
      <c r="D236" s="14"/>
      <c r="E236" s="12"/>
      <c r="F236" s="12"/>
      <c r="G236" s="12"/>
      <c r="H236" s="12"/>
      <c r="I236" s="12"/>
      <c r="J236" s="12"/>
      <c r="K236" s="12"/>
      <c r="L236" s="23" t="str">
        <f>IF(COUNTA($A236:$K236)=0,"",COUNTIF($E236:$K236,"Fail"))</f>
        <v/>
      </c>
      <c r="M236" s="12"/>
      <c r="N236" s="13"/>
      <c r="O236" s="18" t="str">
        <f>IF(COUNTA($A236:$K236,$M236:$N236)=0,"",IF(OR($B236="",NOT(SUMPRODUCT(--(Vans!$A$2:$A$101=$B236))=1)),"Check ID",IF(OR(NOT(AND(ISNUMBER(A236),N(A236)&gt;=18264,N(A236)&lt;=73050)),NOT(AND(ISNUMBER(D236),N(D236)&gt;=0,N(D236)&lt;=2000000)),N($A236)&lt;SUMPRODUCT(--(Vans!$A$2:$A$101=$B236),Vans!$G$2:$G$101),NOT(SUMPRODUCT(($E236:$K236="Pass")+($E236:$K236="Fail")+($E236:$K236="N/A"))=7),AND($M236&lt;&gt;"",$M236&lt;&gt;"Open",$M236&lt;&gt;"Closed")),"Check inputs",IF(OR($D236&lt;SUMPRODUCT(MAX(('Service Log'!$B$2:$B$501=$B236)*('Service Log'!$H$2:$H$501&lt;$A236)*'Service Log'!$I$2:$I$501)),$D236&lt;SUMPRODUCT(MAX((Inspections!$B$2:$B$501=$B236)*(Inspections!$P$2:$P$501&lt;$A236)*Inspections!$Q$2:$Q$501)),$D236&lt;SUMPRODUCT(--(Vans!$A$2:$A$101=$B236),Vans!$D$2:$D$101)),"Check odometer",IF(AND(N($L236)&gt;0,$M236=""),"Set status","OK")))))</f>
        <v/>
      </c>
      <c r="P236" s="21">
        <f>IF(AND(ISNUMBER($A236),N($A236)&gt;=18264,N($A236)&lt;=73050),$A236,0)</f>
        <v>0</v>
      </c>
      <c r="Q236" s="22">
        <f>IF(AND(AND(ISNUMBER($A236),N($A236)&gt;=18264,N($A236)&lt;=73050),AND(ISNUMBER($D236),N($D236)&gt;=0,N($D236)&lt;=2000000)),$D236,0)</f>
        <v>0</v>
      </c>
    </row>
    <row r="237" spans="1:17" x14ac:dyDescent="0.25">
      <c r="A237" s="15"/>
      <c r="B237" s="12"/>
      <c r="C237" s="13"/>
      <c r="D237" s="14"/>
      <c r="E237" s="12"/>
      <c r="F237" s="12"/>
      <c r="G237" s="12"/>
      <c r="H237" s="12"/>
      <c r="I237" s="12"/>
      <c r="J237" s="12"/>
      <c r="K237" s="12"/>
      <c r="L237" s="23" t="str">
        <f>IF(COUNTA($A237:$K237)=0,"",COUNTIF($E237:$K237,"Fail"))</f>
        <v/>
      </c>
      <c r="M237" s="12"/>
      <c r="N237" s="13"/>
      <c r="O237" s="18" t="str">
        <f>IF(COUNTA($A237:$K237,$M237:$N237)=0,"",IF(OR($B237="",NOT(SUMPRODUCT(--(Vans!$A$2:$A$101=$B237))=1)),"Check ID",IF(OR(NOT(AND(ISNUMBER(A237),N(A237)&gt;=18264,N(A237)&lt;=73050)),NOT(AND(ISNUMBER(D237),N(D237)&gt;=0,N(D237)&lt;=2000000)),N($A237)&lt;SUMPRODUCT(--(Vans!$A$2:$A$101=$B237),Vans!$G$2:$G$101),NOT(SUMPRODUCT(($E237:$K237="Pass")+($E237:$K237="Fail")+($E237:$K237="N/A"))=7),AND($M237&lt;&gt;"",$M237&lt;&gt;"Open",$M237&lt;&gt;"Closed")),"Check inputs",IF(OR($D237&lt;SUMPRODUCT(MAX(('Service Log'!$B$2:$B$501=$B237)*('Service Log'!$H$2:$H$501&lt;$A237)*'Service Log'!$I$2:$I$501)),$D237&lt;SUMPRODUCT(MAX((Inspections!$B$2:$B$501=$B237)*(Inspections!$P$2:$P$501&lt;$A237)*Inspections!$Q$2:$Q$501)),$D237&lt;SUMPRODUCT(--(Vans!$A$2:$A$101=$B237),Vans!$D$2:$D$101)),"Check odometer",IF(AND(N($L237)&gt;0,$M237=""),"Set status","OK")))))</f>
        <v/>
      </c>
      <c r="P237" s="21">
        <f>IF(AND(ISNUMBER($A237),N($A237)&gt;=18264,N($A237)&lt;=73050),$A237,0)</f>
        <v>0</v>
      </c>
      <c r="Q237" s="22">
        <f>IF(AND(AND(ISNUMBER($A237),N($A237)&gt;=18264,N($A237)&lt;=73050),AND(ISNUMBER($D237),N($D237)&gt;=0,N($D237)&lt;=2000000)),$D237,0)</f>
        <v>0</v>
      </c>
    </row>
    <row r="238" spans="1:17" x14ac:dyDescent="0.25">
      <c r="A238" s="15"/>
      <c r="B238" s="12"/>
      <c r="C238" s="13"/>
      <c r="D238" s="14"/>
      <c r="E238" s="12"/>
      <c r="F238" s="12"/>
      <c r="G238" s="12"/>
      <c r="H238" s="12"/>
      <c r="I238" s="12"/>
      <c r="J238" s="12"/>
      <c r="K238" s="12"/>
      <c r="L238" s="23" t="str">
        <f>IF(COUNTA($A238:$K238)=0,"",COUNTIF($E238:$K238,"Fail"))</f>
        <v/>
      </c>
      <c r="M238" s="12"/>
      <c r="N238" s="13"/>
      <c r="O238" s="18" t="str">
        <f>IF(COUNTA($A238:$K238,$M238:$N238)=0,"",IF(OR($B238="",NOT(SUMPRODUCT(--(Vans!$A$2:$A$101=$B238))=1)),"Check ID",IF(OR(NOT(AND(ISNUMBER(A238),N(A238)&gt;=18264,N(A238)&lt;=73050)),NOT(AND(ISNUMBER(D238),N(D238)&gt;=0,N(D238)&lt;=2000000)),N($A238)&lt;SUMPRODUCT(--(Vans!$A$2:$A$101=$B238),Vans!$G$2:$G$101),NOT(SUMPRODUCT(($E238:$K238="Pass")+($E238:$K238="Fail")+($E238:$K238="N/A"))=7),AND($M238&lt;&gt;"",$M238&lt;&gt;"Open",$M238&lt;&gt;"Closed")),"Check inputs",IF(OR($D238&lt;SUMPRODUCT(MAX(('Service Log'!$B$2:$B$501=$B238)*('Service Log'!$H$2:$H$501&lt;$A238)*'Service Log'!$I$2:$I$501)),$D238&lt;SUMPRODUCT(MAX((Inspections!$B$2:$B$501=$B238)*(Inspections!$P$2:$P$501&lt;$A238)*Inspections!$Q$2:$Q$501)),$D238&lt;SUMPRODUCT(--(Vans!$A$2:$A$101=$B238),Vans!$D$2:$D$101)),"Check odometer",IF(AND(N($L238)&gt;0,$M238=""),"Set status","OK")))))</f>
        <v/>
      </c>
      <c r="P238" s="21">
        <f>IF(AND(ISNUMBER($A238),N($A238)&gt;=18264,N($A238)&lt;=73050),$A238,0)</f>
        <v>0</v>
      </c>
      <c r="Q238" s="22">
        <f>IF(AND(AND(ISNUMBER($A238),N($A238)&gt;=18264,N($A238)&lt;=73050),AND(ISNUMBER($D238),N($D238)&gt;=0,N($D238)&lt;=2000000)),$D238,0)</f>
        <v>0</v>
      </c>
    </row>
    <row r="239" spans="1:17" x14ac:dyDescent="0.25">
      <c r="A239" s="15"/>
      <c r="B239" s="12"/>
      <c r="C239" s="13"/>
      <c r="D239" s="14"/>
      <c r="E239" s="12"/>
      <c r="F239" s="12"/>
      <c r="G239" s="12"/>
      <c r="H239" s="12"/>
      <c r="I239" s="12"/>
      <c r="J239" s="12"/>
      <c r="K239" s="12"/>
      <c r="L239" s="23" t="str">
        <f>IF(COUNTA($A239:$K239)=0,"",COUNTIF($E239:$K239,"Fail"))</f>
        <v/>
      </c>
      <c r="M239" s="12"/>
      <c r="N239" s="13"/>
      <c r="O239" s="18" t="str">
        <f>IF(COUNTA($A239:$K239,$M239:$N239)=0,"",IF(OR($B239="",NOT(SUMPRODUCT(--(Vans!$A$2:$A$101=$B239))=1)),"Check ID",IF(OR(NOT(AND(ISNUMBER(A239),N(A239)&gt;=18264,N(A239)&lt;=73050)),NOT(AND(ISNUMBER(D239),N(D239)&gt;=0,N(D239)&lt;=2000000)),N($A239)&lt;SUMPRODUCT(--(Vans!$A$2:$A$101=$B239),Vans!$G$2:$G$101),NOT(SUMPRODUCT(($E239:$K239="Pass")+($E239:$K239="Fail")+($E239:$K239="N/A"))=7),AND($M239&lt;&gt;"",$M239&lt;&gt;"Open",$M239&lt;&gt;"Closed")),"Check inputs",IF(OR($D239&lt;SUMPRODUCT(MAX(('Service Log'!$B$2:$B$501=$B239)*('Service Log'!$H$2:$H$501&lt;$A239)*'Service Log'!$I$2:$I$501)),$D239&lt;SUMPRODUCT(MAX((Inspections!$B$2:$B$501=$B239)*(Inspections!$P$2:$P$501&lt;$A239)*Inspections!$Q$2:$Q$501)),$D239&lt;SUMPRODUCT(--(Vans!$A$2:$A$101=$B239),Vans!$D$2:$D$101)),"Check odometer",IF(AND(N($L239)&gt;0,$M239=""),"Set status","OK")))))</f>
        <v/>
      </c>
      <c r="P239" s="21">
        <f>IF(AND(ISNUMBER($A239),N($A239)&gt;=18264,N($A239)&lt;=73050),$A239,0)</f>
        <v>0</v>
      </c>
      <c r="Q239" s="22">
        <f>IF(AND(AND(ISNUMBER($A239),N($A239)&gt;=18264,N($A239)&lt;=73050),AND(ISNUMBER($D239),N($D239)&gt;=0,N($D239)&lt;=2000000)),$D239,0)</f>
        <v>0</v>
      </c>
    </row>
    <row r="240" spans="1:17" x14ac:dyDescent="0.25">
      <c r="A240" s="15"/>
      <c r="B240" s="12"/>
      <c r="C240" s="13"/>
      <c r="D240" s="14"/>
      <c r="E240" s="12"/>
      <c r="F240" s="12"/>
      <c r="G240" s="12"/>
      <c r="H240" s="12"/>
      <c r="I240" s="12"/>
      <c r="J240" s="12"/>
      <c r="K240" s="12"/>
      <c r="L240" s="23" t="str">
        <f>IF(COUNTA($A240:$K240)=0,"",COUNTIF($E240:$K240,"Fail"))</f>
        <v/>
      </c>
      <c r="M240" s="12"/>
      <c r="N240" s="13"/>
      <c r="O240" s="18" t="str">
        <f>IF(COUNTA($A240:$K240,$M240:$N240)=0,"",IF(OR($B240="",NOT(SUMPRODUCT(--(Vans!$A$2:$A$101=$B240))=1)),"Check ID",IF(OR(NOT(AND(ISNUMBER(A240),N(A240)&gt;=18264,N(A240)&lt;=73050)),NOT(AND(ISNUMBER(D240),N(D240)&gt;=0,N(D240)&lt;=2000000)),N($A240)&lt;SUMPRODUCT(--(Vans!$A$2:$A$101=$B240),Vans!$G$2:$G$101),NOT(SUMPRODUCT(($E240:$K240="Pass")+($E240:$K240="Fail")+($E240:$K240="N/A"))=7),AND($M240&lt;&gt;"",$M240&lt;&gt;"Open",$M240&lt;&gt;"Closed")),"Check inputs",IF(OR($D240&lt;SUMPRODUCT(MAX(('Service Log'!$B$2:$B$501=$B240)*('Service Log'!$H$2:$H$501&lt;$A240)*'Service Log'!$I$2:$I$501)),$D240&lt;SUMPRODUCT(MAX((Inspections!$B$2:$B$501=$B240)*(Inspections!$P$2:$P$501&lt;$A240)*Inspections!$Q$2:$Q$501)),$D240&lt;SUMPRODUCT(--(Vans!$A$2:$A$101=$B240),Vans!$D$2:$D$101)),"Check odometer",IF(AND(N($L240)&gt;0,$M240=""),"Set status","OK")))))</f>
        <v/>
      </c>
      <c r="P240" s="21">
        <f>IF(AND(ISNUMBER($A240),N($A240)&gt;=18264,N($A240)&lt;=73050),$A240,0)</f>
        <v>0</v>
      </c>
      <c r="Q240" s="22">
        <f>IF(AND(AND(ISNUMBER($A240),N($A240)&gt;=18264,N($A240)&lt;=73050),AND(ISNUMBER($D240),N($D240)&gt;=0,N($D240)&lt;=2000000)),$D240,0)</f>
        <v>0</v>
      </c>
    </row>
    <row r="241" spans="1:17" x14ac:dyDescent="0.25">
      <c r="A241" s="15"/>
      <c r="B241" s="12"/>
      <c r="C241" s="13"/>
      <c r="D241" s="14"/>
      <c r="E241" s="12"/>
      <c r="F241" s="12"/>
      <c r="G241" s="12"/>
      <c r="H241" s="12"/>
      <c r="I241" s="12"/>
      <c r="J241" s="12"/>
      <c r="K241" s="12"/>
      <c r="L241" s="23" t="str">
        <f>IF(COUNTA($A241:$K241)=0,"",COUNTIF($E241:$K241,"Fail"))</f>
        <v/>
      </c>
      <c r="M241" s="12"/>
      <c r="N241" s="13"/>
      <c r="O241" s="18" t="str">
        <f>IF(COUNTA($A241:$K241,$M241:$N241)=0,"",IF(OR($B241="",NOT(SUMPRODUCT(--(Vans!$A$2:$A$101=$B241))=1)),"Check ID",IF(OR(NOT(AND(ISNUMBER(A241),N(A241)&gt;=18264,N(A241)&lt;=73050)),NOT(AND(ISNUMBER(D241),N(D241)&gt;=0,N(D241)&lt;=2000000)),N($A241)&lt;SUMPRODUCT(--(Vans!$A$2:$A$101=$B241),Vans!$G$2:$G$101),NOT(SUMPRODUCT(($E241:$K241="Pass")+($E241:$K241="Fail")+($E241:$K241="N/A"))=7),AND($M241&lt;&gt;"",$M241&lt;&gt;"Open",$M241&lt;&gt;"Closed")),"Check inputs",IF(OR($D241&lt;SUMPRODUCT(MAX(('Service Log'!$B$2:$B$501=$B241)*('Service Log'!$H$2:$H$501&lt;$A241)*'Service Log'!$I$2:$I$501)),$D241&lt;SUMPRODUCT(MAX((Inspections!$B$2:$B$501=$B241)*(Inspections!$P$2:$P$501&lt;$A241)*Inspections!$Q$2:$Q$501)),$D241&lt;SUMPRODUCT(--(Vans!$A$2:$A$101=$B241),Vans!$D$2:$D$101)),"Check odometer",IF(AND(N($L241)&gt;0,$M241=""),"Set status","OK")))))</f>
        <v/>
      </c>
      <c r="P241" s="21">
        <f>IF(AND(ISNUMBER($A241),N($A241)&gt;=18264,N($A241)&lt;=73050),$A241,0)</f>
        <v>0</v>
      </c>
      <c r="Q241" s="22">
        <f>IF(AND(AND(ISNUMBER($A241),N($A241)&gt;=18264,N($A241)&lt;=73050),AND(ISNUMBER($D241),N($D241)&gt;=0,N($D241)&lt;=2000000)),$D241,0)</f>
        <v>0</v>
      </c>
    </row>
    <row r="242" spans="1:17" x14ac:dyDescent="0.25">
      <c r="A242" s="15"/>
      <c r="B242" s="12"/>
      <c r="C242" s="13"/>
      <c r="D242" s="14"/>
      <c r="E242" s="12"/>
      <c r="F242" s="12"/>
      <c r="G242" s="12"/>
      <c r="H242" s="12"/>
      <c r="I242" s="12"/>
      <c r="J242" s="12"/>
      <c r="K242" s="12"/>
      <c r="L242" s="23" t="str">
        <f>IF(COUNTA($A242:$K242)=0,"",COUNTIF($E242:$K242,"Fail"))</f>
        <v/>
      </c>
      <c r="M242" s="12"/>
      <c r="N242" s="13"/>
      <c r="O242" s="18" t="str">
        <f>IF(COUNTA($A242:$K242,$M242:$N242)=0,"",IF(OR($B242="",NOT(SUMPRODUCT(--(Vans!$A$2:$A$101=$B242))=1)),"Check ID",IF(OR(NOT(AND(ISNUMBER(A242),N(A242)&gt;=18264,N(A242)&lt;=73050)),NOT(AND(ISNUMBER(D242),N(D242)&gt;=0,N(D242)&lt;=2000000)),N($A242)&lt;SUMPRODUCT(--(Vans!$A$2:$A$101=$B242),Vans!$G$2:$G$101),NOT(SUMPRODUCT(($E242:$K242="Pass")+($E242:$K242="Fail")+($E242:$K242="N/A"))=7),AND($M242&lt;&gt;"",$M242&lt;&gt;"Open",$M242&lt;&gt;"Closed")),"Check inputs",IF(OR($D242&lt;SUMPRODUCT(MAX(('Service Log'!$B$2:$B$501=$B242)*('Service Log'!$H$2:$H$501&lt;$A242)*'Service Log'!$I$2:$I$501)),$D242&lt;SUMPRODUCT(MAX((Inspections!$B$2:$B$501=$B242)*(Inspections!$P$2:$P$501&lt;$A242)*Inspections!$Q$2:$Q$501)),$D242&lt;SUMPRODUCT(--(Vans!$A$2:$A$101=$B242),Vans!$D$2:$D$101)),"Check odometer",IF(AND(N($L242)&gt;0,$M242=""),"Set status","OK")))))</f>
        <v/>
      </c>
      <c r="P242" s="21">
        <f>IF(AND(ISNUMBER($A242),N($A242)&gt;=18264,N($A242)&lt;=73050),$A242,0)</f>
        <v>0</v>
      </c>
      <c r="Q242" s="22">
        <f>IF(AND(AND(ISNUMBER($A242),N($A242)&gt;=18264,N($A242)&lt;=73050),AND(ISNUMBER($D242),N($D242)&gt;=0,N($D242)&lt;=2000000)),$D242,0)</f>
        <v>0</v>
      </c>
    </row>
    <row r="243" spans="1:17" x14ac:dyDescent="0.25">
      <c r="A243" s="15"/>
      <c r="B243" s="12"/>
      <c r="C243" s="13"/>
      <c r="D243" s="14"/>
      <c r="E243" s="12"/>
      <c r="F243" s="12"/>
      <c r="G243" s="12"/>
      <c r="H243" s="12"/>
      <c r="I243" s="12"/>
      <c r="J243" s="12"/>
      <c r="K243" s="12"/>
      <c r="L243" s="23" t="str">
        <f>IF(COUNTA($A243:$K243)=0,"",COUNTIF($E243:$K243,"Fail"))</f>
        <v/>
      </c>
      <c r="M243" s="12"/>
      <c r="N243" s="13"/>
      <c r="O243" s="18" t="str">
        <f>IF(COUNTA($A243:$K243,$M243:$N243)=0,"",IF(OR($B243="",NOT(SUMPRODUCT(--(Vans!$A$2:$A$101=$B243))=1)),"Check ID",IF(OR(NOT(AND(ISNUMBER(A243),N(A243)&gt;=18264,N(A243)&lt;=73050)),NOT(AND(ISNUMBER(D243),N(D243)&gt;=0,N(D243)&lt;=2000000)),N($A243)&lt;SUMPRODUCT(--(Vans!$A$2:$A$101=$B243),Vans!$G$2:$G$101),NOT(SUMPRODUCT(($E243:$K243="Pass")+($E243:$K243="Fail")+($E243:$K243="N/A"))=7),AND($M243&lt;&gt;"",$M243&lt;&gt;"Open",$M243&lt;&gt;"Closed")),"Check inputs",IF(OR($D243&lt;SUMPRODUCT(MAX(('Service Log'!$B$2:$B$501=$B243)*('Service Log'!$H$2:$H$501&lt;$A243)*'Service Log'!$I$2:$I$501)),$D243&lt;SUMPRODUCT(MAX((Inspections!$B$2:$B$501=$B243)*(Inspections!$P$2:$P$501&lt;$A243)*Inspections!$Q$2:$Q$501)),$D243&lt;SUMPRODUCT(--(Vans!$A$2:$A$101=$B243),Vans!$D$2:$D$101)),"Check odometer",IF(AND(N($L243)&gt;0,$M243=""),"Set status","OK")))))</f>
        <v/>
      </c>
      <c r="P243" s="21">
        <f>IF(AND(ISNUMBER($A243),N($A243)&gt;=18264,N($A243)&lt;=73050),$A243,0)</f>
        <v>0</v>
      </c>
      <c r="Q243" s="22">
        <f>IF(AND(AND(ISNUMBER($A243),N($A243)&gt;=18264,N($A243)&lt;=73050),AND(ISNUMBER($D243),N($D243)&gt;=0,N($D243)&lt;=2000000)),$D243,0)</f>
        <v>0</v>
      </c>
    </row>
    <row r="244" spans="1:17" x14ac:dyDescent="0.25">
      <c r="A244" s="15"/>
      <c r="B244" s="12"/>
      <c r="C244" s="13"/>
      <c r="D244" s="14"/>
      <c r="E244" s="12"/>
      <c r="F244" s="12"/>
      <c r="G244" s="12"/>
      <c r="H244" s="12"/>
      <c r="I244" s="12"/>
      <c r="J244" s="12"/>
      <c r="K244" s="12"/>
      <c r="L244" s="23" t="str">
        <f>IF(COUNTA($A244:$K244)=0,"",COUNTIF($E244:$K244,"Fail"))</f>
        <v/>
      </c>
      <c r="M244" s="12"/>
      <c r="N244" s="13"/>
      <c r="O244" s="18" t="str">
        <f>IF(COUNTA($A244:$K244,$M244:$N244)=0,"",IF(OR($B244="",NOT(SUMPRODUCT(--(Vans!$A$2:$A$101=$B244))=1)),"Check ID",IF(OR(NOT(AND(ISNUMBER(A244),N(A244)&gt;=18264,N(A244)&lt;=73050)),NOT(AND(ISNUMBER(D244),N(D244)&gt;=0,N(D244)&lt;=2000000)),N($A244)&lt;SUMPRODUCT(--(Vans!$A$2:$A$101=$B244),Vans!$G$2:$G$101),NOT(SUMPRODUCT(($E244:$K244="Pass")+($E244:$K244="Fail")+($E244:$K244="N/A"))=7),AND($M244&lt;&gt;"",$M244&lt;&gt;"Open",$M244&lt;&gt;"Closed")),"Check inputs",IF(OR($D244&lt;SUMPRODUCT(MAX(('Service Log'!$B$2:$B$501=$B244)*('Service Log'!$H$2:$H$501&lt;$A244)*'Service Log'!$I$2:$I$501)),$D244&lt;SUMPRODUCT(MAX((Inspections!$B$2:$B$501=$B244)*(Inspections!$P$2:$P$501&lt;$A244)*Inspections!$Q$2:$Q$501)),$D244&lt;SUMPRODUCT(--(Vans!$A$2:$A$101=$B244),Vans!$D$2:$D$101)),"Check odometer",IF(AND(N($L244)&gt;0,$M244=""),"Set status","OK")))))</f>
        <v/>
      </c>
      <c r="P244" s="21">
        <f>IF(AND(ISNUMBER($A244),N($A244)&gt;=18264,N($A244)&lt;=73050),$A244,0)</f>
        <v>0</v>
      </c>
      <c r="Q244" s="22">
        <f>IF(AND(AND(ISNUMBER($A244),N($A244)&gt;=18264,N($A244)&lt;=73050),AND(ISNUMBER($D244),N($D244)&gt;=0,N($D244)&lt;=2000000)),$D244,0)</f>
        <v>0</v>
      </c>
    </row>
    <row r="245" spans="1:17" x14ac:dyDescent="0.25">
      <c r="A245" s="15"/>
      <c r="B245" s="12"/>
      <c r="C245" s="13"/>
      <c r="D245" s="14"/>
      <c r="E245" s="12"/>
      <c r="F245" s="12"/>
      <c r="G245" s="12"/>
      <c r="H245" s="12"/>
      <c r="I245" s="12"/>
      <c r="J245" s="12"/>
      <c r="K245" s="12"/>
      <c r="L245" s="23" t="str">
        <f>IF(COUNTA($A245:$K245)=0,"",COUNTIF($E245:$K245,"Fail"))</f>
        <v/>
      </c>
      <c r="M245" s="12"/>
      <c r="N245" s="13"/>
      <c r="O245" s="18" t="str">
        <f>IF(COUNTA($A245:$K245,$M245:$N245)=0,"",IF(OR($B245="",NOT(SUMPRODUCT(--(Vans!$A$2:$A$101=$B245))=1)),"Check ID",IF(OR(NOT(AND(ISNUMBER(A245),N(A245)&gt;=18264,N(A245)&lt;=73050)),NOT(AND(ISNUMBER(D245),N(D245)&gt;=0,N(D245)&lt;=2000000)),N($A245)&lt;SUMPRODUCT(--(Vans!$A$2:$A$101=$B245),Vans!$G$2:$G$101),NOT(SUMPRODUCT(($E245:$K245="Pass")+($E245:$K245="Fail")+($E245:$K245="N/A"))=7),AND($M245&lt;&gt;"",$M245&lt;&gt;"Open",$M245&lt;&gt;"Closed")),"Check inputs",IF(OR($D245&lt;SUMPRODUCT(MAX(('Service Log'!$B$2:$B$501=$B245)*('Service Log'!$H$2:$H$501&lt;$A245)*'Service Log'!$I$2:$I$501)),$D245&lt;SUMPRODUCT(MAX((Inspections!$B$2:$B$501=$B245)*(Inspections!$P$2:$P$501&lt;$A245)*Inspections!$Q$2:$Q$501)),$D245&lt;SUMPRODUCT(--(Vans!$A$2:$A$101=$B245),Vans!$D$2:$D$101)),"Check odometer",IF(AND(N($L245)&gt;0,$M245=""),"Set status","OK")))))</f>
        <v/>
      </c>
      <c r="P245" s="21">
        <f>IF(AND(ISNUMBER($A245),N($A245)&gt;=18264,N($A245)&lt;=73050),$A245,0)</f>
        <v>0</v>
      </c>
      <c r="Q245" s="22">
        <f>IF(AND(AND(ISNUMBER($A245),N($A245)&gt;=18264,N($A245)&lt;=73050),AND(ISNUMBER($D245),N($D245)&gt;=0,N($D245)&lt;=2000000)),$D245,0)</f>
        <v>0</v>
      </c>
    </row>
    <row r="246" spans="1:17" x14ac:dyDescent="0.25">
      <c r="A246" s="15"/>
      <c r="B246" s="12"/>
      <c r="C246" s="13"/>
      <c r="D246" s="14"/>
      <c r="E246" s="12"/>
      <c r="F246" s="12"/>
      <c r="G246" s="12"/>
      <c r="H246" s="12"/>
      <c r="I246" s="12"/>
      <c r="J246" s="12"/>
      <c r="K246" s="12"/>
      <c r="L246" s="23" t="str">
        <f>IF(COUNTA($A246:$K246)=0,"",COUNTIF($E246:$K246,"Fail"))</f>
        <v/>
      </c>
      <c r="M246" s="12"/>
      <c r="N246" s="13"/>
      <c r="O246" s="18" t="str">
        <f>IF(COUNTA($A246:$K246,$M246:$N246)=0,"",IF(OR($B246="",NOT(SUMPRODUCT(--(Vans!$A$2:$A$101=$B246))=1)),"Check ID",IF(OR(NOT(AND(ISNUMBER(A246),N(A246)&gt;=18264,N(A246)&lt;=73050)),NOT(AND(ISNUMBER(D246),N(D246)&gt;=0,N(D246)&lt;=2000000)),N($A246)&lt;SUMPRODUCT(--(Vans!$A$2:$A$101=$B246),Vans!$G$2:$G$101),NOT(SUMPRODUCT(($E246:$K246="Pass")+($E246:$K246="Fail")+($E246:$K246="N/A"))=7),AND($M246&lt;&gt;"",$M246&lt;&gt;"Open",$M246&lt;&gt;"Closed")),"Check inputs",IF(OR($D246&lt;SUMPRODUCT(MAX(('Service Log'!$B$2:$B$501=$B246)*('Service Log'!$H$2:$H$501&lt;$A246)*'Service Log'!$I$2:$I$501)),$D246&lt;SUMPRODUCT(MAX((Inspections!$B$2:$B$501=$B246)*(Inspections!$P$2:$P$501&lt;$A246)*Inspections!$Q$2:$Q$501)),$D246&lt;SUMPRODUCT(--(Vans!$A$2:$A$101=$B246),Vans!$D$2:$D$101)),"Check odometer",IF(AND(N($L246)&gt;0,$M246=""),"Set status","OK")))))</f>
        <v/>
      </c>
      <c r="P246" s="21">
        <f>IF(AND(ISNUMBER($A246),N($A246)&gt;=18264,N($A246)&lt;=73050),$A246,0)</f>
        <v>0</v>
      </c>
      <c r="Q246" s="22">
        <f>IF(AND(AND(ISNUMBER($A246),N($A246)&gt;=18264,N($A246)&lt;=73050),AND(ISNUMBER($D246),N($D246)&gt;=0,N($D246)&lt;=2000000)),$D246,0)</f>
        <v>0</v>
      </c>
    </row>
    <row r="247" spans="1:17" x14ac:dyDescent="0.25">
      <c r="A247" s="15"/>
      <c r="B247" s="12"/>
      <c r="C247" s="13"/>
      <c r="D247" s="14"/>
      <c r="E247" s="12"/>
      <c r="F247" s="12"/>
      <c r="G247" s="12"/>
      <c r="H247" s="12"/>
      <c r="I247" s="12"/>
      <c r="J247" s="12"/>
      <c r="K247" s="12"/>
      <c r="L247" s="23" t="str">
        <f>IF(COUNTA($A247:$K247)=0,"",COUNTIF($E247:$K247,"Fail"))</f>
        <v/>
      </c>
      <c r="M247" s="12"/>
      <c r="N247" s="13"/>
      <c r="O247" s="18" t="str">
        <f>IF(COUNTA($A247:$K247,$M247:$N247)=0,"",IF(OR($B247="",NOT(SUMPRODUCT(--(Vans!$A$2:$A$101=$B247))=1)),"Check ID",IF(OR(NOT(AND(ISNUMBER(A247),N(A247)&gt;=18264,N(A247)&lt;=73050)),NOT(AND(ISNUMBER(D247),N(D247)&gt;=0,N(D247)&lt;=2000000)),N($A247)&lt;SUMPRODUCT(--(Vans!$A$2:$A$101=$B247),Vans!$G$2:$G$101),NOT(SUMPRODUCT(($E247:$K247="Pass")+($E247:$K247="Fail")+($E247:$K247="N/A"))=7),AND($M247&lt;&gt;"",$M247&lt;&gt;"Open",$M247&lt;&gt;"Closed")),"Check inputs",IF(OR($D247&lt;SUMPRODUCT(MAX(('Service Log'!$B$2:$B$501=$B247)*('Service Log'!$H$2:$H$501&lt;$A247)*'Service Log'!$I$2:$I$501)),$D247&lt;SUMPRODUCT(MAX((Inspections!$B$2:$B$501=$B247)*(Inspections!$P$2:$P$501&lt;$A247)*Inspections!$Q$2:$Q$501)),$D247&lt;SUMPRODUCT(--(Vans!$A$2:$A$101=$B247),Vans!$D$2:$D$101)),"Check odometer",IF(AND(N($L247)&gt;0,$M247=""),"Set status","OK")))))</f>
        <v/>
      </c>
      <c r="P247" s="21">
        <f>IF(AND(ISNUMBER($A247),N($A247)&gt;=18264,N($A247)&lt;=73050),$A247,0)</f>
        <v>0</v>
      </c>
      <c r="Q247" s="22">
        <f>IF(AND(AND(ISNUMBER($A247),N($A247)&gt;=18264,N($A247)&lt;=73050),AND(ISNUMBER($D247),N($D247)&gt;=0,N($D247)&lt;=2000000)),$D247,0)</f>
        <v>0</v>
      </c>
    </row>
    <row r="248" spans="1:17" x14ac:dyDescent="0.25">
      <c r="A248" s="15"/>
      <c r="B248" s="12"/>
      <c r="C248" s="13"/>
      <c r="D248" s="14"/>
      <c r="E248" s="12"/>
      <c r="F248" s="12"/>
      <c r="G248" s="12"/>
      <c r="H248" s="12"/>
      <c r="I248" s="12"/>
      <c r="J248" s="12"/>
      <c r="K248" s="12"/>
      <c r="L248" s="23" t="str">
        <f>IF(COUNTA($A248:$K248)=0,"",COUNTIF($E248:$K248,"Fail"))</f>
        <v/>
      </c>
      <c r="M248" s="12"/>
      <c r="N248" s="13"/>
      <c r="O248" s="18" t="str">
        <f>IF(COUNTA($A248:$K248,$M248:$N248)=0,"",IF(OR($B248="",NOT(SUMPRODUCT(--(Vans!$A$2:$A$101=$B248))=1)),"Check ID",IF(OR(NOT(AND(ISNUMBER(A248),N(A248)&gt;=18264,N(A248)&lt;=73050)),NOT(AND(ISNUMBER(D248),N(D248)&gt;=0,N(D248)&lt;=2000000)),N($A248)&lt;SUMPRODUCT(--(Vans!$A$2:$A$101=$B248),Vans!$G$2:$G$101),NOT(SUMPRODUCT(($E248:$K248="Pass")+($E248:$K248="Fail")+($E248:$K248="N/A"))=7),AND($M248&lt;&gt;"",$M248&lt;&gt;"Open",$M248&lt;&gt;"Closed")),"Check inputs",IF(OR($D248&lt;SUMPRODUCT(MAX(('Service Log'!$B$2:$B$501=$B248)*('Service Log'!$H$2:$H$501&lt;$A248)*'Service Log'!$I$2:$I$501)),$D248&lt;SUMPRODUCT(MAX((Inspections!$B$2:$B$501=$B248)*(Inspections!$P$2:$P$501&lt;$A248)*Inspections!$Q$2:$Q$501)),$D248&lt;SUMPRODUCT(--(Vans!$A$2:$A$101=$B248),Vans!$D$2:$D$101)),"Check odometer",IF(AND(N($L248)&gt;0,$M248=""),"Set status","OK")))))</f>
        <v/>
      </c>
      <c r="P248" s="21">
        <f>IF(AND(ISNUMBER($A248),N($A248)&gt;=18264,N($A248)&lt;=73050),$A248,0)</f>
        <v>0</v>
      </c>
      <c r="Q248" s="22">
        <f>IF(AND(AND(ISNUMBER($A248),N($A248)&gt;=18264,N($A248)&lt;=73050),AND(ISNUMBER($D248),N($D248)&gt;=0,N($D248)&lt;=2000000)),$D248,0)</f>
        <v>0</v>
      </c>
    </row>
    <row r="249" spans="1:17" x14ac:dyDescent="0.25">
      <c r="A249" s="15"/>
      <c r="B249" s="12"/>
      <c r="C249" s="13"/>
      <c r="D249" s="14"/>
      <c r="E249" s="12"/>
      <c r="F249" s="12"/>
      <c r="G249" s="12"/>
      <c r="H249" s="12"/>
      <c r="I249" s="12"/>
      <c r="J249" s="12"/>
      <c r="K249" s="12"/>
      <c r="L249" s="23" t="str">
        <f>IF(COUNTA($A249:$K249)=0,"",COUNTIF($E249:$K249,"Fail"))</f>
        <v/>
      </c>
      <c r="M249" s="12"/>
      <c r="N249" s="13"/>
      <c r="O249" s="18" t="str">
        <f>IF(COUNTA($A249:$K249,$M249:$N249)=0,"",IF(OR($B249="",NOT(SUMPRODUCT(--(Vans!$A$2:$A$101=$B249))=1)),"Check ID",IF(OR(NOT(AND(ISNUMBER(A249),N(A249)&gt;=18264,N(A249)&lt;=73050)),NOT(AND(ISNUMBER(D249),N(D249)&gt;=0,N(D249)&lt;=2000000)),N($A249)&lt;SUMPRODUCT(--(Vans!$A$2:$A$101=$B249),Vans!$G$2:$G$101),NOT(SUMPRODUCT(($E249:$K249="Pass")+($E249:$K249="Fail")+($E249:$K249="N/A"))=7),AND($M249&lt;&gt;"",$M249&lt;&gt;"Open",$M249&lt;&gt;"Closed")),"Check inputs",IF(OR($D249&lt;SUMPRODUCT(MAX(('Service Log'!$B$2:$B$501=$B249)*('Service Log'!$H$2:$H$501&lt;$A249)*'Service Log'!$I$2:$I$501)),$D249&lt;SUMPRODUCT(MAX((Inspections!$B$2:$B$501=$B249)*(Inspections!$P$2:$P$501&lt;$A249)*Inspections!$Q$2:$Q$501)),$D249&lt;SUMPRODUCT(--(Vans!$A$2:$A$101=$B249),Vans!$D$2:$D$101)),"Check odometer",IF(AND(N($L249)&gt;0,$M249=""),"Set status","OK")))))</f>
        <v/>
      </c>
      <c r="P249" s="21">
        <f>IF(AND(ISNUMBER($A249),N($A249)&gt;=18264,N($A249)&lt;=73050),$A249,0)</f>
        <v>0</v>
      </c>
      <c r="Q249" s="22">
        <f>IF(AND(AND(ISNUMBER($A249),N($A249)&gt;=18264,N($A249)&lt;=73050),AND(ISNUMBER($D249),N($D249)&gt;=0,N($D249)&lt;=2000000)),$D249,0)</f>
        <v>0</v>
      </c>
    </row>
    <row r="250" spans="1:17" x14ac:dyDescent="0.25">
      <c r="A250" s="15"/>
      <c r="B250" s="12"/>
      <c r="C250" s="13"/>
      <c r="D250" s="14"/>
      <c r="E250" s="12"/>
      <c r="F250" s="12"/>
      <c r="G250" s="12"/>
      <c r="H250" s="12"/>
      <c r="I250" s="12"/>
      <c r="J250" s="12"/>
      <c r="K250" s="12"/>
      <c r="L250" s="23" t="str">
        <f>IF(COUNTA($A250:$K250)=0,"",COUNTIF($E250:$K250,"Fail"))</f>
        <v/>
      </c>
      <c r="M250" s="12"/>
      <c r="N250" s="13"/>
      <c r="O250" s="18" t="str">
        <f>IF(COUNTA($A250:$K250,$M250:$N250)=0,"",IF(OR($B250="",NOT(SUMPRODUCT(--(Vans!$A$2:$A$101=$B250))=1)),"Check ID",IF(OR(NOT(AND(ISNUMBER(A250),N(A250)&gt;=18264,N(A250)&lt;=73050)),NOT(AND(ISNUMBER(D250),N(D250)&gt;=0,N(D250)&lt;=2000000)),N($A250)&lt;SUMPRODUCT(--(Vans!$A$2:$A$101=$B250),Vans!$G$2:$G$101),NOT(SUMPRODUCT(($E250:$K250="Pass")+($E250:$K250="Fail")+($E250:$K250="N/A"))=7),AND($M250&lt;&gt;"",$M250&lt;&gt;"Open",$M250&lt;&gt;"Closed")),"Check inputs",IF(OR($D250&lt;SUMPRODUCT(MAX(('Service Log'!$B$2:$B$501=$B250)*('Service Log'!$H$2:$H$501&lt;$A250)*'Service Log'!$I$2:$I$501)),$D250&lt;SUMPRODUCT(MAX((Inspections!$B$2:$B$501=$B250)*(Inspections!$P$2:$P$501&lt;$A250)*Inspections!$Q$2:$Q$501)),$D250&lt;SUMPRODUCT(--(Vans!$A$2:$A$101=$B250),Vans!$D$2:$D$101)),"Check odometer",IF(AND(N($L250)&gt;0,$M250=""),"Set status","OK")))))</f>
        <v/>
      </c>
      <c r="P250" s="21">
        <f>IF(AND(ISNUMBER($A250),N($A250)&gt;=18264,N($A250)&lt;=73050),$A250,0)</f>
        <v>0</v>
      </c>
      <c r="Q250" s="22">
        <f>IF(AND(AND(ISNUMBER($A250),N($A250)&gt;=18264,N($A250)&lt;=73050),AND(ISNUMBER($D250),N($D250)&gt;=0,N($D250)&lt;=2000000)),$D250,0)</f>
        <v>0</v>
      </c>
    </row>
    <row r="251" spans="1:17" x14ac:dyDescent="0.25">
      <c r="A251" s="15"/>
      <c r="B251" s="12"/>
      <c r="C251" s="13"/>
      <c r="D251" s="14"/>
      <c r="E251" s="12"/>
      <c r="F251" s="12"/>
      <c r="G251" s="12"/>
      <c r="H251" s="12"/>
      <c r="I251" s="12"/>
      <c r="J251" s="12"/>
      <c r="K251" s="12"/>
      <c r="L251" s="23" t="str">
        <f>IF(COUNTA($A251:$K251)=0,"",COUNTIF($E251:$K251,"Fail"))</f>
        <v/>
      </c>
      <c r="M251" s="12"/>
      <c r="N251" s="13"/>
      <c r="O251" s="18" t="str">
        <f>IF(COUNTA($A251:$K251,$M251:$N251)=0,"",IF(OR($B251="",NOT(SUMPRODUCT(--(Vans!$A$2:$A$101=$B251))=1)),"Check ID",IF(OR(NOT(AND(ISNUMBER(A251),N(A251)&gt;=18264,N(A251)&lt;=73050)),NOT(AND(ISNUMBER(D251),N(D251)&gt;=0,N(D251)&lt;=2000000)),N($A251)&lt;SUMPRODUCT(--(Vans!$A$2:$A$101=$B251),Vans!$G$2:$G$101),NOT(SUMPRODUCT(($E251:$K251="Pass")+($E251:$K251="Fail")+($E251:$K251="N/A"))=7),AND($M251&lt;&gt;"",$M251&lt;&gt;"Open",$M251&lt;&gt;"Closed")),"Check inputs",IF(OR($D251&lt;SUMPRODUCT(MAX(('Service Log'!$B$2:$B$501=$B251)*('Service Log'!$H$2:$H$501&lt;$A251)*'Service Log'!$I$2:$I$501)),$D251&lt;SUMPRODUCT(MAX((Inspections!$B$2:$B$501=$B251)*(Inspections!$P$2:$P$501&lt;$A251)*Inspections!$Q$2:$Q$501)),$D251&lt;SUMPRODUCT(--(Vans!$A$2:$A$101=$B251),Vans!$D$2:$D$101)),"Check odometer",IF(AND(N($L251)&gt;0,$M251=""),"Set status","OK")))))</f>
        <v/>
      </c>
      <c r="P251" s="21">
        <f>IF(AND(ISNUMBER($A251),N($A251)&gt;=18264,N($A251)&lt;=73050),$A251,0)</f>
        <v>0</v>
      </c>
      <c r="Q251" s="22">
        <f>IF(AND(AND(ISNUMBER($A251),N($A251)&gt;=18264,N($A251)&lt;=73050),AND(ISNUMBER($D251),N($D251)&gt;=0,N($D251)&lt;=2000000)),$D251,0)</f>
        <v>0</v>
      </c>
    </row>
    <row r="252" spans="1:17" x14ac:dyDescent="0.25">
      <c r="A252" s="15"/>
      <c r="B252" s="12"/>
      <c r="C252" s="13"/>
      <c r="D252" s="14"/>
      <c r="E252" s="12"/>
      <c r="F252" s="12"/>
      <c r="G252" s="12"/>
      <c r="H252" s="12"/>
      <c r="I252" s="12"/>
      <c r="J252" s="12"/>
      <c r="K252" s="12"/>
      <c r="L252" s="23" t="str">
        <f>IF(COUNTA($A252:$K252)=0,"",COUNTIF($E252:$K252,"Fail"))</f>
        <v/>
      </c>
      <c r="M252" s="12"/>
      <c r="N252" s="13"/>
      <c r="O252" s="18" t="str">
        <f>IF(COUNTA($A252:$K252,$M252:$N252)=0,"",IF(OR($B252="",NOT(SUMPRODUCT(--(Vans!$A$2:$A$101=$B252))=1)),"Check ID",IF(OR(NOT(AND(ISNUMBER(A252),N(A252)&gt;=18264,N(A252)&lt;=73050)),NOT(AND(ISNUMBER(D252),N(D252)&gt;=0,N(D252)&lt;=2000000)),N($A252)&lt;SUMPRODUCT(--(Vans!$A$2:$A$101=$B252),Vans!$G$2:$G$101),NOT(SUMPRODUCT(($E252:$K252="Pass")+($E252:$K252="Fail")+($E252:$K252="N/A"))=7),AND($M252&lt;&gt;"",$M252&lt;&gt;"Open",$M252&lt;&gt;"Closed")),"Check inputs",IF(OR($D252&lt;SUMPRODUCT(MAX(('Service Log'!$B$2:$B$501=$B252)*('Service Log'!$H$2:$H$501&lt;$A252)*'Service Log'!$I$2:$I$501)),$D252&lt;SUMPRODUCT(MAX((Inspections!$B$2:$B$501=$B252)*(Inspections!$P$2:$P$501&lt;$A252)*Inspections!$Q$2:$Q$501)),$D252&lt;SUMPRODUCT(--(Vans!$A$2:$A$101=$B252),Vans!$D$2:$D$101)),"Check odometer",IF(AND(N($L252)&gt;0,$M252=""),"Set status","OK")))))</f>
        <v/>
      </c>
      <c r="P252" s="21">
        <f>IF(AND(ISNUMBER($A252),N($A252)&gt;=18264,N($A252)&lt;=73050),$A252,0)</f>
        <v>0</v>
      </c>
      <c r="Q252" s="22">
        <f>IF(AND(AND(ISNUMBER($A252),N($A252)&gt;=18264,N($A252)&lt;=73050),AND(ISNUMBER($D252),N($D252)&gt;=0,N($D252)&lt;=2000000)),$D252,0)</f>
        <v>0</v>
      </c>
    </row>
    <row r="253" spans="1:17" x14ac:dyDescent="0.25">
      <c r="A253" s="15"/>
      <c r="B253" s="12"/>
      <c r="C253" s="13"/>
      <c r="D253" s="14"/>
      <c r="E253" s="12"/>
      <c r="F253" s="12"/>
      <c r="G253" s="12"/>
      <c r="H253" s="12"/>
      <c r="I253" s="12"/>
      <c r="J253" s="12"/>
      <c r="K253" s="12"/>
      <c r="L253" s="23" t="str">
        <f>IF(COUNTA($A253:$K253)=0,"",COUNTIF($E253:$K253,"Fail"))</f>
        <v/>
      </c>
      <c r="M253" s="12"/>
      <c r="N253" s="13"/>
      <c r="O253" s="18" t="str">
        <f>IF(COUNTA($A253:$K253,$M253:$N253)=0,"",IF(OR($B253="",NOT(SUMPRODUCT(--(Vans!$A$2:$A$101=$B253))=1)),"Check ID",IF(OR(NOT(AND(ISNUMBER(A253),N(A253)&gt;=18264,N(A253)&lt;=73050)),NOT(AND(ISNUMBER(D253),N(D253)&gt;=0,N(D253)&lt;=2000000)),N($A253)&lt;SUMPRODUCT(--(Vans!$A$2:$A$101=$B253),Vans!$G$2:$G$101),NOT(SUMPRODUCT(($E253:$K253="Pass")+($E253:$K253="Fail")+($E253:$K253="N/A"))=7),AND($M253&lt;&gt;"",$M253&lt;&gt;"Open",$M253&lt;&gt;"Closed")),"Check inputs",IF(OR($D253&lt;SUMPRODUCT(MAX(('Service Log'!$B$2:$B$501=$B253)*('Service Log'!$H$2:$H$501&lt;$A253)*'Service Log'!$I$2:$I$501)),$D253&lt;SUMPRODUCT(MAX((Inspections!$B$2:$B$501=$B253)*(Inspections!$P$2:$P$501&lt;$A253)*Inspections!$Q$2:$Q$501)),$D253&lt;SUMPRODUCT(--(Vans!$A$2:$A$101=$B253),Vans!$D$2:$D$101)),"Check odometer",IF(AND(N($L253)&gt;0,$M253=""),"Set status","OK")))))</f>
        <v/>
      </c>
      <c r="P253" s="21">
        <f>IF(AND(ISNUMBER($A253),N($A253)&gt;=18264,N($A253)&lt;=73050),$A253,0)</f>
        <v>0</v>
      </c>
      <c r="Q253" s="22">
        <f>IF(AND(AND(ISNUMBER($A253),N($A253)&gt;=18264,N($A253)&lt;=73050),AND(ISNUMBER($D253),N($D253)&gt;=0,N($D253)&lt;=2000000)),$D253,0)</f>
        <v>0</v>
      </c>
    </row>
    <row r="254" spans="1:17" x14ac:dyDescent="0.25">
      <c r="A254" s="15"/>
      <c r="B254" s="12"/>
      <c r="C254" s="13"/>
      <c r="D254" s="14"/>
      <c r="E254" s="12"/>
      <c r="F254" s="12"/>
      <c r="G254" s="12"/>
      <c r="H254" s="12"/>
      <c r="I254" s="12"/>
      <c r="J254" s="12"/>
      <c r="K254" s="12"/>
      <c r="L254" s="23" t="str">
        <f>IF(COUNTA($A254:$K254)=0,"",COUNTIF($E254:$K254,"Fail"))</f>
        <v/>
      </c>
      <c r="M254" s="12"/>
      <c r="N254" s="13"/>
      <c r="O254" s="18" t="str">
        <f>IF(COUNTA($A254:$K254,$M254:$N254)=0,"",IF(OR($B254="",NOT(SUMPRODUCT(--(Vans!$A$2:$A$101=$B254))=1)),"Check ID",IF(OR(NOT(AND(ISNUMBER(A254),N(A254)&gt;=18264,N(A254)&lt;=73050)),NOT(AND(ISNUMBER(D254),N(D254)&gt;=0,N(D254)&lt;=2000000)),N($A254)&lt;SUMPRODUCT(--(Vans!$A$2:$A$101=$B254),Vans!$G$2:$G$101),NOT(SUMPRODUCT(($E254:$K254="Pass")+($E254:$K254="Fail")+($E254:$K254="N/A"))=7),AND($M254&lt;&gt;"",$M254&lt;&gt;"Open",$M254&lt;&gt;"Closed")),"Check inputs",IF(OR($D254&lt;SUMPRODUCT(MAX(('Service Log'!$B$2:$B$501=$B254)*('Service Log'!$H$2:$H$501&lt;$A254)*'Service Log'!$I$2:$I$501)),$D254&lt;SUMPRODUCT(MAX((Inspections!$B$2:$B$501=$B254)*(Inspections!$P$2:$P$501&lt;$A254)*Inspections!$Q$2:$Q$501)),$D254&lt;SUMPRODUCT(--(Vans!$A$2:$A$101=$B254),Vans!$D$2:$D$101)),"Check odometer",IF(AND(N($L254)&gt;0,$M254=""),"Set status","OK")))))</f>
        <v/>
      </c>
      <c r="P254" s="21">
        <f>IF(AND(ISNUMBER($A254),N($A254)&gt;=18264,N($A254)&lt;=73050),$A254,0)</f>
        <v>0</v>
      </c>
      <c r="Q254" s="22">
        <f>IF(AND(AND(ISNUMBER($A254),N($A254)&gt;=18264,N($A254)&lt;=73050),AND(ISNUMBER($D254),N($D254)&gt;=0,N($D254)&lt;=2000000)),$D254,0)</f>
        <v>0</v>
      </c>
    </row>
    <row r="255" spans="1:17" x14ac:dyDescent="0.25">
      <c r="A255" s="15"/>
      <c r="B255" s="12"/>
      <c r="C255" s="13"/>
      <c r="D255" s="14"/>
      <c r="E255" s="12"/>
      <c r="F255" s="12"/>
      <c r="G255" s="12"/>
      <c r="H255" s="12"/>
      <c r="I255" s="12"/>
      <c r="J255" s="12"/>
      <c r="K255" s="12"/>
      <c r="L255" s="23" t="str">
        <f>IF(COUNTA($A255:$K255)=0,"",COUNTIF($E255:$K255,"Fail"))</f>
        <v/>
      </c>
      <c r="M255" s="12"/>
      <c r="N255" s="13"/>
      <c r="O255" s="18" t="str">
        <f>IF(COUNTA($A255:$K255,$M255:$N255)=0,"",IF(OR($B255="",NOT(SUMPRODUCT(--(Vans!$A$2:$A$101=$B255))=1)),"Check ID",IF(OR(NOT(AND(ISNUMBER(A255),N(A255)&gt;=18264,N(A255)&lt;=73050)),NOT(AND(ISNUMBER(D255),N(D255)&gt;=0,N(D255)&lt;=2000000)),N($A255)&lt;SUMPRODUCT(--(Vans!$A$2:$A$101=$B255),Vans!$G$2:$G$101),NOT(SUMPRODUCT(($E255:$K255="Pass")+($E255:$K255="Fail")+($E255:$K255="N/A"))=7),AND($M255&lt;&gt;"",$M255&lt;&gt;"Open",$M255&lt;&gt;"Closed")),"Check inputs",IF(OR($D255&lt;SUMPRODUCT(MAX(('Service Log'!$B$2:$B$501=$B255)*('Service Log'!$H$2:$H$501&lt;$A255)*'Service Log'!$I$2:$I$501)),$D255&lt;SUMPRODUCT(MAX((Inspections!$B$2:$B$501=$B255)*(Inspections!$P$2:$P$501&lt;$A255)*Inspections!$Q$2:$Q$501)),$D255&lt;SUMPRODUCT(--(Vans!$A$2:$A$101=$B255),Vans!$D$2:$D$101)),"Check odometer",IF(AND(N($L255)&gt;0,$M255=""),"Set status","OK")))))</f>
        <v/>
      </c>
      <c r="P255" s="21">
        <f>IF(AND(ISNUMBER($A255),N($A255)&gt;=18264,N($A255)&lt;=73050),$A255,0)</f>
        <v>0</v>
      </c>
      <c r="Q255" s="22">
        <f>IF(AND(AND(ISNUMBER($A255),N($A255)&gt;=18264,N($A255)&lt;=73050),AND(ISNUMBER($D255),N($D255)&gt;=0,N($D255)&lt;=2000000)),$D255,0)</f>
        <v>0</v>
      </c>
    </row>
    <row r="256" spans="1:17" x14ac:dyDescent="0.25">
      <c r="A256" s="15"/>
      <c r="B256" s="12"/>
      <c r="C256" s="13"/>
      <c r="D256" s="14"/>
      <c r="E256" s="12"/>
      <c r="F256" s="12"/>
      <c r="G256" s="12"/>
      <c r="H256" s="12"/>
      <c r="I256" s="12"/>
      <c r="J256" s="12"/>
      <c r="K256" s="12"/>
      <c r="L256" s="23" t="str">
        <f>IF(COUNTA($A256:$K256)=0,"",COUNTIF($E256:$K256,"Fail"))</f>
        <v/>
      </c>
      <c r="M256" s="12"/>
      <c r="N256" s="13"/>
      <c r="O256" s="18" t="str">
        <f>IF(COUNTA($A256:$K256,$M256:$N256)=0,"",IF(OR($B256="",NOT(SUMPRODUCT(--(Vans!$A$2:$A$101=$B256))=1)),"Check ID",IF(OR(NOT(AND(ISNUMBER(A256),N(A256)&gt;=18264,N(A256)&lt;=73050)),NOT(AND(ISNUMBER(D256),N(D256)&gt;=0,N(D256)&lt;=2000000)),N($A256)&lt;SUMPRODUCT(--(Vans!$A$2:$A$101=$B256),Vans!$G$2:$G$101),NOT(SUMPRODUCT(($E256:$K256="Pass")+($E256:$K256="Fail")+($E256:$K256="N/A"))=7),AND($M256&lt;&gt;"",$M256&lt;&gt;"Open",$M256&lt;&gt;"Closed")),"Check inputs",IF(OR($D256&lt;SUMPRODUCT(MAX(('Service Log'!$B$2:$B$501=$B256)*('Service Log'!$H$2:$H$501&lt;$A256)*'Service Log'!$I$2:$I$501)),$D256&lt;SUMPRODUCT(MAX((Inspections!$B$2:$B$501=$B256)*(Inspections!$P$2:$P$501&lt;$A256)*Inspections!$Q$2:$Q$501)),$D256&lt;SUMPRODUCT(--(Vans!$A$2:$A$101=$B256),Vans!$D$2:$D$101)),"Check odometer",IF(AND(N($L256)&gt;0,$M256=""),"Set status","OK")))))</f>
        <v/>
      </c>
      <c r="P256" s="21">
        <f>IF(AND(ISNUMBER($A256),N($A256)&gt;=18264,N($A256)&lt;=73050),$A256,0)</f>
        <v>0</v>
      </c>
      <c r="Q256" s="22">
        <f>IF(AND(AND(ISNUMBER($A256),N($A256)&gt;=18264,N($A256)&lt;=73050),AND(ISNUMBER($D256),N($D256)&gt;=0,N($D256)&lt;=2000000)),$D256,0)</f>
        <v>0</v>
      </c>
    </row>
    <row r="257" spans="1:17" x14ac:dyDescent="0.25">
      <c r="A257" s="15"/>
      <c r="B257" s="12"/>
      <c r="C257" s="13"/>
      <c r="D257" s="14"/>
      <c r="E257" s="12"/>
      <c r="F257" s="12"/>
      <c r="G257" s="12"/>
      <c r="H257" s="12"/>
      <c r="I257" s="12"/>
      <c r="J257" s="12"/>
      <c r="K257" s="12"/>
      <c r="L257" s="23" t="str">
        <f>IF(COUNTA($A257:$K257)=0,"",COUNTIF($E257:$K257,"Fail"))</f>
        <v/>
      </c>
      <c r="M257" s="12"/>
      <c r="N257" s="13"/>
      <c r="O257" s="18" t="str">
        <f>IF(COUNTA($A257:$K257,$M257:$N257)=0,"",IF(OR($B257="",NOT(SUMPRODUCT(--(Vans!$A$2:$A$101=$B257))=1)),"Check ID",IF(OR(NOT(AND(ISNUMBER(A257),N(A257)&gt;=18264,N(A257)&lt;=73050)),NOT(AND(ISNUMBER(D257),N(D257)&gt;=0,N(D257)&lt;=2000000)),N($A257)&lt;SUMPRODUCT(--(Vans!$A$2:$A$101=$B257),Vans!$G$2:$G$101),NOT(SUMPRODUCT(($E257:$K257="Pass")+($E257:$K257="Fail")+($E257:$K257="N/A"))=7),AND($M257&lt;&gt;"",$M257&lt;&gt;"Open",$M257&lt;&gt;"Closed")),"Check inputs",IF(OR($D257&lt;SUMPRODUCT(MAX(('Service Log'!$B$2:$B$501=$B257)*('Service Log'!$H$2:$H$501&lt;$A257)*'Service Log'!$I$2:$I$501)),$D257&lt;SUMPRODUCT(MAX((Inspections!$B$2:$B$501=$B257)*(Inspections!$P$2:$P$501&lt;$A257)*Inspections!$Q$2:$Q$501)),$D257&lt;SUMPRODUCT(--(Vans!$A$2:$A$101=$B257),Vans!$D$2:$D$101)),"Check odometer",IF(AND(N($L257)&gt;0,$M257=""),"Set status","OK")))))</f>
        <v/>
      </c>
      <c r="P257" s="21">
        <f>IF(AND(ISNUMBER($A257),N($A257)&gt;=18264,N($A257)&lt;=73050),$A257,0)</f>
        <v>0</v>
      </c>
      <c r="Q257" s="22">
        <f>IF(AND(AND(ISNUMBER($A257),N($A257)&gt;=18264,N($A257)&lt;=73050),AND(ISNUMBER($D257),N($D257)&gt;=0,N($D257)&lt;=2000000)),$D257,0)</f>
        <v>0</v>
      </c>
    </row>
    <row r="258" spans="1:17" x14ac:dyDescent="0.25">
      <c r="A258" s="15"/>
      <c r="B258" s="12"/>
      <c r="C258" s="13"/>
      <c r="D258" s="14"/>
      <c r="E258" s="12"/>
      <c r="F258" s="12"/>
      <c r="G258" s="12"/>
      <c r="H258" s="12"/>
      <c r="I258" s="12"/>
      <c r="J258" s="12"/>
      <c r="K258" s="12"/>
      <c r="L258" s="23" t="str">
        <f>IF(COUNTA($A258:$K258)=0,"",COUNTIF($E258:$K258,"Fail"))</f>
        <v/>
      </c>
      <c r="M258" s="12"/>
      <c r="N258" s="13"/>
      <c r="O258" s="18" t="str">
        <f>IF(COUNTA($A258:$K258,$M258:$N258)=0,"",IF(OR($B258="",NOT(SUMPRODUCT(--(Vans!$A$2:$A$101=$B258))=1)),"Check ID",IF(OR(NOT(AND(ISNUMBER(A258),N(A258)&gt;=18264,N(A258)&lt;=73050)),NOT(AND(ISNUMBER(D258),N(D258)&gt;=0,N(D258)&lt;=2000000)),N($A258)&lt;SUMPRODUCT(--(Vans!$A$2:$A$101=$B258),Vans!$G$2:$G$101),NOT(SUMPRODUCT(($E258:$K258="Pass")+($E258:$K258="Fail")+($E258:$K258="N/A"))=7),AND($M258&lt;&gt;"",$M258&lt;&gt;"Open",$M258&lt;&gt;"Closed")),"Check inputs",IF(OR($D258&lt;SUMPRODUCT(MAX(('Service Log'!$B$2:$B$501=$B258)*('Service Log'!$H$2:$H$501&lt;$A258)*'Service Log'!$I$2:$I$501)),$D258&lt;SUMPRODUCT(MAX((Inspections!$B$2:$B$501=$B258)*(Inspections!$P$2:$P$501&lt;$A258)*Inspections!$Q$2:$Q$501)),$D258&lt;SUMPRODUCT(--(Vans!$A$2:$A$101=$B258),Vans!$D$2:$D$101)),"Check odometer",IF(AND(N($L258)&gt;0,$M258=""),"Set status","OK")))))</f>
        <v/>
      </c>
      <c r="P258" s="21">
        <f>IF(AND(ISNUMBER($A258),N($A258)&gt;=18264,N($A258)&lt;=73050),$A258,0)</f>
        <v>0</v>
      </c>
      <c r="Q258" s="22">
        <f>IF(AND(AND(ISNUMBER($A258),N($A258)&gt;=18264,N($A258)&lt;=73050),AND(ISNUMBER($D258),N($D258)&gt;=0,N($D258)&lt;=2000000)),$D258,0)</f>
        <v>0</v>
      </c>
    </row>
    <row r="259" spans="1:17" x14ac:dyDescent="0.25">
      <c r="A259" s="15"/>
      <c r="B259" s="12"/>
      <c r="C259" s="13"/>
      <c r="D259" s="14"/>
      <c r="E259" s="12"/>
      <c r="F259" s="12"/>
      <c r="G259" s="12"/>
      <c r="H259" s="12"/>
      <c r="I259" s="12"/>
      <c r="J259" s="12"/>
      <c r="K259" s="12"/>
      <c r="L259" s="23" t="str">
        <f>IF(COUNTA($A259:$K259)=0,"",COUNTIF($E259:$K259,"Fail"))</f>
        <v/>
      </c>
      <c r="M259" s="12"/>
      <c r="N259" s="13"/>
      <c r="O259" s="18" t="str">
        <f>IF(COUNTA($A259:$K259,$M259:$N259)=0,"",IF(OR($B259="",NOT(SUMPRODUCT(--(Vans!$A$2:$A$101=$B259))=1)),"Check ID",IF(OR(NOT(AND(ISNUMBER(A259),N(A259)&gt;=18264,N(A259)&lt;=73050)),NOT(AND(ISNUMBER(D259),N(D259)&gt;=0,N(D259)&lt;=2000000)),N($A259)&lt;SUMPRODUCT(--(Vans!$A$2:$A$101=$B259),Vans!$G$2:$G$101),NOT(SUMPRODUCT(($E259:$K259="Pass")+($E259:$K259="Fail")+($E259:$K259="N/A"))=7),AND($M259&lt;&gt;"",$M259&lt;&gt;"Open",$M259&lt;&gt;"Closed")),"Check inputs",IF(OR($D259&lt;SUMPRODUCT(MAX(('Service Log'!$B$2:$B$501=$B259)*('Service Log'!$H$2:$H$501&lt;$A259)*'Service Log'!$I$2:$I$501)),$D259&lt;SUMPRODUCT(MAX((Inspections!$B$2:$B$501=$B259)*(Inspections!$P$2:$P$501&lt;$A259)*Inspections!$Q$2:$Q$501)),$D259&lt;SUMPRODUCT(--(Vans!$A$2:$A$101=$B259),Vans!$D$2:$D$101)),"Check odometer",IF(AND(N($L259)&gt;0,$M259=""),"Set status","OK")))))</f>
        <v/>
      </c>
      <c r="P259" s="21">
        <f>IF(AND(ISNUMBER($A259),N($A259)&gt;=18264,N($A259)&lt;=73050),$A259,0)</f>
        <v>0</v>
      </c>
      <c r="Q259" s="22">
        <f>IF(AND(AND(ISNUMBER($A259),N($A259)&gt;=18264,N($A259)&lt;=73050),AND(ISNUMBER($D259),N($D259)&gt;=0,N($D259)&lt;=2000000)),$D259,0)</f>
        <v>0</v>
      </c>
    </row>
    <row r="260" spans="1:17" x14ac:dyDescent="0.25">
      <c r="A260" s="15"/>
      <c r="B260" s="12"/>
      <c r="C260" s="13"/>
      <c r="D260" s="14"/>
      <c r="E260" s="12"/>
      <c r="F260" s="12"/>
      <c r="G260" s="12"/>
      <c r="H260" s="12"/>
      <c r="I260" s="12"/>
      <c r="J260" s="12"/>
      <c r="K260" s="12"/>
      <c r="L260" s="23" t="str">
        <f>IF(COUNTA($A260:$K260)=0,"",COUNTIF($E260:$K260,"Fail"))</f>
        <v/>
      </c>
      <c r="M260" s="12"/>
      <c r="N260" s="13"/>
      <c r="O260" s="18" t="str">
        <f>IF(COUNTA($A260:$K260,$M260:$N260)=0,"",IF(OR($B260="",NOT(SUMPRODUCT(--(Vans!$A$2:$A$101=$B260))=1)),"Check ID",IF(OR(NOT(AND(ISNUMBER(A260),N(A260)&gt;=18264,N(A260)&lt;=73050)),NOT(AND(ISNUMBER(D260),N(D260)&gt;=0,N(D260)&lt;=2000000)),N($A260)&lt;SUMPRODUCT(--(Vans!$A$2:$A$101=$B260),Vans!$G$2:$G$101),NOT(SUMPRODUCT(($E260:$K260="Pass")+($E260:$K260="Fail")+($E260:$K260="N/A"))=7),AND($M260&lt;&gt;"",$M260&lt;&gt;"Open",$M260&lt;&gt;"Closed")),"Check inputs",IF(OR($D260&lt;SUMPRODUCT(MAX(('Service Log'!$B$2:$B$501=$B260)*('Service Log'!$H$2:$H$501&lt;$A260)*'Service Log'!$I$2:$I$501)),$D260&lt;SUMPRODUCT(MAX((Inspections!$B$2:$B$501=$B260)*(Inspections!$P$2:$P$501&lt;$A260)*Inspections!$Q$2:$Q$501)),$D260&lt;SUMPRODUCT(--(Vans!$A$2:$A$101=$B260),Vans!$D$2:$D$101)),"Check odometer",IF(AND(N($L260)&gt;0,$M260=""),"Set status","OK")))))</f>
        <v/>
      </c>
      <c r="P260" s="21">
        <f>IF(AND(ISNUMBER($A260),N($A260)&gt;=18264,N($A260)&lt;=73050),$A260,0)</f>
        <v>0</v>
      </c>
      <c r="Q260" s="22">
        <f>IF(AND(AND(ISNUMBER($A260),N($A260)&gt;=18264,N($A260)&lt;=73050),AND(ISNUMBER($D260),N($D260)&gt;=0,N($D260)&lt;=2000000)),$D260,0)</f>
        <v>0</v>
      </c>
    </row>
    <row r="261" spans="1:17" x14ac:dyDescent="0.25">
      <c r="A261" s="15"/>
      <c r="B261" s="12"/>
      <c r="C261" s="13"/>
      <c r="D261" s="14"/>
      <c r="E261" s="12"/>
      <c r="F261" s="12"/>
      <c r="G261" s="12"/>
      <c r="H261" s="12"/>
      <c r="I261" s="12"/>
      <c r="J261" s="12"/>
      <c r="K261" s="12"/>
      <c r="L261" s="23" t="str">
        <f>IF(COUNTA($A261:$K261)=0,"",COUNTIF($E261:$K261,"Fail"))</f>
        <v/>
      </c>
      <c r="M261" s="12"/>
      <c r="N261" s="13"/>
      <c r="O261" s="18" t="str">
        <f>IF(COUNTA($A261:$K261,$M261:$N261)=0,"",IF(OR($B261="",NOT(SUMPRODUCT(--(Vans!$A$2:$A$101=$B261))=1)),"Check ID",IF(OR(NOT(AND(ISNUMBER(A261),N(A261)&gt;=18264,N(A261)&lt;=73050)),NOT(AND(ISNUMBER(D261),N(D261)&gt;=0,N(D261)&lt;=2000000)),N($A261)&lt;SUMPRODUCT(--(Vans!$A$2:$A$101=$B261),Vans!$G$2:$G$101),NOT(SUMPRODUCT(($E261:$K261="Pass")+($E261:$K261="Fail")+($E261:$K261="N/A"))=7),AND($M261&lt;&gt;"",$M261&lt;&gt;"Open",$M261&lt;&gt;"Closed")),"Check inputs",IF(OR($D261&lt;SUMPRODUCT(MAX(('Service Log'!$B$2:$B$501=$B261)*('Service Log'!$H$2:$H$501&lt;$A261)*'Service Log'!$I$2:$I$501)),$D261&lt;SUMPRODUCT(MAX((Inspections!$B$2:$B$501=$B261)*(Inspections!$P$2:$P$501&lt;$A261)*Inspections!$Q$2:$Q$501)),$D261&lt;SUMPRODUCT(--(Vans!$A$2:$A$101=$B261),Vans!$D$2:$D$101)),"Check odometer",IF(AND(N($L261)&gt;0,$M261=""),"Set status","OK")))))</f>
        <v/>
      </c>
      <c r="P261" s="21">
        <f>IF(AND(ISNUMBER($A261),N($A261)&gt;=18264,N($A261)&lt;=73050),$A261,0)</f>
        <v>0</v>
      </c>
      <c r="Q261" s="22">
        <f>IF(AND(AND(ISNUMBER($A261),N($A261)&gt;=18264,N($A261)&lt;=73050),AND(ISNUMBER($D261),N($D261)&gt;=0,N($D261)&lt;=2000000)),$D261,0)</f>
        <v>0</v>
      </c>
    </row>
    <row r="262" spans="1:17" x14ac:dyDescent="0.25">
      <c r="A262" s="15"/>
      <c r="B262" s="12"/>
      <c r="C262" s="13"/>
      <c r="D262" s="14"/>
      <c r="E262" s="12"/>
      <c r="F262" s="12"/>
      <c r="G262" s="12"/>
      <c r="H262" s="12"/>
      <c r="I262" s="12"/>
      <c r="J262" s="12"/>
      <c r="K262" s="12"/>
      <c r="L262" s="23" t="str">
        <f>IF(COUNTA($A262:$K262)=0,"",COUNTIF($E262:$K262,"Fail"))</f>
        <v/>
      </c>
      <c r="M262" s="12"/>
      <c r="N262" s="13"/>
      <c r="O262" s="18" t="str">
        <f>IF(COUNTA($A262:$K262,$M262:$N262)=0,"",IF(OR($B262="",NOT(SUMPRODUCT(--(Vans!$A$2:$A$101=$B262))=1)),"Check ID",IF(OR(NOT(AND(ISNUMBER(A262),N(A262)&gt;=18264,N(A262)&lt;=73050)),NOT(AND(ISNUMBER(D262),N(D262)&gt;=0,N(D262)&lt;=2000000)),N($A262)&lt;SUMPRODUCT(--(Vans!$A$2:$A$101=$B262),Vans!$G$2:$G$101),NOT(SUMPRODUCT(($E262:$K262="Pass")+($E262:$K262="Fail")+($E262:$K262="N/A"))=7),AND($M262&lt;&gt;"",$M262&lt;&gt;"Open",$M262&lt;&gt;"Closed")),"Check inputs",IF(OR($D262&lt;SUMPRODUCT(MAX(('Service Log'!$B$2:$B$501=$B262)*('Service Log'!$H$2:$H$501&lt;$A262)*'Service Log'!$I$2:$I$501)),$D262&lt;SUMPRODUCT(MAX((Inspections!$B$2:$B$501=$B262)*(Inspections!$P$2:$P$501&lt;$A262)*Inspections!$Q$2:$Q$501)),$D262&lt;SUMPRODUCT(--(Vans!$A$2:$A$101=$B262),Vans!$D$2:$D$101)),"Check odometer",IF(AND(N($L262)&gt;0,$M262=""),"Set status","OK")))))</f>
        <v/>
      </c>
      <c r="P262" s="21">
        <f>IF(AND(ISNUMBER($A262),N($A262)&gt;=18264,N($A262)&lt;=73050),$A262,0)</f>
        <v>0</v>
      </c>
      <c r="Q262" s="22">
        <f>IF(AND(AND(ISNUMBER($A262),N($A262)&gt;=18264,N($A262)&lt;=73050),AND(ISNUMBER($D262),N($D262)&gt;=0,N($D262)&lt;=2000000)),$D262,0)</f>
        <v>0</v>
      </c>
    </row>
    <row r="263" spans="1:17" x14ac:dyDescent="0.25">
      <c r="A263" s="15"/>
      <c r="B263" s="12"/>
      <c r="C263" s="13"/>
      <c r="D263" s="14"/>
      <c r="E263" s="12"/>
      <c r="F263" s="12"/>
      <c r="G263" s="12"/>
      <c r="H263" s="12"/>
      <c r="I263" s="12"/>
      <c r="J263" s="12"/>
      <c r="K263" s="12"/>
      <c r="L263" s="23" t="str">
        <f>IF(COUNTA($A263:$K263)=0,"",COUNTIF($E263:$K263,"Fail"))</f>
        <v/>
      </c>
      <c r="M263" s="12"/>
      <c r="N263" s="13"/>
      <c r="O263" s="18" t="str">
        <f>IF(COUNTA($A263:$K263,$M263:$N263)=0,"",IF(OR($B263="",NOT(SUMPRODUCT(--(Vans!$A$2:$A$101=$B263))=1)),"Check ID",IF(OR(NOT(AND(ISNUMBER(A263),N(A263)&gt;=18264,N(A263)&lt;=73050)),NOT(AND(ISNUMBER(D263),N(D263)&gt;=0,N(D263)&lt;=2000000)),N($A263)&lt;SUMPRODUCT(--(Vans!$A$2:$A$101=$B263),Vans!$G$2:$G$101),NOT(SUMPRODUCT(($E263:$K263="Pass")+($E263:$K263="Fail")+($E263:$K263="N/A"))=7),AND($M263&lt;&gt;"",$M263&lt;&gt;"Open",$M263&lt;&gt;"Closed")),"Check inputs",IF(OR($D263&lt;SUMPRODUCT(MAX(('Service Log'!$B$2:$B$501=$B263)*('Service Log'!$H$2:$H$501&lt;$A263)*'Service Log'!$I$2:$I$501)),$D263&lt;SUMPRODUCT(MAX((Inspections!$B$2:$B$501=$B263)*(Inspections!$P$2:$P$501&lt;$A263)*Inspections!$Q$2:$Q$501)),$D263&lt;SUMPRODUCT(--(Vans!$A$2:$A$101=$B263),Vans!$D$2:$D$101)),"Check odometer",IF(AND(N($L263)&gt;0,$M263=""),"Set status","OK")))))</f>
        <v/>
      </c>
      <c r="P263" s="21">
        <f>IF(AND(ISNUMBER($A263),N($A263)&gt;=18264,N($A263)&lt;=73050),$A263,0)</f>
        <v>0</v>
      </c>
      <c r="Q263" s="22">
        <f>IF(AND(AND(ISNUMBER($A263),N($A263)&gt;=18264,N($A263)&lt;=73050),AND(ISNUMBER($D263),N($D263)&gt;=0,N($D263)&lt;=2000000)),$D263,0)</f>
        <v>0</v>
      </c>
    </row>
    <row r="264" spans="1:17" x14ac:dyDescent="0.25">
      <c r="A264" s="15"/>
      <c r="B264" s="12"/>
      <c r="C264" s="13"/>
      <c r="D264" s="14"/>
      <c r="E264" s="12"/>
      <c r="F264" s="12"/>
      <c r="G264" s="12"/>
      <c r="H264" s="12"/>
      <c r="I264" s="12"/>
      <c r="J264" s="12"/>
      <c r="K264" s="12"/>
      <c r="L264" s="23" t="str">
        <f>IF(COUNTA($A264:$K264)=0,"",COUNTIF($E264:$K264,"Fail"))</f>
        <v/>
      </c>
      <c r="M264" s="12"/>
      <c r="N264" s="13"/>
      <c r="O264" s="18" t="str">
        <f>IF(COUNTA($A264:$K264,$M264:$N264)=0,"",IF(OR($B264="",NOT(SUMPRODUCT(--(Vans!$A$2:$A$101=$B264))=1)),"Check ID",IF(OR(NOT(AND(ISNUMBER(A264),N(A264)&gt;=18264,N(A264)&lt;=73050)),NOT(AND(ISNUMBER(D264),N(D264)&gt;=0,N(D264)&lt;=2000000)),N($A264)&lt;SUMPRODUCT(--(Vans!$A$2:$A$101=$B264),Vans!$G$2:$G$101),NOT(SUMPRODUCT(($E264:$K264="Pass")+($E264:$K264="Fail")+($E264:$K264="N/A"))=7),AND($M264&lt;&gt;"",$M264&lt;&gt;"Open",$M264&lt;&gt;"Closed")),"Check inputs",IF(OR($D264&lt;SUMPRODUCT(MAX(('Service Log'!$B$2:$B$501=$B264)*('Service Log'!$H$2:$H$501&lt;$A264)*'Service Log'!$I$2:$I$501)),$D264&lt;SUMPRODUCT(MAX((Inspections!$B$2:$B$501=$B264)*(Inspections!$P$2:$P$501&lt;$A264)*Inspections!$Q$2:$Q$501)),$D264&lt;SUMPRODUCT(--(Vans!$A$2:$A$101=$B264),Vans!$D$2:$D$101)),"Check odometer",IF(AND(N($L264)&gt;0,$M264=""),"Set status","OK")))))</f>
        <v/>
      </c>
      <c r="P264" s="21">
        <f>IF(AND(ISNUMBER($A264),N($A264)&gt;=18264,N($A264)&lt;=73050),$A264,0)</f>
        <v>0</v>
      </c>
      <c r="Q264" s="22">
        <f>IF(AND(AND(ISNUMBER($A264),N($A264)&gt;=18264,N($A264)&lt;=73050),AND(ISNUMBER($D264),N($D264)&gt;=0,N($D264)&lt;=2000000)),$D264,0)</f>
        <v>0</v>
      </c>
    </row>
    <row r="265" spans="1:17" x14ac:dyDescent="0.25">
      <c r="A265" s="15"/>
      <c r="B265" s="12"/>
      <c r="C265" s="13"/>
      <c r="D265" s="14"/>
      <c r="E265" s="12"/>
      <c r="F265" s="12"/>
      <c r="G265" s="12"/>
      <c r="H265" s="12"/>
      <c r="I265" s="12"/>
      <c r="J265" s="12"/>
      <c r="K265" s="12"/>
      <c r="L265" s="23" t="str">
        <f>IF(COUNTA($A265:$K265)=0,"",COUNTIF($E265:$K265,"Fail"))</f>
        <v/>
      </c>
      <c r="M265" s="12"/>
      <c r="N265" s="13"/>
      <c r="O265" s="18" t="str">
        <f>IF(COUNTA($A265:$K265,$M265:$N265)=0,"",IF(OR($B265="",NOT(SUMPRODUCT(--(Vans!$A$2:$A$101=$B265))=1)),"Check ID",IF(OR(NOT(AND(ISNUMBER(A265),N(A265)&gt;=18264,N(A265)&lt;=73050)),NOT(AND(ISNUMBER(D265),N(D265)&gt;=0,N(D265)&lt;=2000000)),N($A265)&lt;SUMPRODUCT(--(Vans!$A$2:$A$101=$B265),Vans!$G$2:$G$101),NOT(SUMPRODUCT(($E265:$K265="Pass")+($E265:$K265="Fail")+($E265:$K265="N/A"))=7),AND($M265&lt;&gt;"",$M265&lt;&gt;"Open",$M265&lt;&gt;"Closed")),"Check inputs",IF(OR($D265&lt;SUMPRODUCT(MAX(('Service Log'!$B$2:$B$501=$B265)*('Service Log'!$H$2:$H$501&lt;$A265)*'Service Log'!$I$2:$I$501)),$D265&lt;SUMPRODUCT(MAX((Inspections!$B$2:$B$501=$B265)*(Inspections!$P$2:$P$501&lt;$A265)*Inspections!$Q$2:$Q$501)),$D265&lt;SUMPRODUCT(--(Vans!$A$2:$A$101=$B265),Vans!$D$2:$D$101)),"Check odometer",IF(AND(N($L265)&gt;0,$M265=""),"Set status","OK")))))</f>
        <v/>
      </c>
      <c r="P265" s="21">
        <f>IF(AND(ISNUMBER($A265),N($A265)&gt;=18264,N($A265)&lt;=73050),$A265,0)</f>
        <v>0</v>
      </c>
      <c r="Q265" s="22">
        <f>IF(AND(AND(ISNUMBER($A265),N($A265)&gt;=18264,N($A265)&lt;=73050),AND(ISNUMBER($D265),N($D265)&gt;=0,N($D265)&lt;=2000000)),$D265,0)</f>
        <v>0</v>
      </c>
    </row>
    <row r="266" spans="1:17" x14ac:dyDescent="0.25">
      <c r="A266" s="15"/>
      <c r="B266" s="12"/>
      <c r="C266" s="13"/>
      <c r="D266" s="14"/>
      <c r="E266" s="12"/>
      <c r="F266" s="12"/>
      <c r="G266" s="12"/>
      <c r="H266" s="12"/>
      <c r="I266" s="12"/>
      <c r="J266" s="12"/>
      <c r="K266" s="12"/>
      <c r="L266" s="23" t="str">
        <f>IF(COUNTA($A266:$K266)=0,"",COUNTIF($E266:$K266,"Fail"))</f>
        <v/>
      </c>
      <c r="M266" s="12"/>
      <c r="N266" s="13"/>
      <c r="O266" s="18" t="str">
        <f>IF(COUNTA($A266:$K266,$M266:$N266)=0,"",IF(OR($B266="",NOT(SUMPRODUCT(--(Vans!$A$2:$A$101=$B266))=1)),"Check ID",IF(OR(NOT(AND(ISNUMBER(A266),N(A266)&gt;=18264,N(A266)&lt;=73050)),NOT(AND(ISNUMBER(D266),N(D266)&gt;=0,N(D266)&lt;=2000000)),N($A266)&lt;SUMPRODUCT(--(Vans!$A$2:$A$101=$B266),Vans!$G$2:$G$101),NOT(SUMPRODUCT(($E266:$K266="Pass")+($E266:$K266="Fail")+($E266:$K266="N/A"))=7),AND($M266&lt;&gt;"",$M266&lt;&gt;"Open",$M266&lt;&gt;"Closed")),"Check inputs",IF(OR($D266&lt;SUMPRODUCT(MAX(('Service Log'!$B$2:$B$501=$B266)*('Service Log'!$H$2:$H$501&lt;$A266)*'Service Log'!$I$2:$I$501)),$D266&lt;SUMPRODUCT(MAX((Inspections!$B$2:$B$501=$B266)*(Inspections!$P$2:$P$501&lt;$A266)*Inspections!$Q$2:$Q$501)),$D266&lt;SUMPRODUCT(--(Vans!$A$2:$A$101=$B266),Vans!$D$2:$D$101)),"Check odometer",IF(AND(N($L266)&gt;0,$M266=""),"Set status","OK")))))</f>
        <v/>
      </c>
      <c r="P266" s="21">
        <f>IF(AND(ISNUMBER($A266),N($A266)&gt;=18264,N($A266)&lt;=73050),$A266,0)</f>
        <v>0</v>
      </c>
      <c r="Q266" s="22">
        <f>IF(AND(AND(ISNUMBER($A266),N($A266)&gt;=18264,N($A266)&lt;=73050),AND(ISNUMBER($D266),N($D266)&gt;=0,N($D266)&lt;=2000000)),$D266,0)</f>
        <v>0</v>
      </c>
    </row>
    <row r="267" spans="1:17" x14ac:dyDescent="0.25">
      <c r="A267" s="15"/>
      <c r="B267" s="12"/>
      <c r="C267" s="13"/>
      <c r="D267" s="14"/>
      <c r="E267" s="12"/>
      <c r="F267" s="12"/>
      <c r="G267" s="12"/>
      <c r="H267" s="12"/>
      <c r="I267" s="12"/>
      <c r="J267" s="12"/>
      <c r="K267" s="12"/>
      <c r="L267" s="23" t="str">
        <f>IF(COUNTA($A267:$K267)=0,"",COUNTIF($E267:$K267,"Fail"))</f>
        <v/>
      </c>
      <c r="M267" s="12"/>
      <c r="N267" s="13"/>
      <c r="O267" s="18" t="str">
        <f>IF(COUNTA($A267:$K267,$M267:$N267)=0,"",IF(OR($B267="",NOT(SUMPRODUCT(--(Vans!$A$2:$A$101=$B267))=1)),"Check ID",IF(OR(NOT(AND(ISNUMBER(A267),N(A267)&gt;=18264,N(A267)&lt;=73050)),NOT(AND(ISNUMBER(D267),N(D267)&gt;=0,N(D267)&lt;=2000000)),N($A267)&lt;SUMPRODUCT(--(Vans!$A$2:$A$101=$B267),Vans!$G$2:$G$101),NOT(SUMPRODUCT(($E267:$K267="Pass")+($E267:$K267="Fail")+($E267:$K267="N/A"))=7),AND($M267&lt;&gt;"",$M267&lt;&gt;"Open",$M267&lt;&gt;"Closed")),"Check inputs",IF(OR($D267&lt;SUMPRODUCT(MAX(('Service Log'!$B$2:$B$501=$B267)*('Service Log'!$H$2:$H$501&lt;$A267)*'Service Log'!$I$2:$I$501)),$D267&lt;SUMPRODUCT(MAX((Inspections!$B$2:$B$501=$B267)*(Inspections!$P$2:$P$501&lt;$A267)*Inspections!$Q$2:$Q$501)),$D267&lt;SUMPRODUCT(--(Vans!$A$2:$A$101=$B267),Vans!$D$2:$D$101)),"Check odometer",IF(AND(N($L267)&gt;0,$M267=""),"Set status","OK")))))</f>
        <v/>
      </c>
      <c r="P267" s="21">
        <f>IF(AND(ISNUMBER($A267),N($A267)&gt;=18264,N($A267)&lt;=73050),$A267,0)</f>
        <v>0</v>
      </c>
      <c r="Q267" s="22">
        <f>IF(AND(AND(ISNUMBER($A267),N($A267)&gt;=18264,N($A267)&lt;=73050),AND(ISNUMBER($D267),N($D267)&gt;=0,N($D267)&lt;=2000000)),$D267,0)</f>
        <v>0</v>
      </c>
    </row>
    <row r="268" spans="1:17" x14ac:dyDescent="0.25">
      <c r="A268" s="15"/>
      <c r="B268" s="12"/>
      <c r="C268" s="13"/>
      <c r="D268" s="14"/>
      <c r="E268" s="12"/>
      <c r="F268" s="12"/>
      <c r="G268" s="12"/>
      <c r="H268" s="12"/>
      <c r="I268" s="12"/>
      <c r="J268" s="12"/>
      <c r="K268" s="12"/>
      <c r="L268" s="23" t="str">
        <f>IF(COUNTA($A268:$K268)=0,"",COUNTIF($E268:$K268,"Fail"))</f>
        <v/>
      </c>
      <c r="M268" s="12"/>
      <c r="N268" s="13"/>
      <c r="O268" s="18" t="str">
        <f>IF(COUNTA($A268:$K268,$M268:$N268)=0,"",IF(OR($B268="",NOT(SUMPRODUCT(--(Vans!$A$2:$A$101=$B268))=1)),"Check ID",IF(OR(NOT(AND(ISNUMBER(A268),N(A268)&gt;=18264,N(A268)&lt;=73050)),NOT(AND(ISNUMBER(D268),N(D268)&gt;=0,N(D268)&lt;=2000000)),N($A268)&lt;SUMPRODUCT(--(Vans!$A$2:$A$101=$B268),Vans!$G$2:$G$101),NOT(SUMPRODUCT(($E268:$K268="Pass")+($E268:$K268="Fail")+($E268:$K268="N/A"))=7),AND($M268&lt;&gt;"",$M268&lt;&gt;"Open",$M268&lt;&gt;"Closed")),"Check inputs",IF(OR($D268&lt;SUMPRODUCT(MAX(('Service Log'!$B$2:$B$501=$B268)*('Service Log'!$H$2:$H$501&lt;$A268)*'Service Log'!$I$2:$I$501)),$D268&lt;SUMPRODUCT(MAX((Inspections!$B$2:$B$501=$B268)*(Inspections!$P$2:$P$501&lt;$A268)*Inspections!$Q$2:$Q$501)),$D268&lt;SUMPRODUCT(--(Vans!$A$2:$A$101=$B268),Vans!$D$2:$D$101)),"Check odometer",IF(AND(N($L268)&gt;0,$M268=""),"Set status","OK")))))</f>
        <v/>
      </c>
      <c r="P268" s="21">
        <f>IF(AND(ISNUMBER($A268),N($A268)&gt;=18264,N($A268)&lt;=73050),$A268,0)</f>
        <v>0</v>
      </c>
      <c r="Q268" s="22">
        <f>IF(AND(AND(ISNUMBER($A268),N($A268)&gt;=18264,N($A268)&lt;=73050),AND(ISNUMBER($D268),N($D268)&gt;=0,N($D268)&lt;=2000000)),$D268,0)</f>
        <v>0</v>
      </c>
    </row>
    <row r="269" spans="1:17" x14ac:dyDescent="0.25">
      <c r="A269" s="15"/>
      <c r="B269" s="12"/>
      <c r="C269" s="13"/>
      <c r="D269" s="14"/>
      <c r="E269" s="12"/>
      <c r="F269" s="12"/>
      <c r="G269" s="12"/>
      <c r="H269" s="12"/>
      <c r="I269" s="12"/>
      <c r="J269" s="12"/>
      <c r="K269" s="12"/>
      <c r="L269" s="23" t="str">
        <f>IF(COUNTA($A269:$K269)=0,"",COUNTIF($E269:$K269,"Fail"))</f>
        <v/>
      </c>
      <c r="M269" s="12"/>
      <c r="N269" s="13"/>
      <c r="O269" s="18" t="str">
        <f>IF(COUNTA($A269:$K269,$M269:$N269)=0,"",IF(OR($B269="",NOT(SUMPRODUCT(--(Vans!$A$2:$A$101=$B269))=1)),"Check ID",IF(OR(NOT(AND(ISNUMBER(A269),N(A269)&gt;=18264,N(A269)&lt;=73050)),NOT(AND(ISNUMBER(D269),N(D269)&gt;=0,N(D269)&lt;=2000000)),N($A269)&lt;SUMPRODUCT(--(Vans!$A$2:$A$101=$B269),Vans!$G$2:$G$101),NOT(SUMPRODUCT(($E269:$K269="Pass")+($E269:$K269="Fail")+($E269:$K269="N/A"))=7),AND($M269&lt;&gt;"",$M269&lt;&gt;"Open",$M269&lt;&gt;"Closed")),"Check inputs",IF(OR($D269&lt;SUMPRODUCT(MAX(('Service Log'!$B$2:$B$501=$B269)*('Service Log'!$H$2:$H$501&lt;$A269)*'Service Log'!$I$2:$I$501)),$D269&lt;SUMPRODUCT(MAX((Inspections!$B$2:$B$501=$B269)*(Inspections!$P$2:$P$501&lt;$A269)*Inspections!$Q$2:$Q$501)),$D269&lt;SUMPRODUCT(--(Vans!$A$2:$A$101=$B269),Vans!$D$2:$D$101)),"Check odometer",IF(AND(N($L269)&gt;0,$M269=""),"Set status","OK")))))</f>
        <v/>
      </c>
      <c r="P269" s="21">
        <f>IF(AND(ISNUMBER($A269),N($A269)&gt;=18264,N($A269)&lt;=73050),$A269,0)</f>
        <v>0</v>
      </c>
      <c r="Q269" s="22">
        <f>IF(AND(AND(ISNUMBER($A269),N($A269)&gt;=18264,N($A269)&lt;=73050),AND(ISNUMBER($D269),N($D269)&gt;=0,N($D269)&lt;=2000000)),$D269,0)</f>
        <v>0</v>
      </c>
    </row>
    <row r="270" spans="1:17" x14ac:dyDescent="0.25">
      <c r="A270" s="15"/>
      <c r="B270" s="12"/>
      <c r="C270" s="13"/>
      <c r="D270" s="14"/>
      <c r="E270" s="12"/>
      <c r="F270" s="12"/>
      <c r="G270" s="12"/>
      <c r="H270" s="12"/>
      <c r="I270" s="12"/>
      <c r="J270" s="12"/>
      <c r="K270" s="12"/>
      <c r="L270" s="23" t="str">
        <f>IF(COUNTA($A270:$K270)=0,"",COUNTIF($E270:$K270,"Fail"))</f>
        <v/>
      </c>
      <c r="M270" s="12"/>
      <c r="N270" s="13"/>
      <c r="O270" s="18" t="str">
        <f>IF(COUNTA($A270:$K270,$M270:$N270)=0,"",IF(OR($B270="",NOT(SUMPRODUCT(--(Vans!$A$2:$A$101=$B270))=1)),"Check ID",IF(OR(NOT(AND(ISNUMBER(A270),N(A270)&gt;=18264,N(A270)&lt;=73050)),NOT(AND(ISNUMBER(D270),N(D270)&gt;=0,N(D270)&lt;=2000000)),N($A270)&lt;SUMPRODUCT(--(Vans!$A$2:$A$101=$B270),Vans!$G$2:$G$101),NOT(SUMPRODUCT(($E270:$K270="Pass")+($E270:$K270="Fail")+($E270:$K270="N/A"))=7),AND($M270&lt;&gt;"",$M270&lt;&gt;"Open",$M270&lt;&gt;"Closed")),"Check inputs",IF(OR($D270&lt;SUMPRODUCT(MAX(('Service Log'!$B$2:$B$501=$B270)*('Service Log'!$H$2:$H$501&lt;$A270)*'Service Log'!$I$2:$I$501)),$D270&lt;SUMPRODUCT(MAX((Inspections!$B$2:$B$501=$B270)*(Inspections!$P$2:$P$501&lt;$A270)*Inspections!$Q$2:$Q$501)),$D270&lt;SUMPRODUCT(--(Vans!$A$2:$A$101=$B270),Vans!$D$2:$D$101)),"Check odometer",IF(AND(N($L270)&gt;0,$M270=""),"Set status","OK")))))</f>
        <v/>
      </c>
      <c r="P270" s="21">
        <f>IF(AND(ISNUMBER($A270),N($A270)&gt;=18264,N($A270)&lt;=73050),$A270,0)</f>
        <v>0</v>
      </c>
      <c r="Q270" s="22">
        <f>IF(AND(AND(ISNUMBER($A270),N($A270)&gt;=18264,N($A270)&lt;=73050),AND(ISNUMBER($D270),N($D270)&gt;=0,N($D270)&lt;=2000000)),$D270,0)</f>
        <v>0</v>
      </c>
    </row>
    <row r="271" spans="1:17" x14ac:dyDescent="0.25">
      <c r="A271" s="15"/>
      <c r="B271" s="12"/>
      <c r="C271" s="13"/>
      <c r="D271" s="14"/>
      <c r="E271" s="12"/>
      <c r="F271" s="12"/>
      <c r="G271" s="12"/>
      <c r="H271" s="12"/>
      <c r="I271" s="12"/>
      <c r="J271" s="12"/>
      <c r="K271" s="12"/>
      <c r="L271" s="23" t="str">
        <f>IF(COUNTA($A271:$K271)=0,"",COUNTIF($E271:$K271,"Fail"))</f>
        <v/>
      </c>
      <c r="M271" s="12"/>
      <c r="N271" s="13"/>
      <c r="O271" s="18" t="str">
        <f>IF(COUNTA($A271:$K271,$M271:$N271)=0,"",IF(OR($B271="",NOT(SUMPRODUCT(--(Vans!$A$2:$A$101=$B271))=1)),"Check ID",IF(OR(NOT(AND(ISNUMBER(A271),N(A271)&gt;=18264,N(A271)&lt;=73050)),NOT(AND(ISNUMBER(D271),N(D271)&gt;=0,N(D271)&lt;=2000000)),N($A271)&lt;SUMPRODUCT(--(Vans!$A$2:$A$101=$B271),Vans!$G$2:$G$101),NOT(SUMPRODUCT(($E271:$K271="Pass")+($E271:$K271="Fail")+($E271:$K271="N/A"))=7),AND($M271&lt;&gt;"",$M271&lt;&gt;"Open",$M271&lt;&gt;"Closed")),"Check inputs",IF(OR($D271&lt;SUMPRODUCT(MAX(('Service Log'!$B$2:$B$501=$B271)*('Service Log'!$H$2:$H$501&lt;$A271)*'Service Log'!$I$2:$I$501)),$D271&lt;SUMPRODUCT(MAX((Inspections!$B$2:$B$501=$B271)*(Inspections!$P$2:$P$501&lt;$A271)*Inspections!$Q$2:$Q$501)),$D271&lt;SUMPRODUCT(--(Vans!$A$2:$A$101=$B271),Vans!$D$2:$D$101)),"Check odometer",IF(AND(N($L271)&gt;0,$M271=""),"Set status","OK")))))</f>
        <v/>
      </c>
      <c r="P271" s="21">
        <f>IF(AND(ISNUMBER($A271),N($A271)&gt;=18264,N($A271)&lt;=73050),$A271,0)</f>
        <v>0</v>
      </c>
      <c r="Q271" s="22">
        <f>IF(AND(AND(ISNUMBER($A271),N($A271)&gt;=18264,N($A271)&lt;=73050),AND(ISNUMBER($D271),N($D271)&gt;=0,N($D271)&lt;=2000000)),$D271,0)</f>
        <v>0</v>
      </c>
    </row>
    <row r="272" spans="1:17" x14ac:dyDescent="0.25">
      <c r="A272" s="15"/>
      <c r="B272" s="12"/>
      <c r="C272" s="13"/>
      <c r="D272" s="14"/>
      <c r="E272" s="12"/>
      <c r="F272" s="12"/>
      <c r="G272" s="12"/>
      <c r="H272" s="12"/>
      <c r="I272" s="12"/>
      <c r="J272" s="12"/>
      <c r="K272" s="12"/>
      <c r="L272" s="23" t="str">
        <f>IF(COUNTA($A272:$K272)=0,"",COUNTIF($E272:$K272,"Fail"))</f>
        <v/>
      </c>
      <c r="M272" s="12"/>
      <c r="N272" s="13"/>
      <c r="O272" s="18" t="str">
        <f>IF(COUNTA($A272:$K272,$M272:$N272)=0,"",IF(OR($B272="",NOT(SUMPRODUCT(--(Vans!$A$2:$A$101=$B272))=1)),"Check ID",IF(OR(NOT(AND(ISNUMBER(A272),N(A272)&gt;=18264,N(A272)&lt;=73050)),NOT(AND(ISNUMBER(D272),N(D272)&gt;=0,N(D272)&lt;=2000000)),N($A272)&lt;SUMPRODUCT(--(Vans!$A$2:$A$101=$B272),Vans!$G$2:$G$101),NOT(SUMPRODUCT(($E272:$K272="Pass")+($E272:$K272="Fail")+($E272:$K272="N/A"))=7),AND($M272&lt;&gt;"",$M272&lt;&gt;"Open",$M272&lt;&gt;"Closed")),"Check inputs",IF(OR($D272&lt;SUMPRODUCT(MAX(('Service Log'!$B$2:$B$501=$B272)*('Service Log'!$H$2:$H$501&lt;$A272)*'Service Log'!$I$2:$I$501)),$D272&lt;SUMPRODUCT(MAX((Inspections!$B$2:$B$501=$B272)*(Inspections!$P$2:$P$501&lt;$A272)*Inspections!$Q$2:$Q$501)),$D272&lt;SUMPRODUCT(--(Vans!$A$2:$A$101=$B272),Vans!$D$2:$D$101)),"Check odometer",IF(AND(N($L272)&gt;0,$M272=""),"Set status","OK")))))</f>
        <v/>
      </c>
      <c r="P272" s="21">
        <f>IF(AND(ISNUMBER($A272),N($A272)&gt;=18264,N($A272)&lt;=73050),$A272,0)</f>
        <v>0</v>
      </c>
      <c r="Q272" s="22">
        <f>IF(AND(AND(ISNUMBER($A272),N($A272)&gt;=18264,N($A272)&lt;=73050),AND(ISNUMBER($D272),N($D272)&gt;=0,N($D272)&lt;=2000000)),$D272,0)</f>
        <v>0</v>
      </c>
    </row>
    <row r="273" spans="1:17" x14ac:dyDescent="0.25">
      <c r="A273" s="15"/>
      <c r="B273" s="12"/>
      <c r="C273" s="13"/>
      <c r="D273" s="14"/>
      <c r="E273" s="12"/>
      <c r="F273" s="12"/>
      <c r="G273" s="12"/>
      <c r="H273" s="12"/>
      <c r="I273" s="12"/>
      <c r="J273" s="12"/>
      <c r="K273" s="12"/>
      <c r="L273" s="23" t="str">
        <f>IF(COUNTA($A273:$K273)=0,"",COUNTIF($E273:$K273,"Fail"))</f>
        <v/>
      </c>
      <c r="M273" s="12"/>
      <c r="N273" s="13"/>
      <c r="O273" s="18" t="str">
        <f>IF(COUNTA($A273:$K273,$M273:$N273)=0,"",IF(OR($B273="",NOT(SUMPRODUCT(--(Vans!$A$2:$A$101=$B273))=1)),"Check ID",IF(OR(NOT(AND(ISNUMBER(A273),N(A273)&gt;=18264,N(A273)&lt;=73050)),NOT(AND(ISNUMBER(D273),N(D273)&gt;=0,N(D273)&lt;=2000000)),N($A273)&lt;SUMPRODUCT(--(Vans!$A$2:$A$101=$B273),Vans!$G$2:$G$101),NOT(SUMPRODUCT(($E273:$K273="Pass")+($E273:$K273="Fail")+($E273:$K273="N/A"))=7),AND($M273&lt;&gt;"",$M273&lt;&gt;"Open",$M273&lt;&gt;"Closed")),"Check inputs",IF(OR($D273&lt;SUMPRODUCT(MAX(('Service Log'!$B$2:$B$501=$B273)*('Service Log'!$H$2:$H$501&lt;$A273)*'Service Log'!$I$2:$I$501)),$D273&lt;SUMPRODUCT(MAX((Inspections!$B$2:$B$501=$B273)*(Inspections!$P$2:$P$501&lt;$A273)*Inspections!$Q$2:$Q$501)),$D273&lt;SUMPRODUCT(--(Vans!$A$2:$A$101=$B273),Vans!$D$2:$D$101)),"Check odometer",IF(AND(N($L273)&gt;0,$M273=""),"Set status","OK")))))</f>
        <v/>
      </c>
      <c r="P273" s="21">
        <f>IF(AND(ISNUMBER($A273),N($A273)&gt;=18264,N($A273)&lt;=73050),$A273,0)</f>
        <v>0</v>
      </c>
      <c r="Q273" s="22">
        <f>IF(AND(AND(ISNUMBER($A273),N($A273)&gt;=18264,N($A273)&lt;=73050),AND(ISNUMBER($D273),N($D273)&gt;=0,N($D273)&lt;=2000000)),$D273,0)</f>
        <v>0</v>
      </c>
    </row>
    <row r="274" spans="1:17" x14ac:dyDescent="0.25">
      <c r="A274" s="15"/>
      <c r="B274" s="12"/>
      <c r="C274" s="13"/>
      <c r="D274" s="14"/>
      <c r="E274" s="12"/>
      <c r="F274" s="12"/>
      <c r="G274" s="12"/>
      <c r="H274" s="12"/>
      <c r="I274" s="12"/>
      <c r="J274" s="12"/>
      <c r="K274" s="12"/>
      <c r="L274" s="23" t="str">
        <f>IF(COUNTA($A274:$K274)=0,"",COUNTIF($E274:$K274,"Fail"))</f>
        <v/>
      </c>
      <c r="M274" s="12"/>
      <c r="N274" s="13"/>
      <c r="O274" s="18" t="str">
        <f>IF(COUNTA($A274:$K274,$M274:$N274)=0,"",IF(OR($B274="",NOT(SUMPRODUCT(--(Vans!$A$2:$A$101=$B274))=1)),"Check ID",IF(OR(NOT(AND(ISNUMBER(A274),N(A274)&gt;=18264,N(A274)&lt;=73050)),NOT(AND(ISNUMBER(D274),N(D274)&gt;=0,N(D274)&lt;=2000000)),N($A274)&lt;SUMPRODUCT(--(Vans!$A$2:$A$101=$B274),Vans!$G$2:$G$101),NOT(SUMPRODUCT(($E274:$K274="Pass")+($E274:$K274="Fail")+($E274:$K274="N/A"))=7),AND($M274&lt;&gt;"",$M274&lt;&gt;"Open",$M274&lt;&gt;"Closed")),"Check inputs",IF(OR($D274&lt;SUMPRODUCT(MAX(('Service Log'!$B$2:$B$501=$B274)*('Service Log'!$H$2:$H$501&lt;$A274)*'Service Log'!$I$2:$I$501)),$D274&lt;SUMPRODUCT(MAX((Inspections!$B$2:$B$501=$B274)*(Inspections!$P$2:$P$501&lt;$A274)*Inspections!$Q$2:$Q$501)),$D274&lt;SUMPRODUCT(--(Vans!$A$2:$A$101=$B274),Vans!$D$2:$D$101)),"Check odometer",IF(AND(N($L274)&gt;0,$M274=""),"Set status","OK")))))</f>
        <v/>
      </c>
      <c r="P274" s="21">
        <f>IF(AND(ISNUMBER($A274),N($A274)&gt;=18264,N($A274)&lt;=73050),$A274,0)</f>
        <v>0</v>
      </c>
      <c r="Q274" s="22">
        <f>IF(AND(AND(ISNUMBER($A274),N($A274)&gt;=18264,N($A274)&lt;=73050),AND(ISNUMBER($D274),N($D274)&gt;=0,N($D274)&lt;=2000000)),$D274,0)</f>
        <v>0</v>
      </c>
    </row>
    <row r="275" spans="1:17" x14ac:dyDescent="0.25">
      <c r="A275" s="15"/>
      <c r="B275" s="12"/>
      <c r="C275" s="13"/>
      <c r="D275" s="14"/>
      <c r="E275" s="12"/>
      <c r="F275" s="12"/>
      <c r="G275" s="12"/>
      <c r="H275" s="12"/>
      <c r="I275" s="12"/>
      <c r="J275" s="12"/>
      <c r="K275" s="12"/>
      <c r="L275" s="23" t="str">
        <f>IF(COUNTA($A275:$K275)=0,"",COUNTIF($E275:$K275,"Fail"))</f>
        <v/>
      </c>
      <c r="M275" s="12"/>
      <c r="N275" s="13"/>
      <c r="O275" s="18" t="str">
        <f>IF(COUNTA($A275:$K275,$M275:$N275)=0,"",IF(OR($B275="",NOT(SUMPRODUCT(--(Vans!$A$2:$A$101=$B275))=1)),"Check ID",IF(OR(NOT(AND(ISNUMBER(A275),N(A275)&gt;=18264,N(A275)&lt;=73050)),NOT(AND(ISNUMBER(D275),N(D275)&gt;=0,N(D275)&lt;=2000000)),N($A275)&lt;SUMPRODUCT(--(Vans!$A$2:$A$101=$B275),Vans!$G$2:$G$101),NOT(SUMPRODUCT(($E275:$K275="Pass")+($E275:$K275="Fail")+($E275:$K275="N/A"))=7),AND($M275&lt;&gt;"",$M275&lt;&gt;"Open",$M275&lt;&gt;"Closed")),"Check inputs",IF(OR($D275&lt;SUMPRODUCT(MAX(('Service Log'!$B$2:$B$501=$B275)*('Service Log'!$H$2:$H$501&lt;$A275)*'Service Log'!$I$2:$I$501)),$D275&lt;SUMPRODUCT(MAX((Inspections!$B$2:$B$501=$B275)*(Inspections!$P$2:$P$501&lt;$A275)*Inspections!$Q$2:$Q$501)),$D275&lt;SUMPRODUCT(--(Vans!$A$2:$A$101=$B275),Vans!$D$2:$D$101)),"Check odometer",IF(AND(N($L275)&gt;0,$M275=""),"Set status","OK")))))</f>
        <v/>
      </c>
      <c r="P275" s="21">
        <f>IF(AND(ISNUMBER($A275),N($A275)&gt;=18264,N($A275)&lt;=73050),$A275,0)</f>
        <v>0</v>
      </c>
      <c r="Q275" s="22">
        <f>IF(AND(AND(ISNUMBER($A275),N($A275)&gt;=18264,N($A275)&lt;=73050),AND(ISNUMBER($D275),N($D275)&gt;=0,N($D275)&lt;=2000000)),$D275,0)</f>
        <v>0</v>
      </c>
    </row>
    <row r="276" spans="1:17" x14ac:dyDescent="0.25">
      <c r="A276" s="15"/>
      <c r="B276" s="12"/>
      <c r="C276" s="13"/>
      <c r="D276" s="14"/>
      <c r="E276" s="12"/>
      <c r="F276" s="12"/>
      <c r="G276" s="12"/>
      <c r="H276" s="12"/>
      <c r="I276" s="12"/>
      <c r="J276" s="12"/>
      <c r="K276" s="12"/>
      <c r="L276" s="23" t="str">
        <f>IF(COUNTA($A276:$K276)=0,"",COUNTIF($E276:$K276,"Fail"))</f>
        <v/>
      </c>
      <c r="M276" s="12"/>
      <c r="N276" s="13"/>
      <c r="O276" s="18" t="str">
        <f>IF(COUNTA($A276:$K276,$M276:$N276)=0,"",IF(OR($B276="",NOT(SUMPRODUCT(--(Vans!$A$2:$A$101=$B276))=1)),"Check ID",IF(OR(NOT(AND(ISNUMBER(A276),N(A276)&gt;=18264,N(A276)&lt;=73050)),NOT(AND(ISNUMBER(D276),N(D276)&gt;=0,N(D276)&lt;=2000000)),N($A276)&lt;SUMPRODUCT(--(Vans!$A$2:$A$101=$B276),Vans!$G$2:$G$101),NOT(SUMPRODUCT(($E276:$K276="Pass")+($E276:$K276="Fail")+($E276:$K276="N/A"))=7),AND($M276&lt;&gt;"",$M276&lt;&gt;"Open",$M276&lt;&gt;"Closed")),"Check inputs",IF(OR($D276&lt;SUMPRODUCT(MAX(('Service Log'!$B$2:$B$501=$B276)*('Service Log'!$H$2:$H$501&lt;$A276)*'Service Log'!$I$2:$I$501)),$D276&lt;SUMPRODUCT(MAX((Inspections!$B$2:$B$501=$B276)*(Inspections!$P$2:$P$501&lt;$A276)*Inspections!$Q$2:$Q$501)),$D276&lt;SUMPRODUCT(--(Vans!$A$2:$A$101=$B276),Vans!$D$2:$D$101)),"Check odometer",IF(AND(N($L276)&gt;0,$M276=""),"Set status","OK")))))</f>
        <v/>
      </c>
      <c r="P276" s="21">
        <f>IF(AND(ISNUMBER($A276),N($A276)&gt;=18264,N($A276)&lt;=73050),$A276,0)</f>
        <v>0</v>
      </c>
      <c r="Q276" s="22">
        <f>IF(AND(AND(ISNUMBER($A276),N($A276)&gt;=18264,N($A276)&lt;=73050),AND(ISNUMBER($D276),N($D276)&gt;=0,N($D276)&lt;=2000000)),$D276,0)</f>
        <v>0</v>
      </c>
    </row>
    <row r="277" spans="1:17" x14ac:dyDescent="0.25">
      <c r="A277" s="15"/>
      <c r="B277" s="12"/>
      <c r="C277" s="13"/>
      <c r="D277" s="14"/>
      <c r="E277" s="12"/>
      <c r="F277" s="12"/>
      <c r="G277" s="12"/>
      <c r="H277" s="12"/>
      <c r="I277" s="12"/>
      <c r="J277" s="12"/>
      <c r="K277" s="12"/>
      <c r="L277" s="23" t="str">
        <f>IF(COUNTA($A277:$K277)=0,"",COUNTIF($E277:$K277,"Fail"))</f>
        <v/>
      </c>
      <c r="M277" s="12"/>
      <c r="N277" s="13"/>
      <c r="O277" s="18" t="str">
        <f>IF(COUNTA($A277:$K277,$M277:$N277)=0,"",IF(OR($B277="",NOT(SUMPRODUCT(--(Vans!$A$2:$A$101=$B277))=1)),"Check ID",IF(OR(NOT(AND(ISNUMBER(A277),N(A277)&gt;=18264,N(A277)&lt;=73050)),NOT(AND(ISNUMBER(D277),N(D277)&gt;=0,N(D277)&lt;=2000000)),N($A277)&lt;SUMPRODUCT(--(Vans!$A$2:$A$101=$B277),Vans!$G$2:$G$101),NOT(SUMPRODUCT(($E277:$K277="Pass")+($E277:$K277="Fail")+($E277:$K277="N/A"))=7),AND($M277&lt;&gt;"",$M277&lt;&gt;"Open",$M277&lt;&gt;"Closed")),"Check inputs",IF(OR($D277&lt;SUMPRODUCT(MAX(('Service Log'!$B$2:$B$501=$B277)*('Service Log'!$H$2:$H$501&lt;$A277)*'Service Log'!$I$2:$I$501)),$D277&lt;SUMPRODUCT(MAX((Inspections!$B$2:$B$501=$B277)*(Inspections!$P$2:$P$501&lt;$A277)*Inspections!$Q$2:$Q$501)),$D277&lt;SUMPRODUCT(--(Vans!$A$2:$A$101=$B277),Vans!$D$2:$D$101)),"Check odometer",IF(AND(N($L277)&gt;0,$M277=""),"Set status","OK")))))</f>
        <v/>
      </c>
      <c r="P277" s="21">
        <f>IF(AND(ISNUMBER($A277),N($A277)&gt;=18264,N($A277)&lt;=73050),$A277,0)</f>
        <v>0</v>
      </c>
      <c r="Q277" s="22">
        <f>IF(AND(AND(ISNUMBER($A277),N($A277)&gt;=18264,N($A277)&lt;=73050),AND(ISNUMBER($D277),N($D277)&gt;=0,N($D277)&lt;=2000000)),$D277,0)</f>
        <v>0</v>
      </c>
    </row>
    <row r="278" spans="1:17" x14ac:dyDescent="0.25">
      <c r="A278" s="15"/>
      <c r="B278" s="12"/>
      <c r="C278" s="13"/>
      <c r="D278" s="14"/>
      <c r="E278" s="12"/>
      <c r="F278" s="12"/>
      <c r="G278" s="12"/>
      <c r="H278" s="12"/>
      <c r="I278" s="12"/>
      <c r="J278" s="12"/>
      <c r="K278" s="12"/>
      <c r="L278" s="23" t="str">
        <f>IF(COUNTA($A278:$K278)=0,"",COUNTIF($E278:$K278,"Fail"))</f>
        <v/>
      </c>
      <c r="M278" s="12"/>
      <c r="N278" s="13"/>
      <c r="O278" s="18" t="str">
        <f>IF(COUNTA($A278:$K278,$M278:$N278)=0,"",IF(OR($B278="",NOT(SUMPRODUCT(--(Vans!$A$2:$A$101=$B278))=1)),"Check ID",IF(OR(NOT(AND(ISNUMBER(A278),N(A278)&gt;=18264,N(A278)&lt;=73050)),NOT(AND(ISNUMBER(D278),N(D278)&gt;=0,N(D278)&lt;=2000000)),N($A278)&lt;SUMPRODUCT(--(Vans!$A$2:$A$101=$B278),Vans!$G$2:$G$101),NOT(SUMPRODUCT(($E278:$K278="Pass")+($E278:$K278="Fail")+($E278:$K278="N/A"))=7),AND($M278&lt;&gt;"",$M278&lt;&gt;"Open",$M278&lt;&gt;"Closed")),"Check inputs",IF(OR($D278&lt;SUMPRODUCT(MAX(('Service Log'!$B$2:$B$501=$B278)*('Service Log'!$H$2:$H$501&lt;$A278)*'Service Log'!$I$2:$I$501)),$D278&lt;SUMPRODUCT(MAX((Inspections!$B$2:$B$501=$B278)*(Inspections!$P$2:$P$501&lt;$A278)*Inspections!$Q$2:$Q$501)),$D278&lt;SUMPRODUCT(--(Vans!$A$2:$A$101=$B278),Vans!$D$2:$D$101)),"Check odometer",IF(AND(N($L278)&gt;0,$M278=""),"Set status","OK")))))</f>
        <v/>
      </c>
      <c r="P278" s="21">
        <f>IF(AND(ISNUMBER($A278),N($A278)&gt;=18264,N($A278)&lt;=73050),$A278,0)</f>
        <v>0</v>
      </c>
      <c r="Q278" s="22">
        <f>IF(AND(AND(ISNUMBER($A278),N($A278)&gt;=18264,N($A278)&lt;=73050),AND(ISNUMBER($D278),N($D278)&gt;=0,N($D278)&lt;=2000000)),$D278,0)</f>
        <v>0</v>
      </c>
    </row>
    <row r="279" spans="1:17" x14ac:dyDescent="0.25">
      <c r="A279" s="15"/>
      <c r="B279" s="12"/>
      <c r="C279" s="13"/>
      <c r="D279" s="14"/>
      <c r="E279" s="12"/>
      <c r="F279" s="12"/>
      <c r="G279" s="12"/>
      <c r="H279" s="12"/>
      <c r="I279" s="12"/>
      <c r="J279" s="12"/>
      <c r="K279" s="12"/>
      <c r="L279" s="23" t="str">
        <f>IF(COUNTA($A279:$K279)=0,"",COUNTIF($E279:$K279,"Fail"))</f>
        <v/>
      </c>
      <c r="M279" s="12"/>
      <c r="N279" s="13"/>
      <c r="O279" s="18" t="str">
        <f>IF(COUNTA($A279:$K279,$M279:$N279)=0,"",IF(OR($B279="",NOT(SUMPRODUCT(--(Vans!$A$2:$A$101=$B279))=1)),"Check ID",IF(OR(NOT(AND(ISNUMBER(A279),N(A279)&gt;=18264,N(A279)&lt;=73050)),NOT(AND(ISNUMBER(D279),N(D279)&gt;=0,N(D279)&lt;=2000000)),N($A279)&lt;SUMPRODUCT(--(Vans!$A$2:$A$101=$B279),Vans!$G$2:$G$101),NOT(SUMPRODUCT(($E279:$K279="Pass")+($E279:$K279="Fail")+($E279:$K279="N/A"))=7),AND($M279&lt;&gt;"",$M279&lt;&gt;"Open",$M279&lt;&gt;"Closed")),"Check inputs",IF(OR($D279&lt;SUMPRODUCT(MAX(('Service Log'!$B$2:$B$501=$B279)*('Service Log'!$H$2:$H$501&lt;$A279)*'Service Log'!$I$2:$I$501)),$D279&lt;SUMPRODUCT(MAX((Inspections!$B$2:$B$501=$B279)*(Inspections!$P$2:$P$501&lt;$A279)*Inspections!$Q$2:$Q$501)),$D279&lt;SUMPRODUCT(--(Vans!$A$2:$A$101=$B279),Vans!$D$2:$D$101)),"Check odometer",IF(AND(N($L279)&gt;0,$M279=""),"Set status","OK")))))</f>
        <v/>
      </c>
      <c r="P279" s="21">
        <f>IF(AND(ISNUMBER($A279),N($A279)&gt;=18264,N($A279)&lt;=73050),$A279,0)</f>
        <v>0</v>
      </c>
      <c r="Q279" s="22">
        <f>IF(AND(AND(ISNUMBER($A279),N($A279)&gt;=18264,N($A279)&lt;=73050),AND(ISNUMBER($D279),N($D279)&gt;=0,N($D279)&lt;=2000000)),$D279,0)</f>
        <v>0</v>
      </c>
    </row>
    <row r="280" spans="1:17" x14ac:dyDescent="0.25">
      <c r="A280" s="15"/>
      <c r="B280" s="12"/>
      <c r="C280" s="13"/>
      <c r="D280" s="14"/>
      <c r="E280" s="12"/>
      <c r="F280" s="12"/>
      <c r="G280" s="12"/>
      <c r="H280" s="12"/>
      <c r="I280" s="12"/>
      <c r="J280" s="12"/>
      <c r="K280" s="12"/>
      <c r="L280" s="23" t="str">
        <f>IF(COUNTA($A280:$K280)=0,"",COUNTIF($E280:$K280,"Fail"))</f>
        <v/>
      </c>
      <c r="M280" s="12"/>
      <c r="N280" s="13"/>
      <c r="O280" s="18" t="str">
        <f>IF(COUNTA($A280:$K280,$M280:$N280)=0,"",IF(OR($B280="",NOT(SUMPRODUCT(--(Vans!$A$2:$A$101=$B280))=1)),"Check ID",IF(OR(NOT(AND(ISNUMBER(A280),N(A280)&gt;=18264,N(A280)&lt;=73050)),NOT(AND(ISNUMBER(D280),N(D280)&gt;=0,N(D280)&lt;=2000000)),N($A280)&lt;SUMPRODUCT(--(Vans!$A$2:$A$101=$B280),Vans!$G$2:$G$101),NOT(SUMPRODUCT(($E280:$K280="Pass")+($E280:$K280="Fail")+($E280:$K280="N/A"))=7),AND($M280&lt;&gt;"",$M280&lt;&gt;"Open",$M280&lt;&gt;"Closed")),"Check inputs",IF(OR($D280&lt;SUMPRODUCT(MAX(('Service Log'!$B$2:$B$501=$B280)*('Service Log'!$H$2:$H$501&lt;$A280)*'Service Log'!$I$2:$I$501)),$D280&lt;SUMPRODUCT(MAX((Inspections!$B$2:$B$501=$B280)*(Inspections!$P$2:$P$501&lt;$A280)*Inspections!$Q$2:$Q$501)),$D280&lt;SUMPRODUCT(--(Vans!$A$2:$A$101=$B280),Vans!$D$2:$D$101)),"Check odometer",IF(AND(N($L280)&gt;0,$M280=""),"Set status","OK")))))</f>
        <v/>
      </c>
      <c r="P280" s="21">
        <f>IF(AND(ISNUMBER($A280),N($A280)&gt;=18264,N($A280)&lt;=73050),$A280,0)</f>
        <v>0</v>
      </c>
      <c r="Q280" s="22">
        <f>IF(AND(AND(ISNUMBER($A280),N($A280)&gt;=18264,N($A280)&lt;=73050),AND(ISNUMBER($D280),N($D280)&gt;=0,N($D280)&lt;=2000000)),$D280,0)</f>
        <v>0</v>
      </c>
    </row>
    <row r="281" spans="1:17" x14ac:dyDescent="0.25">
      <c r="A281" s="15"/>
      <c r="B281" s="12"/>
      <c r="C281" s="13"/>
      <c r="D281" s="14"/>
      <c r="E281" s="12"/>
      <c r="F281" s="12"/>
      <c r="G281" s="12"/>
      <c r="H281" s="12"/>
      <c r="I281" s="12"/>
      <c r="J281" s="12"/>
      <c r="K281" s="12"/>
      <c r="L281" s="23" t="str">
        <f>IF(COUNTA($A281:$K281)=0,"",COUNTIF($E281:$K281,"Fail"))</f>
        <v/>
      </c>
      <c r="M281" s="12"/>
      <c r="N281" s="13"/>
      <c r="O281" s="18" t="str">
        <f>IF(COUNTA($A281:$K281,$M281:$N281)=0,"",IF(OR($B281="",NOT(SUMPRODUCT(--(Vans!$A$2:$A$101=$B281))=1)),"Check ID",IF(OR(NOT(AND(ISNUMBER(A281),N(A281)&gt;=18264,N(A281)&lt;=73050)),NOT(AND(ISNUMBER(D281),N(D281)&gt;=0,N(D281)&lt;=2000000)),N($A281)&lt;SUMPRODUCT(--(Vans!$A$2:$A$101=$B281),Vans!$G$2:$G$101),NOT(SUMPRODUCT(($E281:$K281="Pass")+($E281:$K281="Fail")+($E281:$K281="N/A"))=7),AND($M281&lt;&gt;"",$M281&lt;&gt;"Open",$M281&lt;&gt;"Closed")),"Check inputs",IF(OR($D281&lt;SUMPRODUCT(MAX(('Service Log'!$B$2:$B$501=$B281)*('Service Log'!$H$2:$H$501&lt;$A281)*'Service Log'!$I$2:$I$501)),$D281&lt;SUMPRODUCT(MAX((Inspections!$B$2:$B$501=$B281)*(Inspections!$P$2:$P$501&lt;$A281)*Inspections!$Q$2:$Q$501)),$D281&lt;SUMPRODUCT(--(Vans!$A$2:$A$101=$B281),Vans!$D$2:$D$101)),"Check odometer",IF(AND(N($L281)&gt;0,$M281=""),"Set status","OK")))))</f>
        <v/>
      </c>
      <c r="P281" s="21">
        <f>IF(AND(ISNUMBER($A281),N($A281)&gt;=18264,N($A281)&lt;=73050),$A281,0)</f>
        <v>0</v>
      </c>
      <c r="Q281" s="22">
        <f>IF(AND(AND(ISNUMBER($A281),N($A281)&gt;=18264,N($A281)&lt;=73050),AND(ISNUMBER($D281),N($D281)&gt;=0,N($D281)&lt;=2000000)),$D281,0)</f>
        <v>0</v>
      </c>
    </row>
    <row r="282" spans="1:17" x14ac:dyDescent="0.25">
      <c r="A282" s="15"/>
      <c r="B282" s="12"/>
      <c r="C282" s="13"/>
      <c r="D282" s="14"/>
      <c r="E282" s="12"/>
      <c r="F282" s="12"/>
      <c r="G282" s="12"/>
      <c r="H282" s="12"/>
      <c r="I282" s="12"/>
      <c r="J282" s="12"/>
      <c r="K282" s="12"/>
      <c r="L282" s="23" t="str">
        <f>IF(COUNTA($A282:$K282)=0,"",COUNTIF($E282:$K282,"Fail"))</f>
        <v/>
      </c>
      <c r="M282" s="12"/>
      <c r="N282" s="13"/>
      <c r="O282" s="18" t="str">
        <f>IF(COUNTA($A282:$K282,$M282:$N282)=0,"",IF(OR($B282="",NOT(SUMPRODUCT(--(Vans!$A$2:$A$101=$B282))=1)),"Check ID",IF(OR(NOT(AND(ISNUMBER(A282),N(A282)&gt;=18264,N(A282)&lt;=73050)),NOT(AND(ISNUMBER(D282),N(D282)&gt;=0,N(D282)&lt;=2000000)),N($A282)&lt;SUMPRODUCT(--(Vans!$A$2:$A$101=$B282),Vans!$G$2:$G$101),NOT(SUMPRODUCT(($E282:$K282="Pass")+($E282:$K282="Fail")+($E282:$K282="N/A"))=7),AND($M282&lt;&gt;"",$M282&lt;&gt;"Open",$M282&lt;&gt;"Closed")),"Check inputs",IF(OR($D282&lt;SUMPRODUCT(MAX(('Service Log'!$B$2:$B$501=$B282)*('Service Log'!$H$2:$H$501&lt;$A282)*'Service Log'!$I$2:$I$501)),$D282&lt;SUMPRODUCT(MAX((Inspections!$B$2:$B$501=$B282)*(Inspections!$P$2:$P$501&lt;$A282)*Inspections!$Q$2:$Q$501)),$D282&lt;SUMPRODUCT(--(Vans!$A$2:$A$101=$B282),Vans!$D$2:$D$101)),"Check odometer",IF(AND(N($L282)&gt;0,$M282=""),"Set status","OK")))))</f>
        <v/>
      </c>
      <c r="P282" s="21">
        <f>IF(AND(ISNUMBER($A282),N($A282)&gt;=18264,N($A282)&lt;=73050),$A282,0)</f>
        <v>0</v>
      </c>
      <c r="Q282" s="22">
        <f>IF(AND(AND(ISNUMBER($A282),N($A282)&gt;=18264,N($A282)&lt;=73050),AND(ISNUMBER($D282),N($D282)&gt;=0,N($D282)&lt;=2000000)),$D282,0)</f>
        <v>0</v>
      </c>
    </row>
    <row r="283" spans="1:17" x14ac:dyDescent="0.25">
      <c r="A283" s="15"/>
      <c r="B283" s="12"/>
      <c r="C283" s="13"/>
      <c r="D283" s="14"/>
      <c r="E283" s="12"/>
      <c r="F283" s="12"/>
      <c r="G283" s="12"/>
      <c r="H283" s="12"/>
      <c r="I283" s="12"/>
      <c r="J283" s="12"/>
      <c r="K283" s="12"/>
      <c r="L283" s="23" t="str">
        <f>IF(COUNTA($A283:$K283)=0,"",COUNTIF($E283:$K283,"Fail"))</f>
        <v/>
      </c>
      <c r="M283" s="12"/>
      <c r="N283" s="13"/>
      <c r="O283" s="18" t="str">
        <f>IF(COUNTA($A283:$K283,$M283:$N283)=0,"",IF(OR($B283="",NOT(SUMPRODUCT(--(Vans!$A$2:$A$101=$B283))=1)),"Check ID",IF(OR(NOT(AND(ISNUMBER(A283),N(A283)&gt;=18264,N(A283)&lt;=73050)),NOT(AND(ISNUMBER(D283),N(D283)&gt;=0,N(D283)&lt;=2000000)),N($A283)&lt;SUMPRODUCT(--(Vans!$A$2:$A$101=$B283),Vans!$G$2:$G$101),NOT(SUMPRODUCT(($E283:$K283="Pass")+($E283:$K283="Fail")+($E283:$K283="N/A"))=7),AND($M283&lt;&gt;"",$M283&lt;&gt;"Open",$M283&lt;&gt;"Closed")),"Check inputs",IF(OR($D283&lt;SUMPRODUCT(MAX(('Service Log'!$B$2:$B$501=$B283)*('Service Log'!$H$2:$H$501&lt;$A283)*'Service Log'!$I$2:$I$501)),$D283&lt;SUMPRODUCT(MAX((Inspections!$B$2:$B$501=$B283)*(Inspections!$P$2:$P$501&lt;$A283)*Inspections!$Q$2:$Q$501)),$D283&lt;SUMPRODUCT(--(Vans!$A$2:$A$101=$B283),Vans!$D$2:$D$101)),"Check odometer",IF(AND(N($L283)&gt;0,$M283=""),"Set status","OK")))))</f>
        <v/>
      </c>
      <c r="P283" s="21">
        <f>IF(AND(ISNUMBER($A283),N($A283)&gt;=18264,N($A283)&lt;=73050),$A283,0)</f>
        <v>0</v>
      </c>
      <c r="Q283" s="22">
        <f>IF(AND(AND(ISNUMBER($A283),N($A283)&gt;=18264,N($A283)&lt;=73050),AND(ISNUMBER($D283),N($D283)&gt;=0,N($D283)&lt;=2000000)),$D283,0)</f>
        <v>0</v>
      </c>
    </row>
    <row r="284" spans="1:17" x14ac:dyDescent="0.25">
      <c r="A284" s="15"/>
      <c r="B284" s="12"/>
      <c r="C284" s="13"/>
      <c r="D284" s="14"/>
      <c r="E284" s="12"/>
      <c r="F284" s="12"/>
      <c r="G284" s="12"/>
      <c r="H284" s="12"/>
      <c r="I284" s="12"/>
      <c r="J284" s="12"/>
      <c r="K284" s="12"/>
      <c r="L284" s="23" t="str">
        <f>IF(COUNTA($A284:$K284)=0,"",COUNTIF($E284:$K284,"Fail"))</f>
        <v/>
      </c>
      <c r="M284" s="12"/>
      <c r="N284" s="13"/>
      <c r="O284" s="18" t="str">
        <f>IF(COUNTA($A284:$K284,$M284:$N284)=0,"",IF(OR($B284="",NOT(SUMPRODUCT(--(Vans!$A$2:$A$101=$B284))=1)),"Check ID",IF(OR(NOT(AND(ISNUMBER(A284),N(A284)&gt;=18264,N(A284)&lt;=73050)),NOT(AND(ISNUMBER(D284),N(D284)&gt;=0,N(D284)&lt;=2000000)),N($A284)&lt;SUMPRODUCT(--(Vans!$A$2:$A$101=$B284),Vans!$G$2:$G$101),NOT(SUMPRODUCT(($E284:$K284="Pass")+($E284:$K284="Fail")+($E284:$K284="N/A"))=7),AND($M284&lt;&gt;"",$M284&lt;&gt;"Open",$M284&lt;&gt;"Closed")),"Check inputs",IF(OR($D284&lt;SUMPRODUCT(MAX(('Service Log'!$B$2:$B$501=$B284)*('Service Log'!$H$2:$H$501&lt;$A284)*'Service Log'!$I$2:$I$501)),$D284&lt;SUMPRODUCT(MAX((Inspections!$B$2:$B$501=$B284)*(Inspections!$P$2:$P$501&lt;$A284)*Inspections!$Q$2:$Q$501)),$D284&lt;SUMPRODUCT(--(Vans!$A$2:$A$101=$B284),Vans!$D$2:$D$101)),"Check odometer",IF(AND(N($L284)&gt;0,$M284=""),"Set status","OK")))))</f>
        <v/>
      </c>
      <c r="P284" s="21">
        <f>IF(AND(ISNUMBER($A284),N($A284)&gt;=18264,N($A284)&lt;=73050),$A284,0)</f>
        <v>0</v>
      </c>
      <c r="Q284" s="22">
        <f>IF(AND(AND(ISNUMBER($A284),N($A284)&gt;=18264,N($A284)&lt;=73050),AND(ISNUMBER($D284),N($D284)&gt;=0,N($D284)&lt;=2000000)),$D284,0)</f>
        <v>0</v>
      </c>
    </row>
    <row r="285" spans="1:17" x14ac:dyDescent="0.25">
      <c r="A285" s="15"/>
      <c r="B285" s="12"/>
      <c r="C285" s="13"/>
      <c r="D285" s="14"/>
      <c r="E285" s="12"/>
      <c r="F285" s="12"/>
      <c r="G285" s="12"/>
      <c r="H285" s="12"/>
      <c r="I285" s="12"/>
      <c r="J285" s="12"/>
      <c r="K285" s="12"/>
      <c r="L285" s="23" t="str">
        <f>IF(COUNTA($A285:$K285)=0,"",COUNTIF($E285:$K285,"Fail"))</f>
        <v/>
      </c>
      <c r="M285" s="12"/>
      <c r="N285" s="13"/>
      <c r="O285" s="18" t="str">
        <f>IF(COUNTA($A285:$K285,$M285:$N285)=0,"",IF(OR($B285="",NOT(SUMPRODUCT(--(Vans!$A$2:$A$101=$B285))=1)),"Check ID",IF(OR(NOT(AND(ISNUMBER(A285),N(A285)&gt;=18264,N(A285)&lt;=73050)),NOT(AND(ISNUMBER(D285),N(D285)&gt;=0,N(D285)&lt;=2000000)),N($A285)&lt;SUMPRODUCT(--(Vans!$A$2:$A$101=$B285),Vans!$G$2:$G$101),NOT(SUMPRODUCT(($E285:$K285="Pass")+($E285:$K285="Fail")+($E285:$K285="N/A"))=7),AND($M285&lt;&gt;"",$M285&lt;&gt;"Open",$M285&lt;&gt;"Closed")),"Check inputs",IF(OR($D285&lt;SUMPRODUCT(MAX(('Service Log'!$B$2:$B$501=$B285)*('Service Log'!$H$2:$H$501&lt;$A285)*'Service Log'!$I$2:$I$501)),$D285&lt;SUMPRODUCT(MAX((Inspections!$B$2:$B$501=$B285)*(Inspections!$P$2:$P$501&lt;$A285)*Inspections!$Q$2:$Q$501)),$D285&lt;SUMPRODUCT(--(Vans!$A$2:$A$101=$B285),Vans!$D$2:$D$101)),"Check odometer",IF(AND(N($L285)&gt;0,$M285=""),"Set status","OK")))))</f>
        <v/>
      </c>
      <c r="P285" s="21">
        <f>IF(AND(ISNUMBER($A285),N($A285)&gt;=18264,N($A285)&lt;=73050),$A285,0)</f>
        <v>0</v>
      </c>
      <c r="Q285" s="22">
        <f>IF(AND(AND(ISNUMBER($A285),N($A285)&gt;=18264,N($A285)&lt;=73050),AND(ISNUMBER($D285),N($D285)&gt;=0,N($D285)&lt;=2000000)),$D285,0)</f>
        <v>0</v>
      </c>
    </row>
    <row r="286" spans="1:17" x14ac:dyDescent="0.25">
      <c r="A286" s="15"/>
      <c r="B286" s="12"/>
      <c r="C286" s="13"/>
      <c r="D286" s="14"/>
      <c r="E286" s="12"/>
      <c r="F286" s="12"/>
      <c r="G286" s="12"/>
      <c r="H286" s="12"/>
      <c r="I286" s="12"/>
      <c r="J286" s="12"/>
      <c r="K286" s="12"/>
      <c r="L286" s="23" t="str">
        <f>IF(COUNTA($A286:$K286)=0,"",COUNTIF($E286:$K286,"Fail"))</f>
        <v/>
      </c>
      <c r="M286" s="12"/>
      <c r="N286" s="13"/>
      <c r="O286" s="18" t="str">
        <f>IF(COUNTA($A286:$K286,$M286:$N286)=0,"",IF(OR($B286="",NOT(SUMPRODUCT(--(Vans!$A$2:$A$101=$B286))=1)),"Check ID",IF(OR(NOT(AND(ISNUMBER(A286),N(A286)&gt;=18264,N(A286)&lt;=73050)),NOT(AND(ISNUMBER(D286),N(D286)&gt;=0,N(D286)&lt;=2000000)),N($A286)&lt;SUMPRODUCT(--(Vans!$A$2:$A$101=$B286),Vans!$G$2:$G$101),NOT(SUMPRODUCT(($E286:$K286="Pass")+($E286:$K286="Fail")+($E286:$K286="N/A"))=7),AND($M286&lt;&gt;"",$M286&lt;&gt;"Open",$M286&lt;&gt;"Closed")),"Check inputs",IF(OR($D286&lt;SUMPRODUCT(MAX(('Service Log'!$B$2:$B$501=$B286)*('Service Log'!$H$2:$H$501&lt;$A286)*'Service Log'!$I$2:$I$501)),$D286&lt;SUMPRODUCT(MAX((Inspections!$B$2:$B$501=$B286)*(Inspections!$P$2:$P$501&lt;$A286)*Inspections!$Q$2:$Q$501)),$D286&lt;SUMPRODUCT(--(Vans!$A$2:$A$101=$B286),Vans!$D$2:$D$101)),"Check odometer",IF(AND(N($L286)&gt;0,$M286=""),"Set status","OK")))))</f>
        <v/>
      </c>
      <c r="P286" s="21">
        <f>IF(AND(ISNUMBER($A286),N($A286)&gt;=18264,N($A286)&lt;=73050),$A286,0)</f>
        <v>0</v>
      </c>
      <c r="Q286" s="22">
        <f>IF(AND(AND(ISNUMBER($A286),N($A286)&gt;=18264,N($A286)&lt;=73050),AND(ISNUMBER($D286),N($D286)&gt;=0,N($D286)&lt;=2000000)),$D286,0)</f>
        <v>0</v>
      </c>
    </row>
    <row r="287" spans="1:17" x14ac:dyDescent="0.25">
      <c r="A287" s="15"/>
      <c r="B287" s="12"/>
      <c r="C287" s="13"/>
      <c r="D287" s="14"/>
      <c r="E287" s="12"/>
      <c r="F287" s="12"/>
      <c r="G287" s="12"/>
      <c r="H287" s="12"/>
      <c r="I287" s="12"/>
      <c r="J287" s="12"/>
      <c r="K287" s="12"/>
      <c r="L287" s="23" t="str">
        <f>IF(COUNTA($A287:$K287)=0,"",COUNTIF($E287:$K287,"Fail"))</f>
        <v/>
      </c>
      <c r="M287" s="12"/>
      <c r="N287" s="13"/>
      <c r="O287" s="18" t="str">
        <f>IF(COUNTA($A287:$K287,$M287:$N287)=0,"",IF(OR($B287="",NOT(SUMPRODUCT(--(Vans!$A$2:$A$101=$B287))=1)),"Check ID",IF(OR(NOT(AND(ISNUMBER(A287),N(A287)&gt;=18264,N(A287)&lt;=73050)),NOT(AND(ISNUMBER(D287),N(D287)&gt;=0,N(D287)&lt;=2000000)),N($A287)&lt;SUMPRODUCT(--(Vans!$A$2:$A$101=$B287),Vans!$G$2:$G$101),NOT(SUMPRODUCT(($E287:$K287="Pass")+($E287:$K287="Fail")+($E287:$K287="N/A"))=7),AND($M287&lt;&gt;"",$M287&lt;&gt;"Open",$M287&lt;&gt;"Closed")),"Check inputs",IF(OR($D287&lt;SUMPRODUCT(MAX(('Service Log'!$B$2:$B$501=$B287)*('Service Log'!$H$2:$H$501&lt;$A287)*'Service Log'!$I$2:$I$501)),$D287&lt;SUMPRODUCT(MAX((Inspections!$B$2:$B$501=$B287)*(Inspections!$P$2:$P$501&lt;$A287)*Inspections!$Q$2:$Q$501)),$D287&lt;SUMPRODUCT(--(Vans!$A$2:$A$101=$B287),Vans!$D$2:$D$101)),"Check odometer",IF(AND(N($L287)&gt;0,$M287=""),"Set status","OK")))))</f>
        <v/>
      </c>
      <c r="P287" s="21">
        <f>IF(AND(ISNUMBER($A287),N($A287)&gt;=18264,N($A287)&lt;=73050),$A287,0)</f>
        <v>0</v>
      </c>
      <c r="Q287" s="22">
        <f>IF(AND(AND(ISNUMBER($A287),N($A287)&gt;=18264,N($A287)&lt;=73050),AND(ISNUMBER($D287),N($D287)&gt;=0,N($D287)&lt;=2000000)),$D287,0)</f>
        <v>0</v>
      </c>
    </row>
    <row r="288" spans="1:17" x14ac:dyDescent="0.25">
      <c r="A288" s="15"/>
      <c r="B288" s="12"/>
      <c r="C288" s="13"/>
      <c r="D288" s="14"/>
      <c r="E288" s="12"/>
      <c r="F288" s="12"/>
      <c r="G288" s="12"/>
      <c r="H288" s="12"/>
      <c r="I288" s="12"/>
      <c r="J288" s="12"/>
      <c r="K288" s="12"/>
      <c r="L288" s="23" t="str">
        <f>IF(COUNTA($A288:$K288)=0,"",COUNTIF($E288:$K288,"Fail"))</f>
        <v/>
      </c>
      <c r="M288" s="12"/>
      <c r="N288" s="13"/>
      <c r="O288" s="18" t="str">
        <f>IF(COUNTA($A288:$K288,$M288:$N288)=0,"",IF(OR($B288="",NOT(SUMPRODUCT(--(Vans!$A$2:$A$101=$B288))=1)),"Check ID",IF(OR(NOT(AND(ISNUMBER(A288),N(A288)&gt;=18264,N(A288)&lt;=73050)),NOT(AND(ISNUMBER(D288),N(D288)&gt;=0,N(D288)&lt;=2000000)),N($A288)&lt;SUMPRODUCT(--(Vans!$A$2:$A$101=$B288),Vans!$G$2:$G$101),NOT(SUMPRODUCT(($E288:$K288="Pass")+($E288:$K288="Fail")+($E288:$K288="N/A"))=7),AND($M288&lt;&gt;"",$M288&lt;&gt;"Open",$M288&lt;&gt;"Closed")),"Check inputs",IF(OR($D288&lt;SUMPRODUCT(MAX(('Service Log'!$B$2:$B$501=$B288)*('Service Log'!$H$2:$H$501&lt;$A288)*'Service Log'!$I$2:$I$501)),$D288&lt;SUMPRODUCT(MAX((Inspections!$B$2:$B$501=$B288)*(Inspections!$P$2:$P$501&lt;$A288)*Inspections!$Q$2:$Q$501)),$D288&lt;SUMPRODUCT(--(Vans!$A$2:$A$101=$B288),Vans!$D$2:$D$101)),"Check odometer",IF(AND(N($L288)&gt;0,$M288=""),"Set status","OK")))))</f>
        <v/>
      </c>
      <c r="P288" s="21">
        <f>IF(AND(ISNUMBER($A288),N($A288)&gt;=18264,N($A288)&lt;=73050),$A288,0)</f>
        <v>0</v>
      </c>
      <c r="Q288" s="22">
        <f>IF(AND(AND(ISNUMBER($A288),N($A288)&gt;=18264,N($A288)&lt;=73050),AND(ISNUMBER($D288),N($D288)&gt;=0,N($D288)&lt;=2000000)),$D288,0)</f>
        <v>0</v>
      </c>
    </row>
    <row r="289" spans="1:17" x14ac:dyDescent="0.25">
      <c r="A289" s="15"/>
      <c r="B289" s="12"/>
      <c r="C289" s="13"/>
      <c r="D289" s="14"/>
      <c r="E289" s="12"/>
      <c r="F289" s="12"/>
      <c r="G289" s="12"/>
      <c r="H289" s="12"/>
      <c r="I289" s="12"/>
      <c r="J289" s="12"/>
      <c r="K289" s="12"/>
      <c r="L289" s="23" t="str">
        <f>IF(COUNTA($A289:$K289)=0,"",COUNTIF($E289:$K289,"Fail"))</f>
        <v/>
      </c>
      <c r="M289" s="12"/>
      <c r="N289" s="13"/>
      <c r="O289" s="18" t="str">
        <f>IF(COUNTA($A289:$K289,$M289:$N289)=0,"",IF(OR($B289="",NOT(SUMPRODUCT(--(Vans!$A$2:$A$101=$B289))=1)),"Check ID",IF(OR(NOT(AND(ISNUMBER(A289),N(A289)&gt;=18264,N(A289)&lt;=73050)),NOT(AND(ISNUMBER(D289),N(D289)&gt;=0,N(D289)&lt;=2000000)),N($A289)&lt;SUMPRODUCT(--(Vans!$A$2:$A$101=$B289),Vans!$G$2:$G$101),NOT(SUMPRODUCT(($E289:$K289="Pass")+($E289:$K289="Fail")+($E289:$K289="N/A"))=7),AND($M289&lt;&gt;"",$M289&lt;&gt;"Open",$M289&lt;&gt;"Closed")),"Check inputs",IF(OR($D289&lt;SUMPRODUCT(MAX(('Service Log'!$B$2:$B$501=$B289)*('Service Log'!$H$2:$H$501&lt;$A289)*'Service Log'!$I$2:$I$501)),$D289&lt;SUMPRODUCT(MAX((Inspections!$B$2:$B$501=$B289)*(Inspections!$P$2:$P$501&lt;$A289)*Inspections!$Q$2:$Q$501)),$D289&lt;SUMPRODUCT(--(Vans!$A$2:$A$101=$B289),Vans!$D$2:$D$101)),"Check odometer",IF(AND(N($L289)&gt;0,$M289=""),"Set status","OK")))))</f>
        <v/>
      </c>
      <c r="P289" s="21">
        <f>IF(AND(ISNUMBER($A289),N($A289)&gt;=18264,N($A289)&lt;=73050),$A289,0)</f>
        <v>0</v>
      </c>
      <c r="Q289" s="22">
        <f>IF(AND(AND(ISNUMBER($A289),N($A289)&gt;=18264,N($A289)&lt;=73050),AND(ISNUMBER($D289),N($D289)&gt;=0,N($D289)&lt;=2000000)),$D289,0)</f>
        <v>0</v>
      </c>
    </row>
    <row r="290" spans="1:17" x14ac:dyDescent="0.25">
      <c r="A290" s="15"/>
      <c r="B290" s="12"/>
      <c r="C290" s="13"/>
      <c r="D290" s="14"/>
      <c r="E290" s="12"/>
      <c r="F290" s="12"/>
      <c r="G290" s="12"/>
      <c r="H290" s="12"/>
      <c r="I290" s="12"/>
      <c r="J290" s="12"/>
      <c r="K290" s="12"/>
      <c r="L290" s="23" t="str">
        <f>IF(COUNTA($A290:$K290)=0,"",COUNTIF($E290:$K290,"Fail"))</f>
        <v/>
      </c>
      <c r="M290" s="12"/>
      <c r="N290" s="13"/>
      <c r="O290" s="18" t="str">
        <f>IF(COUNTA($A290:$K290,$M290:$N290)=0,"",IF(OR($B290="",NOT(SUMPRODUCT(--(Vans!$A$2:$A$101=$B290))=1)),"Check ID",IF(OR(NOT(AND(ISNUMBER(A290),N(A290)&gt;=18264,N(A290)&lt;=73050)),NOT(AND(ISNUMBER(D290),N(D290)&gt;=0,N(D290)&lt;=2000000)),N($A290)&lt;SUMPRODUCT(--(Vans!$A$2:$A$101=$B290),Vans!$G$2:$G$101),NOT(SUMPRODUCT(($E290:$K290="Pass")+($E290:$K290="Fail")+($E290:$K290="N/A"))=7),AND($M290&lt;&gt;"",$M290&lt;&gt;"Open",$M290&lt;&gt;"Closed")),"Check inputs",IF(OR($D290&lt;SUMPRODUCT(MAX(('Service Log'!$B$2:$B$501=$B290)*('Service Log'!$H$2:$H$501&lt;$A290)*'Service Log'!$I$2:$I$501)),$D290&lt;SUMPRODUCT(MAX((Inspections!$B$2:$B$501=$B290)*(Inspections!$P$2:$P$501&lt;$A290)*Inspections!$Q$2:$Q$501)),$D290&lt;SUMPRODUCT(--(Vans!$A$2:$A$101=$B290),Vans!$D$2:$D$101)),"Check odometer",IF(AND(N($L290)&gt;0,$M290=""),"Set status","OK")))))</f>
        <v/>
      </c>
      <c r="P290" s="21">
        <f>IF(AND(ISNUMBER($A290),N($A290)&gt;=18264,N($A290)&lt;=73050),$A290,0)</f>
        <v>0</v>
      </c>
      <c r="Q290" s="22">
        <f>IF(AND(AND(ISNUMBER($A290),N($A290)&gt;=18264,N($A290)&lt;=73050),AND(ISNUMBER($D290),N($D290)&gt;=0,N($D290)&lt;=2000000)),$D290,0)</f>
        <v>0</v>
      </c>
    </row>
    <row r="291" spans="1:17" x14ac:dyDescent="0.25">
      <c r="A291" s="15"/>
      <c r="B291" s="12"/>
      <c r="C291" s="13"/>
      <c r="D291" s="14"/>
      <c r="E291" s="12"/>
      <c r="F291" s="12"/>
      <c r="G291" s="12"/>
      <c r="H291" s="12"/>
      <c r="I291" s="12"/>
      <c r="J291" s="12"/>
      <c r="K291" s="12"/>
      <c r="L291" s="23" t="str">
        <f>IF(COUNTA($A291:$K291)=0,"",COUNTIF($E291:$K291,"Fail"))</f>
        <v/>
      </c>
      <c r="M291" s="12"/>
      <c r="N291" s="13"/>
      <c r="O291" s="18" t="str">
        <f>IF(COUNTA($A291:$K291,$M291:$N291)=0,"",IF(OR($B291="",NOT(SUMPRODUCT(--(Vans!$A$2:$A$101=$B291))=1)),"Check ID",IF(OR(NOT(AND(ISNUMBER(A291),N(A291)&gt;=18264,N(A291)&lt;=73050)),NOT(AND(ISNUMBER(D291),N(D291)&gt;=0,N(D291)&lt;=2000000)),N($A291)&lt;SUMPRODUCT(--(Vans!$A$2:$A$101=$B291),Vans!$G$2:$G$101),NOT(SUMPRODUCT(($E291:$K291="Pass")+($E291:$K291="Fail")+($E291:$K291="N/A"))=7),AND($M291&lt;&gt;"",$M291&lt;&gt;"Open",$M291&lt;&gt;"Closed")),"Check inputs",IF(OR($D291&lt;SUMPRODUCT(MAX(('Service Log'!$B$2:$B$501=$B291)*('Service Log'!$H$2:$H$501&lt;$A291)*'Service Log'!$I$2:$I$501)),$D291&lt;SUMPRODUCT(MAX((Inspections!$B$2:$B$501=$B291)*(Inspections!$P$2:$P$501&lt;$A291)*Inspections!$Q$2:$Q$501)),$D291&lt;SUMPRODUCT(--(Vans!$A$2:$A$101=$B291),Vans!$D$2:$D$101)),"Check odometer",IF(AND(N($L291)&gt;0,$M291=""),"Set status","OK")))))</f>
        <v/>
      </c>
      <c r="P291" s="21">
        <f>IF(AND(ISNUMBER($A291),N($A291)&gt;=18264,N($A291)&lt;=73050),$A291,0)</f>
        <v>0</v>
      </c>
      <c r="Q291" s="22">
        <f>IF(AND(AND(ISNUMBER($A291),N($A291)&gt;=18264,N($A291)&lt;=73050),AND(ISNUMBER($D291),N($D291)&gt;=0,N($D291)&lt;=2000000)),$D291,0)</f>
        <v>0</v>
      </c>
    </row>
    <row r="292" spans="1:17" x14ac:dyDescent="0.25">
      <c r="A292" s="15"/>
      <c r="B292" s="12"/>
      <c r="C292" s="13"/>
      <c r="D292" s="14"/>
      <c r="E292" s="12"/>
      <c r="F292" s="12"/>
      <c r="G292" s="12"/>
      <c r="H292" s="12"/>
      <c r="I292" s="12"/>
      <c r="J292" s="12"/>
      <c r="K292" s="12"/>
      <c r="L292" s="23" t="str">
        <f>IF(COUNTA($A292:$K292)=0,"",COUNTIF($E292:$K292,"Fail"))</f>
        <v/>
      </c>
      <c r="M292" s="12"/>
      <c r="N292" s="13"/>
      <c r="O292" s="18" t="str">
        <f>IF(COUNTA($A292:$K292,$M292:$N292)=0,"",IF(OR($B292="",NOT(SUMPRODUCT(--(Vans!$A$2:$A$101=$B292))=1)),"Check ID",IF(OR(NOT(AND(ISNUMBER(A292),N(A292)&gt;=18264,N(A292)&lt;=73050)),NOT(AND(ISNUMBER(D292),N(D292)&gt;=0,N(D292)&lt;=2000000)),N($A292)&lt;SUMPRODUCT(--(Vans!$A$2:$A$101=$B292),Vans!$G$2:$G$101),NOT(SUMPRODUCT(($E292:$K292="Pass")+($E292:$K292="Fail")+($E292:$K292="N/A"))=7),AND($M292&lt;&gt;"",$M292&lt;&gt;"Open",$M292&lt;&gt;"Closed")),"Check inputs",IF(OR($D292&lt;SUMPRODUCT(MAX(('Service Log'!$B$2:$B$501=$B292)*('Service Log'!$H$2:$H$501&lt;$A292)*'Service Log'!$I$2:$I$501)),$D292&lt;SUMPRODUCT(MAX((Inspections!$B$2:$B$501=$B292)*(Inspections!$P$2:$P$501&lt;$A292)*Inspections!$Q$2:$Q$501)),$D292&lt;SUMPRODUCT(--(Vans!$A$2:$A$101=$B292),Vans!$D$2:$D$101)),"Check odometer",IF(AND(N($L292)&gt;0,$M292=""),"Set status","OK")))))</f>
        <v/>
      </c>
      <c r="P292" s="21">
        <f>IF(AND(ISNUMBER($A292),N($A292)&gt;=18264,N($A292)&lt;=73050),$A292,0)</f>
        <v>0</v>
      </c>
      <c r="Q292" s="22">
        <f>IF(AND(AND(ISNUMBER($A292),N($A292)&gt;=18264,N($A292)&lt;=73050),AND(ISNUMBER($D292),N($D292)&gt;=0,N($D292)&lt;=2000000)),$D292,0)</f>
        <v>0</v>
      </c>
    </row>
    <row r="293" spans="1:17" x14ac:dyDescent="0.25">
      <c r="A293" s="15"/>
      <c r="B293" s="12"/>
      <c r="C293" s="13"/>
      <c r="D293" s="14"/>
      <c r="E293" s="12"/>
      <c r="F293" s="12"/>
      <c r="G293" s="12"/>
      <c r="H293" s="12"/>
      <c r="I293" s="12"/>
      <c r="J293" s="12"/>
      <c r="K293" s="12"/>
      <c r="L293" s="23" t="str">
        <f>IF(COUNTA($A293:$K293)=0,"",COUNTIF($E293:$K293,"Fail"))</f>
        <v/>
      </c>
      <c r="M293" s="12"/>
      <c r="N293" s="13"/>
      <c r="O293" s="18" t="str">
        <f>IF(COUNTA($A293:$K293,$M293:$N293)=0,"",IF(OR($B293="",NOT(SUMPRODUCT(--(Vans!$A$2:$A$101=$B293))=1)),"Check ID",IF(OR(NOT(AND(ISNUMBER(A293),N(A293)&gt;=18264,N(A293)&lt;=73050)),NOT(AND(ISNUMBER(D293),N(D293)&gt;=0,N(D293)&lt;=2000000)),N($A293)&lt;SUMPRODUCT(--(Vans!$A$2:$A$101=$B293),Vans!$G$2:$G$101),NOT(SUMPRODUCT(($E293:$K293="Pass")+($E293:$K293="Fail")+($E293:$K293="N/A"))=7),AND($M293&lt;&gt;"",$M293&lt;&gt;"Open",$M293&lt;&gt;"Closed")),"Check inputs",IF(OR($D293&lt;SUMPRODUCT(MAX(('Service Log'!$B$2:$B$501=$B293)*('Service Log'!$H$2:$H$501&lt;$A293)*'Service Log'!$I$2:$I$501)),$D293&lt;SUMPRODUCT(MAX((Inspections!$B$2:$B$501=$B293)*(Inspections!$P$2:$P$501&lt;$A293)*Inspections!$Q$2:$Q$501)),$D293&lt;SUMPRODUCT(--(Vans!$A$2:$A$101=$B293),Vans!$D$2:$D$101)),"Check odometer",IF(AND(N($L293)&gt;0,$M293=""),"Set status","OK")))))</f>
        <v/>
      </c>
      <c r="P293" s="21">
        <f>IF(AND(ISNUMBER($A293),N($A293)&gt;=18264,N($A293)&lt;=73050),$A293,0)</f>
        <v>0</v>
      </c>
      <c r="Q293" s="22">
        <f>IF(AND(AND(ISNUMBER($A293),N($A293)&gt;=18264,N($A293)&lt;=73050),AND(ISNUMBER($D293),N($D293)&gt;=0,N($D293)&lt;=2000000)),$D293,0)</f>
        <v>0</v>
      </c>
    </row>
    <row r="294" spans="1:17" x14ac:dyDescent="0.25">
      <c r="A294" s="15"/>
      <c r="B294" s="12"/>
      <c r="C294" s="13"/>
      <c r="D294" s="14"/>
      <c r="E294" s="12"/>
      <c r="F294" s="12"/>
      <c r="G294" s="12"/>
      <c r="H294" s="12"/>
      <c r="I294" s="12"/>
      <c r="J294" s="12"/>
      <c r="K294" s="12"/>
      <c r="L294" s="23" t="str">
        <f>IF(COUNTA($A294:$K294)=0,"",COUNTIF($E294:$K294,"Fail"))</f>
        <v/>
      </c>
      <c r="M294" s="12"/>
      <c r="N294" s="13"/>
      <c r="O294" s="18" t="str">
        <f>IF(COUNTA($A294:$K294,$M294:$N294)=0,"",IF(OR($B294="",NOT(SUMPRODUCT(--(Vans!$A$2:$A$101=$B294))=1)),"Check ID",IF(OR(NOT(AND(ISNUMBER(A294),N(A294)&gt;=18264,N(A294)&lt;=73050)),NOT(AND(ISNUMBER(D294),N(D294)&gt;=0,N(D294)&lt;=2000000)),N($A294)&lt;SUMPRODUCT(--(Vans!$A$2:$A$101=$B294),Vans!$G$2:$G$101),NOT(SUMPRODUCT(($E294:$K294="Pass")+($E294:$K294="Fail")+($E294:$K294="N/A"))=7),AND($M294&lt;&gt;"",$M294&lt;&gt;"Open",$M294&lt;&gt;"Closed")),"Check inputs",IF(OR($D294&lt;SUMPRODUCT(MAX(('Service Log'!$B$2:$B$501=$B294)*('Service Log'!$H$2:$H$501&lt;$A294)*'Service Log'!$I$2:$I$501)),$D294&lt;SUMPRODUCT(MAX((Inspections!$B$2:$B$501=$B294)*(Inspections!$P$2:$P$501&lt;$A294)*Inspections!$Q$2:$Q$501)),$D294&lt;SUMPRODUCT(--(Vans!$A$2:$A$101=$B294),Vans!$D$2:$D$101)),"Check odometer",IF(AND(N($L294)&gt;0,$M294=""),"Set status","OK")))))</f>
        <v/>
      </c>
      <c r="P294" s="21">
        <f>IF(AND(ISNUMBER($A294),N($A294)&gt;=18264,N($A294)&lt;=73050),$A294,0)</f>
        <v>0</v>
      </c>
      <c r="Q294" s="22">
        <f>IF(AND(AND(ISNUMBER($A294),N($A294)&gt;=18264,N($A294)&lt;=73050),AND(ISNUMBER($D294),N($D294)&gt;=0,N($D294)&lt;=2000000)),$D294,0)</f>
        <v>0</v>
      </c>
    </row>
    <row r="295" spans="1:17" x14ac:dyDescent="0.25">
      <c r="A295" s="15"/>
      <c r="B295" s="12"/>
      <c r="C295" s="13"/>
      <c r="D295" s="14"/>
      <c r="E295" s="12"/>
      <c r="F295" s="12"/>
      <c r="G295" s="12"/>
      <c r="H295" s="12"/>
      <c r="I295" s="12"/>
      <c r="J295" s="12"/>
      <c r="K295" s="12"/>
      <c r="L295" s="23" t="str">
        <f>IF(COUNTA($A295:$K295)=0,"",COUNTIF($E295:$K295,"Fail"))</f>
        <v/>
      </c>
      <c r="M295" s="12"/>
      <c r="N295" s="13"/>
      <c r="O295" s="18" t="str">
        <f>IF(COUNTA($A295:$K295,$M295:$N295)=0,"",IF(OR($B295="",NOT(SUMPRODUCT(--(Vans!$A$2:$A$101=$B295))=1)),"Check ID",IF(OR(NOT(AND(ISNUMBER(A295),N(A295)&gt;=18264,N(A295)&lt;=73050)),NOT(AND(ISNUMBER(D295),N(D295)&gt;=0,N(D295)&lt;=2000000)),N($A295)&lt;SUMPRODUCT(--(Vans!$A$2:$A$101=$B295),Vans!$G$2:$G$101),NOT(SUMPRODUCT(($E295:$K295="Pass")+($E295:$K295="Fail")+($E295:$K295="N/A"))=7),AND($M295&lt;&gt;"",$M295&lt;&gt;"Open",$M295&lt;&gt;"Closed")),"Check inputs",IF(OR($D295&lt;SUMPRODUCT(MAX(('Service Log'!$B$2:$B$501=$B295)*('Service Log'!$H$2:$H$501&lt;$A295)*'Service Log'!$I$2:$I$501)),$D295&lt;SUMPRODUCT(MAX((Inspections!$B$2:$B$501=$B295)*(Inspections!$P$2:$P$501&lt;$A295)*Inspections!$Q$2:$Q$501)),$D295&lt;SUMPRODUCT(--(Vans!$A$2:$A$101=$B295),Vans!$D$2:$D$101)),"Check odometer",IF(AND(N($L295)&gt;0,$M295=""),"Set status","OK")))))</f>
        <v/>
      </c>
      <c r="P295" s="21">
        <f>IF(AND(ISNUMBER($A295),N($A295)&gt;=18264,N($A295)&lt;=73050),$A295,0)</f>
        <v>0</v>
      </c>
      <c r="Q295" s="22">
        <f>IF(AND(AND(ISNUMBER($A295),N($A295)&gt;=18264,N($A295)&lt;=73050),AND(ISNUMBER($D295),N($D295)&gt;=0,N($D295)&lt;=2000000)),$D295,0)</f>
        <v>0</v>
      </c>
    </row>
    <row r="296" spans="1:17" x14ac:dyDescent="0.25">
      <c r="A296" s="15"/>
      <c r="B296" s="12"/>
      <c r="C296" s="13"/>
      <c r="D296" s="14"/>
      <c r="E296" s="12"/>
      <c r="F296" s="12"/>
      <c r="G296" s="12"/>
      <c r="H296" s="12"/>
      <c r="I296" s="12"/>
      <c r="J296" s="12"/>
      <c r="K296" s="12"/>
      <c r="L296" s="23" t="str">
        <f>IF(COUNTA($A296:$K296)=0,"",COUNTIF($E296:$K296,"Fail"))</f>
        <v/>
      </c>
      <c r="M296" s="12"/>
      <c r="N296" s="13"/>
      <c r="O296" s="18" t="str">
        <f>IF(COUNTA($A296:$K296,$M296:$N296)=0,"",IF(OR($B296="",NOT(SUMPRODUCT(--(Vans!$A$2:$A$101=$B296))=1)),"Check ID",IF(OR(NOT(AND(ISNUMBER(A296),N(A296)&gt;=18264,N(A296)&lt;=73050)),NOT(AND(ISNUMBER(D296),N(D296)&gt;=0,N(D296)&lt;=2000000)),N($A296)&lt;SUMPRODUCT(--(Vans!$A$2:$A$101=$B296),Vans!$G$2:$G$101),NOT(SUMPRODUCT(($E296:$K296="Pass")+($E296:$K296="Fail")+($E296:$K296="N/A"))=7),AND($M296&lt;&gt;"",$M296&lt;&gt;"Open",$M296&lt;&gt;"Closed")),"Check inputs",IF(OR($D296&lt;SUMPRODUCT(MAX(('Service Log'!$B$2:$B$501=$B296)*('Service Log'!$H$2:$H$501&lt;$A296)*'Service Log'!$I$2:$I$501)),$D296&lt;SUMPRODUCT(MAX((Inspections!$B$2:$B$501=$B296)*(Inspections!$P$2:$P$501&lt;$A296)*Inspections!$Q$2:$Q$501)),$D296&lt;SUMPRODUCT(--(Vans!$A$2:$A$101=$B296),Vans!$D$2:$D$101)),"Check odometer",IF(AND(N($L296)&gt;0,$M296=""),"Set status","OK")))))</f>
        <v/>
      </c>
      <c r="P296" s="21">
        <f>IF(AND(ISNUMBER($A296),N($A296)&gt;=18264,N($A296)&lt;=73050),$A296,0)</f>
        <v>0</v>
      </c>
      <c r="Q296" s="22">
        <f>IF(AND(AND(ISNUMBER($A296),N($A296)&gt;=18264,N($A296)&lt;=73050),AND(ISNUMBER($D296),N($D296)&gt;=0,N($D296)&lt;=2000000)),$D296,0)</f>
        <v>0</v>
      </c>
    </row>
    <row r="297" spans="1:17" x14ac:dyDescent="0.25">
      <c r="A297" s="15"/>
      <c r="B297" s="12"/>
      <c r="C297" s="13"/>
      <c r="D297" s="14"/>
      <c r="E297" s="12"/>
      <c r="F297" s="12"/>
      <c r="G297" s="12"/>
      <c r="H297" s="12"/>
      <c r="I297" s="12"/>
      <c r="J297" s="12"/>
      <c r="K297" s="12"/>
      <c r="L297" s="23" t="str">
        <f>IF(COUNTA($A297:$K297)=0,"",COUNTIF($E297:$K297,"Fail"))</f>
        <v/>
      </c>
      <c r="M297" s="12"/>
      <c r="N297" s="13"/>
      <c r="O297" s="18" t="str">
        <f>IF(COUNTA($A297:$K297,$M297:$N297)=0,"",IF(OR($B297="",NOT(SUMPRODUCT(--(Vans!$A$2:$A$101=$B297))=1)),"Check ID",IF(OR(NOT(AND(ISNUMBER(A297),N(A297)&gt;=18264,N(A297)&lt;=73050)),NOT(AND(ISNUMBER(D297),N(D297)&gt;=0,N(D297)&lt;=2000000)),N($A297)&lt;SUMPRODUCT(--(Vans!$A$2:$A$101=$B297),Vans!$G$2:$G$101),NOT(SUMPRODUCT(($E297:$K297="Pass")+($E297:$K297="Fail")+($E297:$K297="N/A"))=7),AND($M297&lt;&gt;"",$M297&lt;&gt;"Open",$M297&lt;&gt;"Closed")),"Check inputs",IF(OR($D297&lt;SUMPRODUCT(MAX(('Service Log'!$B$2:$B$501=$B297)*('Service Log'!$H$2:$H$501&lt;$A297)*'Service Log'!$I$2:$I$501)),$D297&lt;SUMPRODUCT(MAX((Inspections!$B$2:$B$501=$B297)*(Inspections!$P$2:$P$501&lt;$A297)*Inspections!$Q$2:$Q$501)),$D297&lt;SUMPRODUCT(--(Vans!$A$2:$A$101=$B297),Vans!$D$2:$D$101)),"Check odometer",IF(AND(N($L297)&gt;0,$M297=""),"Set status","OK")))))</f>
        <v/>
      </c>
      <c r="P297" s="21">
        <f>IF(AND(ISNUMBER($A297),N($A297)&gt;=18264,N($A297)&lt;=73050),$A297,0)</f>
        <v>0</v>
      </c>
      <c r="Q297" s="22">
        <f>IF(AND(AND(ISNUMBER($A297),N($A297)&gt;=18264,N($A297)&lt;=73050),AND(ISNUMBER($D297),N($D297)&gt;=0,N($D297)&lt;=2000000)),$D297,0)</f>
        <v>0</v>
      </c>
    </row>
    <row r="298" spans="1:17" x14ac:dyDescent="0.25">
      <c r="A298" s="15"/>
      <c r="B298" s="12"/>
      <c r="C298" s="13"/>
      <c r="D298" s="14"/>
      <c r="E298" s="12"/>
      <c r="F298" s="12"/>
      <c r="G298" s="12"/>
      <c r="H298" s="12"/>
      <c r="I298" s="12"/>
      <c r="J298" s="12"/>
      <c r="K298" s="12"/>
      <c r="L298" s="23" t="str">
        <f>IF(COUNTA($A298:$K298)=0,"",COUNTIF($E298:$K298,"Fail"))</f>
        <v/>
      </c>
      <c r="M298" s="12"/>
      <c r="N298" s="13"/>
      <c r="O298" s="18" t="str">
        <f>IF(COUNTA($A298:$K298,$M298:$N298)=0,"",IF(OR($B298="",NOT(SUMPRODUCT(--(Vans!$A$2:$A$101=$B298))=1)),"Check ID",IF(OR(NOT(AND(ISNUMBER(A298),N(A298)&gt;=18264,N(A298)&lt;=73050)),NOT(AND(ISNUMBER(D298),N(D298)&gt;=0,N(D298)&lt;=2000000)),N($A298)&lt;SUMPRODUCT(--(Vans!$A$2:$A$101=$B298),Vans!$G$2:$G$101),NOT(SUMPRODUCT(($E298:$K298="Pass")+($E298:$K298="Fail")+($E298:$K298="N/A"))=7),AND($M298&lt;&gt;"",$M298&lt;&gt;"Open",$M298&lt;&gt;"Closed")),"Check inputs",IF(OR($D298&lt;SUMPRODUCT(MAX(('Service Log'!$B$2:$B$501=$B298)*('Service Log'!$H$2:$H$501&lt;$A298)*'Service Log'!$I$2:$I$501)),$D298&lt;SUMPRODUCT(MAX((Inspections!$B$2:$B$501=$B298)*(Inspections!$P$2:$P$501&lt;$A298)*Inspections!$Q$2:$Q$501)),$D298&lt;SUMPRODUCT(--(Vans!$A$2:$A$101=$B298),Vans!$D$2:$D$101)),"Check odometer",IF(AND(N($L298)&gt;0,$M298=""),"Set status","OK")))))</f>
        <v/>
      </c>
      <c r="P298" s="21">
        <f>IF(AND(ISNUMBER($A298),N($A298)&gt;=18264,N($A298)&lt;=73050),$A298,0)</f>
        <v>0</v>
      </c>
      <c r="Q298" s="22">
        <f>IF(AND(AND(ISNUMBER($A298),N($A298)&gt;=18264,N($A298)&lt;=73050),AND(ISNUMBER($D298),N($D298)&gt;=0,N($D298)&lt;=2000000)),$D298,0)</f>
        <v>0</v>
      </c>
    </row>
    <row r="299" spans="1:17" x14ac:dyDescent="0.25">
      <c r="A299" s="15"/>
      <c r="B299" s="12"/>
      <c r="C299" s="13"/>
      <c r="D299" s="14"/>
      <c r="E299" s="12"/>
      <c r="F299" s="12"/>
      <c r="G299" s="12"/>
      <c r="H299" s="12"/>
      <c r="I299" s="12"/>
      <c r="J299" s="12"/>
      <c r="K299" s="12"/>
      <c r="L299" s="23" t="str">
        <f>IF(COUNTA($A299:$K299)=0,"",COUNTIF($E299:$K299,"Fail"))</f>
        <v/>
      </c>
      <c r="M299" s="12"/>
      <c r="N299" s="13"/>
      <c r="O299" s="18" t="str">
        <f>IF(COUNTA($A299:$K299,$M299:$N299)=0,"",IF(OR($B299="",NOT(SUMPRODUCT(--(Vans!$A$2:$A$101=$B299))=1)),"Check ID",IF(OR(NOT(AND(ISNUMBER(A299),N(A299)&gt;=18264,N(A299)&lt;=73050)),NOT(AND(ISNUMBER(D299),N(D299)&gt;=0,N(D299)&lt;=2000000)),N($A299)&lt;SUMPRODUCT(--(Vans!$A$2:$A$101=$B299),Vans!$G$2:$G$101),NOT(SUMPRODUCT(($E299:$K299="Pass")+($E299:$K299="Fail")+($E299:$K299="N/A"))=7),AND($M299&lt;&gt;"",$M299&lt;&gt;"Open",$M299&lt;&gt;"Closed")),"Check inputs",IF(OR($D299&lt;SUMPRODUCT(MAX(('Service Log'!$B$2:$B$501=$B299)*('Service Log'!$H$2:$H$501&lt;$A299)*'Service Log'!$I$2:$I$501)),$D299&lt;SUMPRODUCT(MAX((Inspections!$B$2:$B$501=$B299)*(Inspections!$P$2:$P$501&lt;$A299)*Inspections!$Q$2:$Q$501)),$D299&lt;SUMPRODUCT(--(Vans!$A$2:$A$101=$B299),Vans!$D$2:$D$101)),"Check odometer",IF(AND(N($L299)&gt;0,$M299=""),"Set status","OK")))))</f>
        <v/>
      </c>
      <c r="P299" s="21">
        <f>IF(AND(ISNUMBER($A299),N($A299)&gt;=18264,N($A299)&lt;=73050),$A299,0)</f>
        <v>0</v>
      </c>
      <c r="Q299" s="22">
        <f>IF(AND(AND(ISNUMBER($A299),N($A299)&gt;=18264,N($A299)&lt;=73050),AND(ISNUMBER($D299),N($D299)&gt;=0,N($D299)&lt;=2000000)),$D299,0)</f>
        <v>0</v>
      </c>
    </row>
    <row r="300" spans="1:17" x14ac:dyDescent="0.25">
      <c r="A300" s="15"/>
      <c r="B300" s="12"/>
      <c r="C300" s="13"/>
      <c r="D300" s="14"/>
      <c r="E300" s="12"/>
      <c r="F300" s="12"/>
      <c r="G300" s="12"/>
      <c r="H300" s="12"/>
      <c r="I300" s="12"/>
      <c r="J300" s="12"/>
      <c r="K300" s="12"/>
      <c r="L300" s="23" t="str">
        <f>IF(COUNTA($A300:$K300)=0,"",COUNTIF($E300:$K300,"Fail"))</f>
        <v/>
      </c>
      <c r="M300" s="12"/>
      <c r="N300" s="13"/>
      <c r="O300" s="18" t="str">
        <f>IF(COUNTA($A300:$K300,$M300:$N300)=0,"",IF(OR($B300="",NOT(SUMPRODUCT(--(Vans!$A$2:$A$101=$B300))=1)),"Check ID",IF(OR(NOT(AND(ISNUMBER(A300),N(A300)&gt;=18264,N(A300)&lt;=73050)),NOT(AND(ISNUMBER(D300),N(D300)&gt;=0,N(D300)&lt;=2000000)),N($A300)&lt;SUMPRODUCT(--(Vans!$A$2:$A$101=$B300),Vans!$G$2:$G$101),NOT(SUMPRODUCT(($E300:$K300="Pass")+($E300:$K300="Fail")+($E300:$K300="N/A"))=7),AND($M300&lt;&gt;"",$M300&lt;&gt;"Open",$M300&lt;&gt;"Closed")),"Check inputs",IF(OR($D300&lt;SUMPRODUCT(MAX(('Service Log'!$B$2:$B$501=$B300)*('Service Log'!$H$2:$H$501&lt;$A300)*'Service Log'!$I$2:$I$501)),$D300&lt;SUMPRODUCT(MAX((Inspections!$B$2:$B$501=$B300)*(Inspections!$P$2:$P$501&lt;$A300)*Inspections!$Q$2:$Q$501)),$D300&lt;SUMPRODUCT(--(Vans!$A$2:$A$101=$B300),Vans!$D$2:$D$101)),"Check odometer",IF(AND(N($L300)&gt;0,$M300=""),"Set status","OK")))))</f>
        <v/>
      </c>
      <c r="P300" s="21">
        <f>IF(AND(ISNUMBER($A300),N($A300)&gt;=18264,N($A300)&lt;=73050),$A300,0)</f>
        <v>0</v>
      </c>
      <c r="Q300" s="22">
        <f>IF(AND(AND(ISNUMBER($A300),N($A300)&gt;=18264,N($A300)&lt;=73050),AND(ISNUMBER($D300),N($D300)&gt;=0,N($D300)&lt;=2000000)),$D300,0)</f>
        <v>0</v>
      </c>
    </row>
    <row r="301" spans="1:17" x14ac:dyDescent="0.25">
      <c r="A301" s="15"/>
      <c r="B301" s="12"/>
      <c r="C301" s="13"/>
      <c r="D301" s="14"/>
      <c r="E301" s="12"/>
      <c r="F301" s="12"/>
      <c r="G301" s="12"/>
      <c r="H301" s="12"/>
      <c r="I301" s="12"/>
      <c r="J301" s="12"/>
      <c r="K301" s="12"/>
      <c r="L301" s="23" t="str">
        <f>IF(COUNTA($A301:$K301)=0,"",COUNTIF($E301:$K301,"Fail"))</f>
        <v/>
      </c>
      <c r="M301" s="12"/>
      <c r="N301" s="13"/>
      <c r="O301" s="18" t="str">
        <f>IF(COUNTA($A301:$K301,$M301:$N301)=0,"",IF(OR($B301="",NOT(SUMPRODUCT(--(Vans!$A$2:$A$101=$B301))=1)),"Check ID",IF(OR(NOT(AND(ISNUMBER(A301),N(A301)&gt;=18264,N(A301)&lt;=73050)),NOT(AND(ISNUMBER(D301),N(D301)&gt;=0,N(D301)&lt;=2000000)),N($A301)&lt;SUMPRODUCT(--(Vans!$A$2:$A$101=$B301),Vans!$G$2:$G$101),NOT(SUMPRODUCT(($E301:$K301="Pass")+($E301:$K301="Fail")+($E301:$K301="N/A"))=7),AND($M301&lt;&gt;"",$M301&lt;&gt;"Open",$M301&lt;&gt;"Closed")),"Check inputs",IF(OR($D301&lt;SUMPRODUCT(MAX(('Service Log'!$B$2:$B$501=$B301)*('Service Log'!$H$2:$H$501&lt;$A301)*'Service Log'!$I$2:$I$501)),$D301&lt;SUMPRODUCT(MAX((Inspections!$B$2:$B$501=$B301)*(Inspections!$P$2:$P$501&lt;$A301)*Inspections!$Q$2:$Q$501)),$D301&lt;SUMPRODUCT(--(Vans!$A$2:$A$101=$B301),Vans!$D$2:$D$101)),"Check odometer",IF(AND(N($L301)&gt;0,$M301=""),"Set status","OK")))))</f>
        <v/>
      </c>
      <c r="P301" s="21">
        <f>IF(AND(ISNUMBER($A301),N($A301)&gt;=18264,N($A301)&lt;=73050),$A301,0)</f>
        <v>0</v>
      </c>
      <c r="Q301" s="22">
        <f>IF(AND(AND(ISNUMBER($A301),N($A301)&gt;=18264,N($A301)&lt;=73050),AND(ISNUMBER($D301),N($D301)&gt;=0,N($D301)&lt;=2000000)),$D301,0)</f>
        <v>0</v>
      </c>
    </row>
    <row r="302" spans="1:17" x14ac:dyDescent="0.25">
      <c r="A302" s="15"/>
      <c r="B302" s="12"/>
      <c r="C302" s="13"/>
      <c r="D302" s="14"/>
      <c r="E302" s="12"/>
      <c r="F302" s="12"/>
      <c r="G302" s="12"/>
      <c r="H302" s="12"/>
      <c r="I302" s="12"/>
      <c r="J302" s="12"/>
      <c r="K302" s="12"/>
      <c r="L302" s="23" t="str">
        <f>IF(COUNTA($A302:$K302)=0,"",COUNTIF($E302:$K302,"Fail"))</f>
        <v/>
      </c>
      <c r="M302" s="12"/>
      <c r="N302" s="13"/>
      <c r="O302" s="18" t="str">
        <f>IF(COUNTA($A302:$K302,$M302:$N302)=0,"",IF(OR($B302="",NOT(SUMPRODUCT(--(Vans!$A$2:$A$101=$B302))=1)),"Check ID",IF(OR(NOT(AND(ISNUMBER(A302),N(A302)&gt;=18264,N(A302)&lt;=73050)),NOT(AND(ISNUMBER(D302),N(D302)&gt;=0,N(D302)&lt;=2000000)),N($A302)&lt;SUMPRODUCT(--(Vans!$A$2:$A$101=$B302),Vans!$G$2:$G$101),NOT(SUMPRODUCT(($E302:$K302="Pass")+($E302:$K302="Fail")+($E302:$K302="N/A"))=7),AND($M302&lt;&gt;"",$M302&lt;&gt;"Open",$M302&lt;&gt;"Closed")),"Check inputs",IF(OR($D302&lt;SUMPRODUCT(MAX(('Service Log'!$B$2:$B$501=$B302)*('Service Log'!$H$2:$H$501&lt;$A302)*'Service Log'!$I$2:$I$501)),$D302&lt;SUMPRODUCT(MAX((Inspections!$B$2:$B$501=$B302)*(Inspections!$P$2:$P$501&lt;$A302)*Inspections!$Q$2:$Q$501)),$D302&lt;SUMPRODUCT(--(Vans!$A$2:$A$101=$B302),Vans!$D$2:$D$101)),"Check odometer",IF(AND(N($L302)&gt;0,$M302=""),"Set status","OK")))))</f>
        <v/>
      </c>
      <c r="P302" s="21">
        <f>IF(AND(ISNUMBER($A302),N($A302)&gt;=18264,N($A302)&lt;=73050),$A302,0)</f>
        <v>0</v>
      </c>
      <c r="Q302" s="22">
        <f>IF(AND(AND(ISNUMBER($A302),N($A302)&gt;=18264,N($A302)&lt;=73050),AND(ISNUMBER($D302),N($D302)&gt;=0,N($D302)&lt;=2000000)),$D302,0)</f>
        <v>0</v>
      </c>
    </row>
    <row r="303" spans="1:17" x14ac:dyDescent="0.25">
      <c r="A303" s="15"/>
      <c r="B303" s="12"/>
      <c r="C303" s="13"/>
      <c r="D303" s="14"/>
      <c r="E303" s="12"/>
      <c r="F303" s="12"/>
      <c r="G303" s="12"/>
      <c r="H303" s="12"/>
      <c r="I303" s="12"/>
      <c r="J303" s="12"/>
      <c r="K303" s="12"/>
      <c r="L303" s="23" t="str">
        <f>IF(COUNTA($A303:$K303)=0,"",COUNTIF($E303:$K303,"Fail"))</f>
        <v/>
      </c>
      <c r="M303" s="12"/>
      <c r="N303" s="13"/>
      <c r="O303" s="18" t="str">
        <f>IF(COUNTA($A303:$K303,$M303:$N303)=0,"",IF(OR($B303="",NOT(SUMPRODUCT(--(Vans!$A$2:$A$101=$B303))=1)),"Check ID",IF(OR(NOT(AND(ISNUMBER(A303),N(A303)&gt;=18264,N(A303)&lt;=73050)),NOT(AND(ISNUMBER(D303),N(D303)&gt;=0,N(D303)&lt;=2000000)),N($A303)&lt;SUMPRODUCT(--(Vans!$A$2:$A$101=$B303),Vans!$G$2:$G$101),NOT(SUMPRODUCT(($E303:$K303="Pass")+($E303:$K303="Fail")+($E303:$K303="N/A"))=7),AND($M303&lt;&gt;"",$M303&lt;&gt;"Open",$M303&lt;&gt;"Closed")),"Check inputs",IF(OR($D303&lt;SUMPRODUCT(MAX(('Service Log'!$B$2:$B$501=$B303)*('Service Log'!$H$2:$H$501&lt;$A303)*'Service Log'!$I$2:$I$501)),$D303&lt;SUMPRODUCT(MAX((Inspections!$B$2:$B$501=$B303)*(Inspections!$P$2:$P$501&lt;$A303)*Inspections!$Q$2:$Q$501)),$D303&lt;SUMPRODUCT(--(Vans!$A$2:$A$101=$B303),Vans!$D$2:$D$101)),"Check odometer",IF(AND(N($L303)&gt;0,$M303=""),"Set status","OK")))))</f>
        <v/>
      </c>
      <c r="P303" s="21">
        <f>IF(AND(ISNUMBER($A303),N($A303)&gt;=18264,N($A303)&lt;=73050),$A303,0)</f>
        <v>0</v>
      </c>
      <c r="Q303" s="22">
        <f>IF(AND(AND(ISNUMBER($A303),N($A303)&gt;=18264,N($A303)&lt;=73050),AND(ISNUMBER($D303),N($D303)&gt;=0,N($D303)&lt;=2000000)),$D303,0)</f>
        <v>0</v>
      </c>
    </row>
    <row r="304" spans="1:17" x14ac:dyDescent="0.25">
      <c r="A304" s="15"/>
      <c r="B304" s="12"/>
      <c r="C304" s="13"/>
      <c r="D304" s="14"/>
      <c r="E304" s="12"/>
      <c r="F304" s="12"/>
      <c r="G304" s="12"/>
      <c r="H304" s="12"/>
      <c r="I304" s="12"/>
      <c r="J304" s="12"/>
      <c r="K304" s="12"/>
      <c r="L304" s="23" t="str">
        <f>IF(COUNTA($A304:$K304)=0,"",COUNTIF($E304:$K304,"Fail"))</f>
        <v/>
      </c>
      <c r="M304" s="12"/>
      <c r="N304" s="13"/>
      <c r="O304" s="18" t="str">
        <f>IF(COUNTA($A304:$K304,$M304:$N304)=0,"",IF(OR($B304="",NOT(SUMPRODUCT(--(Vans!$A$2:$A$101=$B304))=1)),"Check ID",IF(OR(NOT(AND(ISNUMBER(A304),N(A304)&gt;=18264,N(A304)&lt;=73050)),NOT(AND(ISNUMBER(D304),N(D304)&gt;=0,N(D304)&lt;=2000000)),N($A304)&lt;SUMPRODUCT(--(Vans!$A$2:$A$101=$B304),Vans!$G$2:$G$101),NOT(SUMPRODUCT(($E304:$K304="Pass")+($E304:$K304="Fail")+($E304:$K304="N/A"))=7),AND($M304&lt;&gt;"",$M304&lt;&gt;"Open",$M304&lt;&gt;"Closed")),"Check inputs",IF(OR($D304&lt;SUMPRODUCT(MAX(('Service Log'!$B$2:$B$501=$B304)*('Service Log'!$H$2:$H$501&lt;$A304)*'Service Log'!$I$2:$I$501)),$D304&lt;SUMPRODUCT(MAX((Inspections!$B$2:$B$501=$B304)*(Inspections!$P$2:$P$501&lt;$A304)*Inspections!$Q$2:$Q$501)),$D304&lt;SUMPRODUCT(--(Vans!$A$2:$A$101=$B304),Vans!$D$2:$D$101)),"Check odometer",IF(AND(N($L304)&gt;0,$M304=""),"Set status","OK")))))</f>
        <v/>
      </c>
      <c r="P304" s="21">
        <f>IF(AND(ISNUMBER($A304),N($A304)&gt;=18264,N($A304)&lt;=73050),$A304,0)</f>
        <v>0</v>
      </c>
      <c r="Q304" s="22">
        <f>IF(AND(AND(ISNUMBER($A304),N($A304)&gt;=18264,N($A304)&lt;=73050),AND(ISNUMBER($D304),N($D304)&gt;=0,N($D304)&lt;=2000000)),$D304,0)</f>
        <v>0</v>
      </c>
    </row>
    <row r="305" spans="1:17" x14ac:dyDescent="0.25">
      <c r="A305" s="15"/>
      <c r="B305" s="12"/>
      <c r="C305" s="13"/>
      <c r="D305" s="14"/>
      <c r="E305" s="12"/>
      <c r="F305" s="12"/>
      <c r="G305" s="12"/>
      <c r="H305" s="12"/>
      <c r="I305" s="12"/>
      <c r="J305" s="12"/>
      <c r="K305" s="12"/>
      <c r="L305" s="23" t="str">
        <f>IF(COUNTA($A305:$K305)=0,"",COUNTIF($E305:$K305,"Fail"))</f>
        <v/>
      </c>
      <c r="M305" s="12"/>
      <c r="N305" s="13"/>
      <c r="O305" s="18" t="str">
        <f>IF(COUNTA($A305:$K305,$M305:$N305)=0,"",IF(OR($B305="",NOT(SUMPRODUCT(--(Vans!$A$2:$A$101=$B305))=1)),"Check ID",IF(OR(NOT(AND(ISNUMBER(A305),N(A305)&gt;=18264,N(A305)&lt;=73050)),NOT(AND(ISNUMBER(D305),N(D305)&gt;=0,N(D305)&lt;=2000000)),N($A305)&lt;SUMPRODUCT(--(Vans!$A$2:$A$101=$B305),Vans!$G$2:$G$101),NOT(SUMPRODUCT(($E305:$K305="Pass")+($E305:$K305="Fail")+($E305:$K305="N/A"))=7),AND($M305&lt;&gt;"",$M305&lt;&gt;"Open",$M305&lt;&gt;"Closed")),"Check inputs",IF(OR($D305&lt;SUMPRODUCT(MAX(('Service Log'!$B$2:$B$501=$B305)*('Service Log'!$H$2:$H$501&lt;$A305)*'Service Log'!$I$2:$I$501)),$D305&lt;SUMPRODUCT(MAX((Inspections!$B$2:$B$501=$B305)*(Inspections!$P$2:$P$501&lt;$A305)*Inspections!$Q$2:$Q$501)),$D305&lt;SUMPRODUCT(--(Vans!$A$2:$A$101=$B305),Vans!$D$2:$D$101)),"Check odometer",IF(AND(N($L305)&gt;0,$M305=""),"Set status","OK")))))</f>
        <v/>
      </c>
      <c r="P305" s="21">
        <f>IF(AND(ISNUMBER($A305),N($A305)&gt;=18264,N($A305)&lt;=73050),$A305,0)</f>
        <v>0</v>
      </c>
      <c r="Q305" s="22">
        <f>IF(AND(AND(ISNUMBER($A305),N($A305)&gt;=18264,N($A305)&lt;=73050),AND(ISNUMBER($D305),N($D305)&gt;=0,N($D305)&lt;=2000000)),$D305,0)</f>
        <v>0</v>
      </c>
    </row>
    <row r="306" spans="1:17" x14ac:dyDescent="0.25">
      <c r="A306" s="15"/>
      <c r="B306" s="12"/>
      <c r="C306" s="13"/>
      <c r="D306" s="14"/>
      <c r="E306" s="12"/>
      <c r="F306" s="12"/>
      <c r="G306" s="12"/>
      <c r="H306" s="12"/>
      <c r="I306" s="12"/>
      <c r="J306" s="12"/>
      <c r="K306" s="12"/>
      <c r="L306" s="23" t="str">
        <f>IF(COUNTA($A306:$K306)=0,"",COUNTIF($E306:$K306,"Fail"))</f>
        <v/>
      </c>
      <c r="M306" s="12"/>
      <c r="N306" s="13"/>
      <c r="O306" s="18" t="str">
        <f>IF(COUNTA($A306:$K306,$M306:$N306)=0,"",IF(OR($B306="",NOT(SUMPRODUCT(--(Vans!$A$2:$A$101=$B306))=1)),"Check ID",IF(OR(NOT(AND(ISNUMBER(A306),N(A306)&gt;=18264,N(A306)&lt;=73050)),NOT(AND(ISNUMBER(D306),N(D306)&gt;=0,N(D306)&lt;=2000000)),N($A306)&lt;SUMPRODUCT(--(Vans!$A$2:$A$101=$B306),Vans!$G$2:$G$101),NOT(SUMPRODUCT(($E306:$K306="Pass")+($E306:$K306="Fail")+($E306:$K306="N/A"))=7),AND($M306&lt;&gt;"",$M306&lt;&gt;"Open",$M306&lt;&gt;"Closed")),"Check inputs",IF(OR($D306&lt;SUMPRODUCT(MAX(('Service Log'!$B$2:$B$501=$B306)*('Service Log'!$H$2:$H$501&lt;$A306)*'Service Log'!$I$2:$I$501)),$D306&lt;SUMPRODUCT(MAX((Inspections!$B$2:$B$501=$B306)*(Inspections!$P$2:$P$501&lt;$A306)*Inspections!$Q$2:$Q$501)),$D306&lt;SUMPRODUCT(--(Vans!$A$2:$A$101=$B306),Vans!$D$2:$D$101)),"Check odometer",IF(AND(N($L306)&gt;0,$M306=""),"Set status","OK")))))</f>
        <v/>
      </c>
      <c r="P306" s="21">
        <f>IF(AND(ISNUMBER($A306),N($A306)&gt;=18264,N($A306)&lt;=73050),$A306,0)</f>
        <v>0</v>
      </c>
      <c r="Q306" s="22">
        <f>IF(AND(AND(ISNUMBER($A306),N($A306)&gt;=18264,N($A306)&lt;=73050),AND(ISNUMBER($D306),N($D306)&gt;=0,N($D306)&lt;=2000000)),$D306,0)</f>
        <v>0</v>
      </c>
    </row>
    <row r="307" spans="1:17" x14ac:dyDescent="0.25">
      <c r="A307" s="15"/>
      <c r="B307" s="12"/>
      <c r="C307" s="13"/>
      <c r="D307" s="14"/>
      <c r="E307" s="12"/>
      <c r="F307" s="12"/>
      <c r="G307" s="12"/>
      <c r="H307" s="12"/>
      <c r="I307" s="12"/>
      <c r="J307" s="12"/>
      <c r="K307" s="12"/>
      <c r="L307" s="23" t="str">
        <f>IF(COUNTA($A307:$K307)=0,"",COUNTIF($E307:$K307,"Fail"))</f>
        <v/>
      </c>
      <c r="M307" s="12"/>
      <c r="N307" s="13"/>
      <c r="O307" s="18" t="str">
        <f>IF(COUNTA($A307:$K307,$M307:$N307)=0,"",IF(OR($B307="",NOT(SUMPRODUCT(--(Vans!$A$2:$A$101=$B307))=1)),"Check ID",IF(OR(NOT(AND(ISNUMBER(A307),N(A307)&gt;=18264,N(A307)&lt;=73050)),NOT(AND(ISNUMBER(D307),N(D307)&gt;=0,N(D307)&lt;=2000000)),N($A307)&lt;SUMPRODUCT(--(Vans!$A$2:$A$101=$B307),Vans!$G$2:$G$101),NOT(SUMPRODUCT(($E307:$K307="Pass")+($E307:$K307="Fail")+($E307:$K307="N/A"))=7),AND($M307&lt;&gt;"",$M307&lt;&gt;"Open",$M307&lt;&gt;"Closed")),"Check inputs",IF(OR($D307&lt;SUMPRODUCT(MAX(('Service Log'!$B$2:$B$501=$B307)*('Service Log'!$H$2:$H$501&lt;$A307)*'Service Log'!$I$2:$I$501)),$D307&lt;SUMPRODUCT(MAX((Inspections!$B$2:$B$501=$B307)*(Inspections!$P$2:$P$501&lt;$A307)*Inspections!$Q$2:$Q$501)),$D307&lt;SUMPRODUCT(--(Vans!$A$2:$A$101=$B307),Vans!$D$2:$D$101)),"Check odometer",IF(AND(N($L307)&gt;0,$M307=""),"Set status","OK")))))</f>
        <v/>
      </c>
      <c r="P307" s="21">
        <f>IF(AND(ISNUMBER($A307),N($A307)&gt;=18264,N($A307)&lt;=73050),$A307,0)</f>
        <v>0</v>
      </c>
      <c r="Q307" s="22">
        <f>IF(AND(AND(ISNUMBER($A307),N($A307)&gt;=18264,N($A307)&lt;=73050),AND(ISNUMBER($D307),N($D307)&gt;=0,N($D307)&lt;=2000000)),$D307,0)</f>
        <v>0</v>
      </c>
    </row>
    <row r="308" spans="1:17" x14ac:dyDescent="0.25">
      <c r="A308" s="15"/>
      <c r="B308" s="12"/>
      <c r="C308" s="13"/>
      <c r="D308" s="14"/>
      <c r="E308" s="12"/>
      <c r="F308" s="12"/>
      <c r="G308" s="12"/>
      <c r="H308" s="12"/>
      <c r="I308" s="12"/>
      <c r="J308" s="12"/>
      <c r="K308" s="12"/>
      <c r="L308" s="23" t="str">
        <f>IF(COUNTA($A308:$K308)=0,"",COUNTIF($E308:$K308,"Fail"))</f>
        <v/>
      </c>
      <c r="M308" s="12"/>
      <c r="N308" s="13"/>
      <c r="O308" s="18" t="str">
        <f>IF(COUNTA($A308:$K308,$M308:$N308)=0,"",IF(OR($B308="",NOT(SUMPRODUCT(--(Vans!$A$2:$A$101=$B308))=1)),"Check ID",IF(OR(NOT(AND(ISNUMBER(A308),N(A308)&gt;=18264,N(A308)&lt;=73050)),NOT(AND(ISNUMBER(D308),N(D308)&gt;=0,N(D308)&lt;=2000000)),N($A308)&lt;SUMPRODUCT(--(Vans!$A$2:$A$101=$B308),Vans!$G$2:$G$101),NOT(SUMPRODUCT(($E308:$K308="Pass")+($E308:$K308="Fail")+($E308:$K308="N/A"))=7),AND($M308&lt;&gt;"",$M308&lt;&gt;"Open",$M308&lt;&gt;"Closed")),"Check inputs",IF(OR($D308&lt;SUMPRODUCT(MAX(('Service Log'!$B$2:$B$501=$B308)*('Service Log'!$H$2:$H$501&lt;$A308)*'Service Log'!$I$2:$I$501)),$D308&lt;SUMPRODUCT(MAX((Inspections!$B$2:$B$501=$B308)*(Inspections!$P$2:$P$501&lt;$A308)*Inspections!$Q$2:$Q$501)),$D308&lt;SUMPRODUCT(--(Vans!$A$2:$A$101=$B308),Vans!$D$2:$D$101)),"Check odometer",IF(AND(N($L308)&gt;0,$M308=""),"Set status","OK")))))</f>
        <v/>
      </c>
      <c r="P308" s="21">
        <f>IF(AND(ISNUMBER($A308),N($A308)&gt;=18264,N($A308)&lt;=73050),$A308,0)</f>
        <v>0</v>
      </c>
      <c r="Q308" s="22">
        <f>IF(AND(AND(ISNUMBER($A308),N($A308)&gt;=18264,N($A308)&lt;=73050),AND(ISNUMBER($D308),N($D308)&gt;=0,N($D308)&lt;=2000000)),$D308,0)</f>
        <v>0</v>
      </c>
    </row>
    <row r="309" spans="1:17" x14ac:dyDescent="0.25">
      <c r="A309" s="15"/>
      <c r="B309" s="12"/>
      <c r="C309" s="13"/>
      <c r="D309" s="14"/>
      <c r="E309" s="12"/>
      <c r="F309" s="12"/>
      <c r="G309" s="12"/>
      <c r="H309" s="12"/>
      <c r="I309" s="12"/>
      <c r="J309" s="12"/>
      <c r="K309" s="12"/>
      <c r="L309" s="23" t="str">
        <f>IF(COUNTA($A309:$K309)=0,"",COUNTIF($E309:$K309,"Fail"))</f>
        <v/>
      </c>
      <c r="M309" s="12"/>
      <c r="N309" s="13"/>
      <c r="O309" s="18" t="str">
        <f>IF(COUNTA($A309:$K309,$M309:$N309)=0,"",IF(OR($B309="",NOT(SUMPRODUCT(--(Vans!$A$2:$A$101=$B309))=1)),"Check ID",IF(OR(NOT(AND(ISNUMBER(A309),N(A309)&gt;=18264,N(A309)&lt;=73050)),NOT(AND(ISNUMBER(D309),N(D309)&gt;=0,N(D309)&lt;=2000000)),N($A309)&lt;SUMPRODUCT(--(Vans!$A$2:$A$101=$B309),Vans!$G$2:$G$101),NOT(SUMPRODUCT(($E309:$K309="Pass")+($E309:$K309="Fail")+($E309:$K309="N/A"))=7),AND($M309&lt;&gt;"",$M309&lt;&gt;"Open",$M309&lt;&gt;"Closed")),"Check inputs",IF(OR($D309&lt;SUMPRODUCT(MAX(('Service Log'!$B$2:$B$501=$B309)*('Service Log'!$H$2:$H$501&lt;$A309)*'Service Log'!$I$2:$I$501)),$D309&lt;SUMPRODUCT(MAX((Inspections!$B$2:$B$501=$B309)*(Inspections!$P$2:$P$501&lt;$A309)*Inspections!$Q$2:$Q$501)),$D309&lt;SUMPRODUCT(--(Vans!$A$2:$A$101=$B309),Vans!$D$2:$D$101)),"Check odometer",IF(AND(N($L309)&gt;0,$M309=""),"Set status","OK")))))</f>
        <v/>
      </c>
      <c r="P309" s="21">
        <f>IF(AND(ISNUMBER($A309),N($A309)&gt;=18264,N($A309)&lt;=73050),$A309,0)</f>
        <v>0</v>
      </c>
      <c r="Q309" s="22">
        <f>IF(AND(AND(ISNUMBER($A309),N($A309)&gt;=18264,N($A309)&lt;=73050),AND(ISNUMBER($D309),N($D309)&gt;=0,N($D309)&lt;=2000000)),$D309,0)</f>
        <v>0</v>
      </c>
    </row>
    <row r="310" spans="1:17" x14ac:dyDescent="0.25">
      <c r="A310" s="15"/>
      <c r="B310" s="12"/>
      <c r="C310" s="13"/>
      <c r="D310" s="14"/>
      <c r="E310" s="12"/>
      <c r="F310" s="12"/>
      <c r="G310" s="12"/>
      <c r="H310" s="12"/>
      <c r="I310" s="12"/>
      <c r="J310" s="12"/>
      <c r="K310" s="12"/>
      <c r="L310" s="23" t="str">
        <f>IF(COUNTA($A310:$K310)=0,"",COUNTIF($E310:$K310,"Fail"))</f>
        <v/>
      </c>
      <c r="M310" s="12"/>
      <c r="N310" s="13"/>
      <c r="O310" s="18" t="str">
        <f>IF(COUNTA($A310:$K310,$M310:$N310)=0,"",IF(OR($B310="",NOT(SUMPRODUCT(--(Vans!$A$2:$A$101=$B310))=1)),"Check ID",IF(OR(NOT(AND(ISNUMBER(A310),N(A310)&gt;=18264,N(A310)&lt;=73050)),NOT(AND(ISNUMBER(D310),N(D310)&gt;=0,N(D310)&lt;=2000000)),N($A310)&lt;SUMPRODUCT(--(Vans!$A$2:$A$101=$B310),Vans!$G$2:$G$101),NOT(SUMPRODUCT(($E310:$K310="Pass")+($E310:$K310="Fail")+($E310:$K310="N/A"))=7),AND($M310&lt;&gt;"",$M310&lt;&gt;"Open",$M310&lt;&gt;"Closed")),"Check inputs",IF(OR($D310&lt;SUMPRODUCT(MAX(('Service Log'!$B$2:$B$501=$B310)*('Service Log'!$H$2:$H$501&lt;$A310)*'Service Log'!$I$2:$I$501)),$D310&lt;SUMPRODUCT(MAX((Inspections!$B$2:$B$501=$B310)*(Inspections!$P$2:$P$501&lt;$A310)*Inspections!$Q$2:$Q$501)),$D310&lt;SUMPRODUCT(--(Vans!$A$2:$A$101=$B310),Vans!$D$2:$D$101)),"Check odometer",IF(AND(N($L310)&gt;0,$M310=""),"Set status","OK")))))</f>
        <v/>
      </c>
      <c r="P310" s="21">
        <f>IF(AND(ISNUMBER($A310),N($A310)&gt;=18264,N($A310)&lt;=73050),$A310,0)</f>
        <v>0</v>
      </c>
      <c r="Q310" s="22">
        <f>IF(AND(AND(ISNUMBER($A310),N($A310)&gt;=18264,N($A310)&lt;=73050),AND(ISNUMBER($D310),N($D310)&gt;=0,N($D310)&lt;=2000000)),$D310,0)</f>
        <v>0</v>
      </c>
    </row>
    <row r="311" spans="1:17" x14ac:dyDescent="0.25">
      <c r="A311" s="15"/>
      <c r="B311" s="12"/>
      <c r="C311" s="13"/>
      <c r="D311" s="14"/>
      <c r="E311" s="12"/>
      <c r="F311" s="12"/>
      <c r="G311" s="12"/>
      <c r="H311" s="12"/>
      <c r="I311" s="12"/>
      <c r="J311" s="12"/>
      <c r="K311" s="12"/>
      <c r="L311" s="23" t="str">
        <f>IF(COUNTA($A311:$K311)=0,"",COUNTIF($E311:$K311,"Fail"))</f>
        <v/>
      </c>
      <c r="M311" s="12"/>
      <c r="N311" s="13"/>
      <c r="O311" s="18" t="str">
        <f>IF(COUNTA($A311:$K311,$M311:$N311)=0,"",IF(OR($B311="",NOT(SUMPRODUCT(--(Vans!$A$2:$A$101=$B311))=1)),"Check ID",IF(OR(NOT(AND(ISNUMBER(A311),N(A311)&gt;=18264,N(A311)&lt;=73050)),NOT(AND(ISNUMBER(D311),N(D311)&gt;=0,N(D311)&lt;=2000000)),N($A311)&lt;SUMPRODUCT(--(Vans!$A$2:$A$101=$B311),Vans!$G$2:$G$101),NOT(SUMPRODUCT(($E311:$K311="Pass")+($E311:$K311="Fail")+($E311:$K311="N/A"))=7),AND($M311&lt;&gt;"",$M311&lt;&gt;"Open",$M311&lt;&gt;"Closed")),"Check inputs",IF(OR($D311&lt;SUMPRODUCT(MAX(('Service Log'!$B$2:$B$501=$B311)*('Service Log'!$H$2:$H$501&lt;$A311)*'Service Log'!$I$2:$I$501)),$D311&lt;SUMPRODUCT(MAX((Inspections!$B$2:$B$501=$B311)*(Inspections!$P$2:$P$501&lt;$A311)*Inspections!$Q$2:$Q$501)),$D311&lt;SUMPRODUCT(--(Vans!$A$2:$A$101=$B311),Vans!$D$2:$D$101)),"Check odometer",IF(AND(N($L311)&gt;0,$M311=""),"Set status","OK")))))</f>
        <v/>
      </c>
      <c r="P311" s="21">
        <f>IF(AND(ISNUMBER($A311),N($A311)&gt;=18264,N($A311)&lt;=73050),$A311,0)</f>
        <v>0</v>
      </c>
      <c r="Q311" s="22">
        <f>IF(AND(AND(ISNUMBER($A311),N($A311)&gt;=18264,N($A311)&lt;=73050),AND(ISNUMBER($D311),N($D311)&gt;=0,N($D311)&lt;=2000000)),$D311,0)</f>
        <v>0</v>
      </c>
    </row>
    <row r="312" spans="1:17" x14ac:dyDescent="0.25">
      <c r="A312" s="15"/>
      <c r="B312" s="12"/>
      <c r="C312" s="13"/>
      <c r="D312" s="14"/>
      <c r="E312" s="12"/>
      <c r="F312" s="12"/>
      <c r="G312" s="12"/>
      <c r="H312" s="12"/>
      <c r="I312" s="12"/>
      <c r="J312" s="12"/>
      <c r="K312" s="12"/>
      <c r="L312" s="23" t="str">
        <f>IF(COUNTA($A312:$K312)=0,"",COUNTIF($E312:$K312,"Fail"))</f>
        <v/>
      </c>
      <c r="M312" s="12"/>
      <c r="N312" s="13"/>
      <c r="O312" s="18" t="str">
        <f>IF(COUNTA($A312:$K312,$M312:$N312)=0,"",IF(OR($B312="",NOT(SUMPRODUCT(--(Vans!$A$2:$A$101=$B312))=1)),"Check ID",IF(OR(NOT(AND(ISNUMBER(A312),N(A312)&gt;=18264,N(A312)&lt;=73050)),NOT(AND(ISNUMBER(D312),N(D312)&gt;=0,N(D312)&lt;=2000000)),N($A312)&lt;SUMPRODUCT(--(Vans!$A$2:$A$101=$B312),Vans!$G$2:$G$101),NOT(SUMPRODUCT(($E312:$K312="Pass")+($E312:$K312="Fail")+($E312:$K312="N/A"))=7),AND($M312&lt;&gt;"",$M312&lt;&gt;"Open",$M312&lt;&gt;"Closed")),"Check inputs",IF(OR($D312&lt;SUMPRODUCT(MAX(('Service Log'!$B$2:$B$501=$B312)*('Service Log'!$H$2:$H$501&lt;$A312)*'Service Log'!$I$2:$I$501)),$D312&lt;SUMPRODUCT(MAX((Inspections!$B$2:$B$501=$B312)*(Inspections!$P$2:$P$501&lt;$A312)*Inspections!$Q$2:$Q$501)),$D312&lt;SUMPRODUCT(--(Vans!$A$2:$A$101=$B312),Vans!$D$2:$D$101)),"Check odometer",IF(AND(N($L312)&gt;0,$M312=""),"Set status","OK")))))</f>
        <v/>
      </c>
      <c r="P312" s="21">
        <f>IF(AND(ISNUMBER($A312),N($A312)&gt;=18264,N($A312)&lt;=73050),$A312,0)</f>
        <v>0</v>
      </c>
      <c r="Q312" s="22">
        <f>IF(AND(AND(ISNUMBER($A312),N($A312)&gt;=18264,N($A312)&lt;=73050),AND(ISNUMBER($D312),N($D312)&gt;=0,N($D312)&lt;=2000000)),$D312,0)</f>
        <v>0</v>
      </c>
    </row>
    <row r="313" spans="1:17" x14ac:dyDescent="0.25">
      <c r="A313" s="15"/>
      <c r="B313" s="12"/>
      <c r="C313" s="13"/>
      <c r="D313" s="14"/>
      <c r="E313" s="12"/>
      <c r="F313" s="12"/>
      <c r="G313" s="12"/>
      <c r="H313" s="12"/>
      <c r="I313" s="12"/>
      <c r="J313" s="12"/>
      <c r="K313" s="12"/>
      <c r="L313" s="23" t="str">
        <f>IF(COUNTA($A313:$K313)=0,"",COUNTIF($E313:$K313,"Fail"))</f>
        <v/>
      </c>
      <c r="M313" s="12"/>
      <c r="N313" s="13"/>
      <c r="O313" s="18" t="str">
        <f>IF(COUNTA($A313:$K313,$M313:$N313)=0,"",IF(OR($B313="",NOT(SUMPRODUCT(--(Vans!$A$2:$A$101=$B313))=1)),"Check ID",IF(OR(NOT(AND(ISNUMBER(A313),N(A313)&gt;=18264,N(A313)&lt;=73050)),NOT(AND(ISNUMBER(D313),N(D313)&gt;=0,N(D313)&lt;=2000000)),N($A313)&lt;SUMPRODUCT(--(Vans!$A$2:$A$101=$B313),Vans!$G$2:$G$101),NOT(SUMPRODUCT(($E313:$K313="Pass")+($E313:$K313="Fail")+($E313:$K313="N/A"))=7),AND($M313&lt;&gt;"",$M313&lt;&gt;"Open",$M313&lt;&gt;"Closed")),"Check inputs",IF(OR($D313&lt;SUMPRODUCT(MAX(('Service Log'!$B$2:$B$501=$B313)*('Service Log'!$H$2:$H$501&lt;$A313)*'Service Log'!$I$2:$I$501)),$D313&lt;SUMPRODUCT(MAX((Inspections!$B$2:$B$501=$B313)*(Inspections!$P$2:$P$501&lt;$A313)*Inspections!$Q$2:$Q$501)),$D313&lt;SUMPRODUCT(--(Vans!$A$2:$A$101=$B313),Vans!$D$2:$D$101)),"Check odometer",IF(AND(N($L313)&gt;0,$M313=""),"Set status","OK")))))</f>
        <v/>
      </c>
      <c r="P313" s="21">
        <f>IF(AND(ISNUMBER($A313),N($A313)&gt;=18264,N($A313)&lt;=73050),$A313,0)</f>
        <v>0</v>
      </c>
      <c r="Q313" s="22">
        <f>IF(AND(AND(ISNUMBER($A313),N($A313)&gt;=18264,N($A313)&lt;=73050),AND(ISNUMBER($D313),N($D313)&gt;=0,N($D313)&lt;=2000000)),$D313,0)</f>
        <v>0</v>
      </c>
    </row>
    <row r="314" spans="1:17" x14ac:dyDescent="0.25">
      <c r="A314" s="15"/>
      <c r="B314" s="12"/>
      <c r="C314" s="13"/>
      <c r="D314" s="14"/>
      <c r="E314" s="12"/>
      <c r="F314" s="12"/>
      <c r="G314" s="12"/>
      <c r="H314" s="12"/>
      <c r="I314" s="12"/>
      <c r="J314" s="12"/>
      <c r="K314" s="12"/>
      <c r="L314" s="23" t="str">
        <f>IF(COUNTA($A314:$K314)=0,"",COUNTIF($E314:$K314,"Fail"))</f>
        <v/>
      </c>
      <c r="M314" s="12"/>
      <c r="N314" s="13"/>
      <c r="O314" s="18" t="str">
        <f>IF(COUNTA($A314:$K314,$M314:$N314)=0,"",IF(OR($B314="",NOT(SUMPRODUCT(--(Vans!$A$2:$A$101=$B314))=1)),"Check ID",IF(OR(NOT(AND(ISNUMBER(A314),N(A314)&gt;=18264,N(A314)&lt;=73050)),NOT(AND(ISNUMBER(D314),N(D314)&gt;=0,N(D314)&lt;=2000000)),N($A314)&lt;SUMPRODUCT(--(Vans!$A$2:$A$101=$B314),Vans!$G$2:$G$101),NOT(SUMPRODUCT(($E314:$K314="Pass")+($E314:$K314="Fail")+($E314:$K314="N/A"))=7),AND($M314&lt;&gt;"",$M314&lt;&gt;"Open",$M314&lt;&gt;"Closed")),"Check inputs",IF(OR($D314&lt;SUMPRODUCT(MAX(('Service Log'!$B$2:$B$501=$B314)*('Service Log'!$H$2:$H$501&lt;$A314)*'Service Log'!$I$2:$I$501)),$D314&lt;SUMPRODUCT(MAX((Inspections!$B$2:$B$501=$B314)*(Inspections!$P$2:$P$501&lt;$A314)*Inspections!$Q$2:$Q$501)),$D314&lt;SUMPRODUCT(--(Vans!$A$2:$A$101=$B314),Vans!$D$2:$D$101)),"Check odometer",IF(AND(N($L314)&gt;0,$M314=""),"Set status","OK")))))</f>
        <v/>
      </c>
      <c r="P314" s="21">
        <f>IF(AND(ISNUMBER($A314),N($A314)&gt;=18264,N($A314)&lt;=73050),$A314,0)</f>
        <v>0</v>
      </c>
      <c r="Q314" s="22">
        <f>IF(AND(AND(ISNUMBER($A314),N($A314)&gt;=18264,N($A314)&lt;=73050),AND(ISNUMBER($D314),N($D314)&gt;=0,N($D314)&lt;=2000000)),$D314,0)</f>
        <v>0</v>
      </c>
    </row>
    <row r="315" spans="1:17" x14ac:dyDescent="0.25">
      <c r="A315" s="15"/>
      <c r="B315" s="12"/>
      <c r="C315" s="13"/>
      <c r="D315" s="14"/>
      <c r="E315" s="12"/>
      <c r="F315" s="12"/>
      <c r="G315" s="12"/>
      <c r="H315" s="12"/>
      <c r="I315" s="12"/>
      <c r="J315" s="12"/>
      <c r="K315" s="12"/>
      <c r="L315" s="23" t="str">
        <f>IF(COUNTA($A315:$K315)=0,"",COUNTIF($E315:$K315,"Fail"))</f>
        <v/>
      </c>
      <c r="M315" s="12"/>
      <c r="N315" s="13"/>
      <c r="O315" s="18" t="str">
        <f>IF(COUNTA($A315:$K315,$M315:$N315)=0,"",IF(OR($B315="",NOT(SUMPRODUCT(--(Vans!$A$2:$A$101=$B315))=1)),"Check ID",IF(OR(NOT(AND(ISNUMBER(A315),N(A315)&gt;=18264,N(A315)&lt;=73050)),NOT(AND(ISNUMBER(D315),N(D315)&gt;=0,N(D315)&lt;=2000000)),N($A315)&lt;SUMPRODUCT(--(Vans!$A$2:$A$101=$B315),Vans!$G$2:$G$101),NOT(SUMPRODUCT(($E315:$K315="Pass")+($E315:$K315="Fail")+($E315:$K315="N/A"))=7),AND($M315&lt;&gt;"",$M315&lt;&gt;"Open",$M315&lt;&gt;"Closed")),"Check inputs",IF(OR($D315&lt;SUMPRODUCT(MAX(('Service Log'!$B$2:$B$501=$B315)*('Service Log'!$H$2:$H$501&lt;$A315)*'Service Log'!$I$2:$I$501)),$D315&lt;SUMPRODUCT(MAX((Inspections!$B$2:$B$501=$B315)*(Inspections!$P$2:$P$501&lt;$A315)*Inspections!$Q$2:$Q$501)),$D315&lt;SUMPRODUCT(--(Vans!$A$2:$A$101=$B315),Vans!$D$2:$D$101)),"Check odometer",IF(AND(N($L315)&gt;0,$M315=""),"Set status","OK")))))</f>
        <v/>
      </c>
      <c r="P315" s="21">
        <f>IF(AND(ISNUMBER($A315),N($A315)&gt;=18264,N($A315)&lt;=73050),$A315,0)</f>
        <v>0</v>
      </c>
      <c r="Q315" s="22">
        <f>IF(AND(AND(ISNUMBER($A315),N($A315)&gt;=18264,N($A315)&lt;=73050),AND(ISNUMBER($D315),N($D315)&gt;=0,N($D315)&lt;=2000000)),$D315,0)</f>
        <v>0</v>
      </c>
    </row>
    <row r="316" spans="1:17" x14ac:dyDescent="0.25">
      <c r="A316" s="15"/>
      <c r="B316" s="12"/>
      <c r="C316" s="13"/>
      <c r="D316" s="14"/>
      <c r="E316" s="12"/>
      <c r="F316" s="12"/>
      <c r="G316" s="12"/>
      <c r="H316" s="12"/>
      <c r="I316" s="12"/>
      <c r="J316" s="12"/>
      <c r="K316" s="12"/>
      <c r="L316" s="23" t="str">
        <f>IF(COUNTA($A316:$K316)=0,"",COUNTIF($E316:$K316,"Fail"))</f>
        <v/>
      </c>
      <c r="M316" s="12"/>
      <c r="N316" s="13"/>
      <c r="O316" s="18" t="str">
        <f>IF(COUNTA($A316:$K316,$M316:$N316)=0,"",IF(OR($B316="",NOT(SUMPRODUCT(--(Vans!$A$2:$A$101=$B316))=1)),"Check ID",IF(OR(NOT(AND(ISNUMBER(A316),N(A316)&gt;=18264,N(A316)&lt;=73050)),NOT(AND(ISNUMBER(D316),N(D316)&gt;=0,N(D316)&lt;=2000000)),N($A316)&lt;SUMPRODUCT(--(Vans!$A$2:$A$101=$B316),Vans!$G$2:$G$101),NOT(SUMPRODUCT(($E316:$K316="Pass")+($E316:$K316="Fail")+($E316:$K316="N/A"))=7),AND($M316&lt;&gt;"",$M316&lt;&gt;"Open",$M316&lt;&gt;"Closed")),"Check inputs",IF(OR($D316&lt;SUMPRODUCT(MAX(('Service Log'!$B$2:$B$501=$B316)*('Service Log'!$H$2:$H$501&lt;$A316)*'Service Log'!$I$2:$I$501)),$D316&lt;SUMPRODUCT(MAX((Inspections!$B$2:$B$501=$B316)*(Inspections!$P$2:$P$501&lt;$A316)*Inspections!$Q$2:$Q$501)),$D316&lt;SUMPRODUCT(--(Vans!$A$2:$A$101=$B316),Vans!$D$2:$D$101)),"Check odometer",IF(AND(N($L316)&gt;0,$M316=""),"Set status","OK")))))</f>
        <v/>
      </c>
      <c r="P316" s="21">
        <f>IF(AND(ISNUMBER($A316),N($A316)&gt;=18264,N($A316)&lt;=73050),$A316,0)</f>
        <v>0</v>
      </c>
      <c r="Q316" s="22">
        <f>IF(AND(AND(ISNUMBER($A316),N($A316)&gt;=18264,N($A316)&lt;=73050),AND(ISNUMBER($D316),N($D316)&gt;=0,N($D316)&lt;=2000000)),$D316,0)</f>
        <v>0</v>
      </c>
    </row>
    <row r="317" spans="1:17" x14ac:dyDescent="0.25">
      <c r="A317" s="15"/>
      <c r="B317" s="12"/>
      <c r="C317" s="13"/>
      <c r="D317" s="14"/>
      <c r="E317" s="12"/>
      <c r="F317" s="12"/>
      <c r="G317" s="12"/>
      <c r="H317" s="12"/>
      <c r="I317" s="12"/>
      <c r="J317" s="12"/>
      <c r="K317" s="12"/>
      <c r="L317" s="23" t="str">
        <f>IF(COUNTA($A317:$K317)=0,"",COUNTIF($E317:$K317,"Fail"))</f>
        <v/>
      </c>
      <c r="M317" s="12"/>
      <c r="N317" s="13"/>
      <c r="O317" s="18" t="str">
        <f>IF(COUNTA($A317:$K317,$M317:$N317)=0,"",IF(OR($B317="",NOT(SUMPRODUCT(--(Vans!$A$2:$A$101=$B317))=1)),"Check ID",IF(OR(NOT(AND(ISNUMBER(A317),N(A317)&gt;=18264,N(A317)&lt;=73050)),NOT(AND(ISNUMBER(D317),N(D317)&gt;=0,N(D317)&lt;=2000000)),N($A317)&lt;SUMPRODUCT(--(Vans!$A$2:$A$101=$B317),Vans!$G$2:$G$101),NOT(SUMPRODUCT(($E317:$K317="Pass")+($E317:$K317="Fail")+($E317:$K317="N/A"))=7),AND($M317&lt;&gt;"",$M317&lt;&gt;"Open",$M317&lt;&gt;"Closed")),"Check inputs",IF(OR($D317&lt;SUMPRODUCT(MAX(('Service Log'!$B$2:$B$501=$B317)*('Service Log'!$H$2:$H$501&lt;$A317)*'Service Log'!$I$2:$I$501)),$D317&lt;SUMPRODUCT(MAX((Inspections!$B$2:$B$501=$B317)*(Inspections!$P$2:$P$501&lt;$A317)*Inspections!$Q$2:$Q$501)),$D317&lt;SUMPRODUCT(--(Vans!$A$2:$A$101=$B317),Vans!$D$2:$D$101)),"Check odometer",IF(AND(N($L317)&gt;0,$M317=""),"Set status","OK")))))</f>
        <v/>
      </c>
      <c r="P317" s="21">
        <f>IF(AND(ISNUMBER($A317),N($A317)&gt;=18264,N($A317)&lt;=73050),$A317,0)</f>
        <v>0</v>
      </c>
      <c r="Q317" s="22">
        <f>IF(AND(AND(ISNUMBER($A317),N($A317)&gt;=18264,N($A317)&lt;=73050),AND(ISNUMBER($D317),N($D317)&gt;=0,N($D317)&lt;=2000000)),$D317,0)</f>
        <v>0</v>
      </c>
    </row>
    <row r="318" spans="1:17" x14ac:dyDescent="0.25">
      <c r="A318" s="15"/>
      <c r="B318" s="12"/>
      <c r="C318" s="13"/>
      <c r="D318" s="14"/>
      <c r="E318" s="12"/>
      <c r="F318" s="12"/>
      <c r="G318" s="12"/>
      <c r="H318" s="12"/>
      <c r="I318" s="12"/>
      <c r="J318" s="12"/>
      <c r="K318" s="12"/>
      <c r="L318" s="23" t="str">
        <f>IF(COUNTA($A318:$K318)=0,"",COUNTIF($E318:$K318,"Fail"))</f>
        <v/>
      </c>
      <c r="M318" s="12"/>
      <c r="N318" s="13"/>
      <c r="O318" s="18" t="str">
        <f>IF(COUNTA($A318:$K318,$M318:$N318)=0,"",IF(OR($B318="",NOT(SUMPRODUCT(--(Vans!$A$2:$A$101=$B318))=1)),"Check ID",IF(OR(NOT(AND(ISNUMBER(A318),N(A318)&gt;=18264,N(A318)&lt;=73050)),NOT(AND(ISNUMBER(D318),N(D318)&gt;=0,N(D318)&lt;=2000000)),N($A318)&lt;SUMPRODUCT(--(Vans!$A$2:$A$101=$B318),Vans!$G$2:$G$101),NOT(SUMPRODUCT(($E318:$K318="Pass")+($E318:$K318="Fail")+($E318:$K318="N/A"))=7),AND($M318&lt;&gt;"",$M318&lt;&gt;"Open",$M318&lt;&gt;"Closed")),"Check inputs",IF(OR($D318&lt;SUMPRODUCT(MAX(('Service Log'!$B$2:$B$501=$B318)*('Service Log'!$H$2:$H$501&lt;$A318)*'Service Log'!$I$2:$I$501)),$D318&lt;SUMPRODUCT(MAX((Inspections!$B$2:$B$501=$B318)*(Inspections!$P$2:$P$501&lt;$A318)*Inspections!$Q$2:$Q$501)),$D318&lt;SUMPRODUCT(--(Vans!$A$2:$A$101=$B318),Vans!$D$2:$D$101)),"Check odometer",IF(AND(N($L318)&gt;0,$M318=""),"Set status","OK")))))</f>
        <v/>
      </c>
      <c r="P318" s="21">
        <f>IF(AND(ISNUMBER($A318),N($A318)&gt;=18264,N($A318)&lt;=73050),$A318,0)</f>
        <v>0</v>
      </c>
      <c r="Q318" s="22">
        <f>IF(AND(AND(ISNUMBER($A318),N($A318)&gt;=18264,N($A318)&lt;=73050),AND(ISNUMBER($D318),N($D318)&gt;=0,N($D318)&lt;=2000000)),$D318,0)</f>
        <v>0</v>
      </c>
    </row>
    <row r="319" spans="1:17" x14ac:dyDescent="0.25">
      <c r="A319" s="15"/>
      <c r="B319" s="12"/>
      <c r="C319" s="13"/>
      <c r="D319" s="14"/>
      <c r="E319" s="12"/>
      <c r="F319" s="12"/>
      <c r="G319" s="12"/>
      <c r="H319" s="12"/>
      <c r="I319" s="12"/>
      <c r="J319" s="12"/>
      <c r="K319" s="12"/>
      <c r="L319" s="23" t="str">
        <f>IF(COUNTA($A319:$K319)=0,"",COUNTIF($E319:$K319,"Fail"))</f>
        <v/>
      </c>
      <c r="M319" s="12"/>
      <c r="N319" s="13"/>
      <c r="O319" s="18" t="str">
        <f>IF(COUNTA($A319:$K319,$M319:$N319)=0,"",IF(OR($B319="",NOT(SUMPRODUCT(--(Vans!$A$2:$A$101=$B319))=1)),"Check ID",IF(OR(NOT(AND(ISNUMBER(A319),N(A319)&gt;=18264,N(A319)&lt;=73050)),NOT(AND(ISNUMBER(D319),N(D319)&gt;=0,N(D319)&lt;=2000000)),N($A319)&lt;SUMPRODUCT(--(Vans!$A$2:$A$101=$B319),Vans!$G$2:$G$101),NOT(SUMPRODUCT(($E319:$K319="Pass")+($E319:$K319="Fail")+($E319:$K319="N/A"))=7),AND($M319&lt;&gt;"",$M319&lt;&gt;"Open",$M319&lt;&gt;"Closed")),"Check inputs",IF(OR($D319&lt;SUMPRODUCT(MAX(('Service Log'!$B$2:$B$501=$B319)*('Service Log'!$H$2:$H$501&lt;$A319)*'Service Log'!$I$2:$I$501)),$D319&lt;SUMPRODUCT(MAX((Inspections!$B$2:$B$501=$B319)*(Inspections!$P$2:$P$501&lt;$A319)*Inspections!$Q$2:$Q$501)),$D319&lt;SUMPRODUCT(--(Vans!$A$2:$A$101=$B319),Vans!$D$2:$D$101)),"Check odometer",IF(AND(N($L319)&gt;0,$M319=""),"Set status","OK")))))</f>
        <v/>
      </c>
      <c r="P319" s="21">
        <f>IF(AND(ISNUMBER($A319),N($A319)&gt;=18264,N($A319)&lt;=73050),$A319,0)</f>
        <v>0</v>
      </c>
      <c r="Q319" s="22">
        <f>IF(AND(AND(ISNUMBER($A319),N($A319)&gt;=18264,N($A319)&lt;=73050),AND(ISNUMBER($D319),N($D319)&gt;=0,N($D319)&lt;=2000000)),$D319,0)</f>
        <v>0</v>
      </c>
    </row>
    <row r="320" spans="1:17" x14ac:dyDescent="0.25">
      <c r="A320" s="15"/>
      <c r="B320" s="12"/>
      <c r="C320" s="13"/>
      <c r="D320" s="14"/>
      <c r="E320" s="12"/>
      <c r="F320" s="12"/>
      <c r="G320" s="12"/>
      <c r="H320" s="12"/>
      <c r="I320" s="12"/>
      <c r="J320" s="12"/>
      <c r="K320" s="12"/>
      <c r="L320" s="23" t="str">
        <f>IF(COUNTA($A320:$K320)=0,"",COUNTIF($E320:$K320,"Fail"))</f>
        <v/>
      </c>
      <c r="M320" s="12"/>
      <c r="N320" s="13"/>
      <c r="O320" s="18" t="str">
        <f>IF(COUNTA($A320:$K320,$M320:$N320)=0,"",IF(OR($B320="",NOT(SUMPRODUCT(--(Vans!$A$2:$A$101=$B320))=1)),"Check ID",IF(OR(NOT(AND(ISNUMBER(A320),N(A320)&gt;=18264,N(A320)&lt;=73050)),NOT(AND(ISNUMBER(D320),N(D320)&gt;=0,N(D320)&lt;=2000000)),N($A320)&lt;SUMPRODUCT(--(Vans!$A$2:$A$101=$B320),Vans!$G$2:$G$101),NOT(SUMPRODUCT(($E320:$K320="Pass")+($E320:$K320="Fail")+($E320:$K320="N/A"))=7),AND($M320&lt;&gt;"",$M320&lt;&gt;"Open",$M320&lt;&gt;"Closed")),"Check inputs",IF(OR($D320&lt;SUMPRODUCT(MAX(('Service Log'!$B$2:$B$501=$B320)*('Service Log'!$H$2:$H$501&lt;$A320)*'Service Log'!$I$2:$I$501)),$D320&lt;SUMPRODUCT(MAX((Inspections!$B$2:$B$501=$B320)*(Inspections!$P$2:$P$501&lt;$A320)*Inspections!$Q$2:$Q$501)),$D320&lt;SUMPRODUCT(--(Vans!$A$2:$A$101=$B320),Vans!$D$2:$D$101)),"Check odometer",IF(AND(N($L320)&gt;0,$M320=""),"Set status","OK")))))</f>
        <v/>
      </c>
      <c r="P320" s="21">
        <f>IF(AND(ISNUMBER($A320),N($A320)&gt;=18264,N($A320)&lt;=73050),$A320,0)</f>
        <v>0</v>
      </c>
      <c r="Q320" s="22">
        <f>IF(AND(AND(ISNUMBER($A320),N($A320)&gt;=18264,N($A320)&lt;=73050),AND(ISNUMBER($D320),N($D320)&gt;=0,N($D320)&lt;=2000000)),$D320,0)</f>
        <v>0</v>
      </c>
    </row>
    <row r="321" spans="1:17" x14ac:dyDescent="0.25">
      <c r="A321" s="15"/>
      <c r="B321" s="12"/>
      <c r="C321" s="13"/>
      <c r="D321" s="14"/>
      <c r="E321" s="12"/>
      <c r="F321" s="12"/>
      <c r="G321" s="12"/>
      <c r="H321" s="12"/>
      <c r="I321" s="12"/>
      <c r="J321" s="12"/>
      <c r="K321" s="12"/>
      <c r="L321" s="23" t="str">
        <f>IF(COUNTA($A321:$K321)=0,"",COUNTIF($E321:$K321,"Fail"))</f>
        <v/>
      </c>
      <c r="M321" s="12"/>
      <c r="N321" s="13"/>
      <c r="O321" s="18" t="str">
        <f>IF(COUNTA($A321:$K321,$M321:$N321)=0,"",IF(OR($B321="",NOT(SUMPRODUCT(--(Vans!$A$2:$A$101=$B321))=1)),"Check ID",IF(OR(NOT(AND(ISNUMBER(A321),N(A321)&gt;=18264,N(A321)&lt;=73050)),NOT(AND(ISNUMBER(D321),N(D321)&gt;=0,N(D321)&lt;=2000000)),N($A321)&lt;SUMPRODUCT(--(Vans!$A$2:$A$101=$B321),Vans!$G$2:$G$101),NOT(SUMPRODUCT(($E321:$K321="Pass")+($E321:$K321="Fail")+($E321:$K321="N/A"))=7),AND($M321&lt;&gt;"",$M321&lt;&gt;"Open",$M321&lt;&gt;"Closed")),"Check inputs",IF(OR($D321&lt;SUMPRODUCT(MAX(('Service Log'!$B$2:$B$501=$B321)*('Service Log'!$H$2:$H$501&lt;$A321)*'Service Log'!$I$2:$I$501)),$D321&lt;SUMPRODUCT(MAX((Inspections!$B$2:$B$501=$B321)*(Inspections!$P$2:$P$501&lt;$A321)*Inspections!$Q$2:$Q$501)),$D321&lt;SUMPRODUCT(--(Vans!$A$2:$A$101=$B321),Vans!$D$2:$D$101)),"Check odometer",IF(AND(N($L321)&gt;0,$M321=""),"Set status","OK")))))</f>
        <v/>
      </c>
      <c r="P321" s="21">
        <f>IF(AND(ISNUMBER($A321),N($A321)&gt;=18264,N($A321)&lt;=73050),$A321,0)</f>
        <v>0</v>
      </c>
      <c r="Q321" s="22">
        <f>IF(AND(AND(ISNUMBER($A321),N($A321)&gt;=18264,N($A321)&lt;=73050),AND(ISNUMBER($D321),N($D321)&gt;=0,N($D321)&lt;=2000000)),$D321,0)</f>
        <v>0</v>
      </c>
    </row>
    <row r="322" spans="1:17" x14ac:dyDescent="0.25">
      <c r="A322" s="15"/>
      <c r="B322" s="12"/>
      <c r="C322" s="13"/>
      <c r="D322" s="14"/>
      <c r="E322" s="12"/>
      <c r="F322" s="12"/>
      <c r="G322" s="12"/>
      <c r="H322" s="12"/>
      <c r="I322" s="12"/>
      <c r="J322" s="12"/>
      <c r="K322" s="12"/>
      <c r="L322" s="23" t="str">
        <f>IF(COUNTA($A322:$K322)=0,"",COUNTIF($E322:$K322,"Fail"))</f>
        <v/>
      </c>
      <c r="M322" s="12"/>
      <c r="N322" s="13"/>
      <c r="O322" s="18" t="str">
        <f>IF(COUNTA($A322:$K322,$M322:$N322)=0,"",IF(OR($B322="",NOT(SUMPRODUCT(--(Vans!$A$2:$A$101=$B322))=1)),"Check ID",IF(OR(NOT(AND(ISNUMBER(A322),N(A322)&gt;=18264,N(A322)&lt;=73050)),NOT(AND(ISNUMBER(D322),N(D322)&gt;=0,N(D322)&lt;=2000000)),N($A322)&lt;SUMPRODUCT(--(Vans!$A$2:$A$101=$B322),Vans!$G$2:$G$101),NOT(SUMPRODUCT(($E322:$K322="Pass")+($E322:$K322="Fail")+($E322:$K322="N/A"))=7),AND($M322&lt;&gt;"",$M322&lt;&gt;"Open",$M322&lt;&gt;"Closed")),"Check inputs",IF(OR($D322&lt;SUMPRODUCT(MAX(('Service Log'!$B$2:$B$501=$B322)*('Service Log'!$H$2:$H$501&lt;$A322)*'Service Log'!$I$2:$I$501)),$D322&lt;SUMPRODUCT(MAX((Inspections!$B$2:$B$501=$B322)*(Inspections!$P$2:$P$501&lt;$A322)*Inspections!$Q$2:$Q$501)),$D322&lt;SUMPRODUCT(--(Vans!$A$2:$A$101=$B322),Vans!$D$2:$D$101)),"Check odometer",IF(AND(N($L322)&gt;0,$M322=""),"Set status","OK")))))</f>
        <v/>
      </c>
      <c r="P322" s="21">
        <f>IF(AND(ISNUMBER($A322),N($A322)&gt;=18264,N($A322)&lt;=73050),$A322,0)</f>
        <v>0</v>
      </c>
      <c r="Q322" s="22">
        <f>IF(AND(AND(ISNUMBER($A322),N($A322)&gt;=18264,N($A322)&lt;=73050),AND(ISNUMBER($D322),N($D322)&gt;=0,N($D322)&lt;=2000000)),$D322,0)</f>
        <v>0</v>
      </c>
    </row>
    <row r="323" spans="1:17" x14ac:dyDescent="0.25">
      <c r="A323" s="15"/>
      <c r="B323" s="12"/>
      <c r="C323" s="13"/>
      <c r="D323" s="14"/>
      <c r="E323" s="12"/>
      <c r="F323" s="12"/>
      <c r="G323" s="12"/>
      <c r="H323" s="12"/>
      <c r="I323" s="12"/>
      <c r="J323" s="12"/>
      <c r="K323" s="12"/>
      <c r="L323" s="23" t="str">
        <f>IF(COUNTA($A323:$K323)=0,"",COUNTIF($E323:$K323,"Fail"))</f>
        <v/>
      </c>
      <c r="M323" s="12"/>
      <c r="N323" s="13"/>
      <c r="O323" s="18" t="str">
        <f>IF(COUNTA($A323:$K323,$M323:$N323)=0,"",IF(OR($B323="",NOT(SUMPRODUCT(--(Vans!$A$2:$A$101=$B323))=1)),"Check ID",IF(OR(NOT(AND(ISNUMBER(A323),N(A323)&gt;=18264,N(A323)&lt;=73050)),NOT(AND(ISNUMBER(D323),N(D323)&gt;=0,N(D323)&lt;=2000000)),N($A323)&lt;SUMPRODUCT(--(Vans!$A$2:$A$101=$B323),Vans!$G$2:$G$101),NOT(SUMPRODUCT(($E323:$K323="Pass")+($E323:$K323="Fail")+($E323:$K323="N/A"))=7),AND($M323&lt;&gt;"",$M323&lt;&gt;"Open",$M323&lt;&gt;"Closed")),"Check inputs",IF(OR($D323&lt;SUMPRODUCT(MAX(('Service Log'!$B$2:$B$501=$B323)*('Service Log'!$H$2:$H$501&lt;$A323)*'Service Log'!$I$2:$I$501)),$D323&lt;SUMPRODUCT(MAX((Inspections!$B$2:$B$501=$B323)*(Inspections!$P$2:$P$501&lt;$A323)*Inspections!$Q$2:$Q$501)),$D323&lt;SUMPRODUCT(--(Vans!$A$2:$A$101=$B323),Vans!$D$2:$D$101)),"Check odometer",IF(AND(N($L323)&gt;0,$M323=""),"Set status","OK")))))</f>
        <v/>
      </c>
      <c r="P323" s="21">
        <f>IF(AND(ISNUMBER($A323),N($A323)&gt;=18264,N($A323)&lt;=73050),$A323,0)</f>
        <v>0</v>
      </c>
      <c r="Q323" s="22">
        <f>IF(AND(AND(ISNUMBER($A323),N($A323)&gt;=18264,N($A323)&lt;=73050),AND(ISNUMBER($D323),N($D323)&gt;=0,N($D323)&lt;=2000000)),$D323,0)</f>
        <v>0</v>
      </c>
    </row>
    <row r="324" spans="1:17" x14ac:dyDescent="0.25">
      <c r="A324" s="15"/>
      <c r="B324" s="12"/>
      <c r="C324" s="13"/>
      <c r="D324" s="14"/>
      <c r="E324" s="12"/>
      <c r="F324" s="12"/>
      <c r="G324" s="12"/>
      <c r="H324" s="12"/>
      <c r="I324" s="12"/>
      <c r="J324" s="12"/>
      <c r="K324" s="12"/>
      <c r="L324" s="23" t="str">
        <f>IF(COUNTA($A324:$K324)=0,"",COUNTIF($E324:$K324,"Fail"))</f>
        <v/>
      </c>
      <c r="M324" s="12"/>
      <c r="N324" s="13"/>
      <c r="O324" s="18" t="str">
        <f>IF(COUNTA($A324:$K324,$M324:$N324)=0,"",IF(OR($B324="",NOT(SUMPRODUCT(--(Vans!$A$2:$A$101=$B324))=1)),"Check ID",IF(OR(NOT(AND(ISNUMBER(A324),N(A324)&gt;=18264,N(A324)&lt;=73050)),NOT(AND(ISNUMBER(D324),N(D324)&gt;=0,N(D324)&lt;=2000000)),N($A324)&lt;SUMPRODUCT(--(Vans!$A$2:$A$101=$B324),Vans!$G$2:$G$101),NOT(SUMPRODUCT(($E324:$K324="Pass")+($E324:$K324="Fail")+($E324:$K324="N/A"))=7),AND($M324&lt;&gt;"",$M324&lt;&gt;"Open",$M324&lt;&gt;"Closed")),"Check inputs",IF(OR($D324&lt;SUMPRODUCT(MAX(('Service Log'!$B$2:$B$501=$B324)*('Service Log'!$H$2:$H$501&lt;$A324)*'Service Log'!$I$2:$I$501)),$D324&lt;SUMPRODUCT(MAX((Inspections!$B$2:$B$501=$B324)*(Inspections!$P$2:$P$501&lt;$A324)*Inspections!$Q$2:$Q$501)),$D324&lt;SUMPRODUCT(--(Vans!$A$2:$A$101=$B324),Vans!$D$2:$D$101)),"Check odometer",IF(AND(N($L324)&gt;0,$M324=""),"Set status","OK")))))</f>
        <v/>
      </c>
      <c r="P324" s="21">
        <f>IF(AND(ISNUMBER($A324),N($A324)&gt;=18264,N($A324)&lt;=73050),$A324,0)</f>
        <v>0</v>
      </c>
      <c r="Q324" s="22">
        <f>IF(AND(AND(ISNUMBER($A324),N($A324)&gt;=18264,N($A324)&lt;=73050),AND(ISNUMBER($D324),N($D324)&gt;=0,N($D324)&lt;=2000000)),$D324,0)</f>
        <v>0</v>
      </c>
    </row>
    <row r="325" spans="1:17" x14ac:dyDescent="0.25">
      <c r="A325" s="15"/>
      <c r="B325" s="12"/>
      <c r="C325" s="13"/>
      <c r="D325" s="14"/>
      <c r="E325" s="12"/>
      <c r="F325" s="12"/>
      <c r="G325" s="12"/>
      <c r="H325" s="12"/>
      <c r="I325" s="12"/>
      <c r="J325" s="12"/>
      <c r="K325" s="12"/>
      <c r="L325" s="23" t="str">
        <f>IF(COUNTA($A325:$K325)=0,"",COUNTIF($E325:$K325,"Fail"))</f>
        <v/>
      </c>
      <c r="M325" s="12"/>
      <c r="N325" s="13"/>
      <c r="O325" s="18" t="str">
        <f>IF(COUNTA($A325:$K325,$M325:$N325)=0,"",IF(OR($B325="",NOT(SUMPRODUCT(--(Vans!$A$2:$A$101=$B325))=1)),"Check ID",IF(OR(NOT(AND(ISNUMBER(A325),N(A325)&gt;=18264,N(A325)&lt;=73050)),NOT(AND(ISNUMBER(D325),N(D325)&gt;=0,N(D325)&lt;=2000000)),N($A325)&lt;SUMPRODUCT(--(Vans!$A$2:$A$101=$B325),Vans!$G$2:$G$101),NOT(SUMPRODUCT(($E325:$K325="Pass")+($E325:$K325="Fail")+($E325:$K325="N/A"))=7),AND($M325&lt;&gt;"",$M325&lt;&gt;"Open",$M325&lt;&gt;"Closed")),"Check inputs",IF(OR($D325&lt;SUMPRODUCT(MAX(('Service Log'!$B$2:$B$501=$B325)*('Service Log'!$H$2:$H$501&lt;$A325)*'Service Log'!$I$2:$I$501)),$D325&lt;SUMPRODUCT(MAX((Inspections!$B$2:$B$501=$B325)*(Inspections!$P$2:$P$501&lt;$A325)*Inspections!$Q$2:$Q$501)),$D325&lt;SUMPRODUCT(--(Vans!$A$2:$A$101=$B325),Vans!$D$2:$D$101)),"Check odometer",IF(AND(N($L325)&gt;0,$M325=""),"Set status","OK")))))</f>
        <v/>
      </c>
      <c r="P325" s="21">
        <f>IF(AND(ISNUMBER($A325),N($A325)&gt;=18264,N($A325)&lt;=73050),$A325,0)</f>
        <v>0</v>
      </c>
      <c r="Q325" s="22">
        <f>IF(AND(AND(ISNUMBER($A325),N($A325)&gt;=18264,N($A325)&lt;=73050),AND(ISNUMBER($D325),N($D325)&gt;=0,N($D325)&lt;=2000000)),$D325,0)</f>
        <v>0</v>
      </c>
    </row>
    <row r="326" spans="1:17" x14ac:dyDescent="0.25">
      <c r="A326" s="15"/>
      <c r="B326" s="12"/>
      <c r="C326" s="13"/>
      <c r="D326" s="14"/>
      <c r="E326" s="12"/>
      <c r="F326" s="12"/>
      <c r="G326" s="12"/>
      <c r="H326" s="12"/>
      <c r="I326" s="12"/>
      <c r="J326" s="12"/>
      <c r="K326" s="12"/>
      <c r="L326" s="23" t="str">
        <f>IF(COUNTA($A326:$K326)=0,"",COUNTIF($E326:$K326,"Fail"))</f>
        <v/>
      </c>
      <c r="M326" s="12"/>
      <c r="N326" s="13"/>
      <c r="O326" s="18" t="str">
        <f>IF(COUNTA($A326:$K326,$M326:$N326)=0,"",IF(OR($B326="",NOT(SUMPRODUCT(--(Vans!$A$2:$A$101=$B326))=1)),"Check ID",IF(OR(NOT(AND(ISNUMBER(A326),N(A326)&gt;=18264,N(A326)&lt;=73050)),NOT(AND(ISNUMBER(D326),N(D326)&gt;=0,N(D326)&lt;=2000000)),N($A326)&lt;SUMPRODUCT(--(Vans!$A$2:$A$101=$B326),Vans!$G$2:$G$101),NOT(SUMPRODUCT(($E326:$K326="Pass")+($E326:$K326="Fail")+($E326:$K326="N/A"))=7),AND($M326&lt;&gt;"",$M326&lt;&gt;"Open",$M326&lt;&gt;"Closed")),"Check inputs",IF(OR($D326&lt;SUMPRODUCT(MAX(('Service Log'!$B$2:$B$501=$B326)*('Service Log'!$H$2:$H$501&lt;$A326)*'Service Log'!$I$2:$I$501)),$D326&lt;SUMPRODUCT(MAX((Inspections!$B$2:$B$501=$B326)*(Inspections!$P$2:$P$501&lt;$A326)*Inspections!$Q$2:$Q$501)),$D326&lt;SUMPRODUCT(--(Vans!$A$2:$A$101=$B326),Vans!$D$2:$D$101)),"Check odometer",IF(AND(N($L326)&gt;0,$M326=""),"Set status","OK")))))</f>
        <v/>
      </c>
      <c r="P326" s="21">
        <f>IF(AND(ISNUMBER($A326),N($A326)&gt;=18264,N($A326)&lt;=73050),$A326,0)</f>
        <v>0</v>
      </c>
      <c r="Q326" s="22">
        <f>IF(AND(AND(ISNUMBER($A326),N($A326)&gt;=18264,N($A326)&lt;=73050),AND(ISNUMBER($D326),N($D326)&gt;=0,N($D326)&lt;=2000000)),$D326,0)</f>
        <v>0</v>
      </c>
    </row>
    <row r="327" spans="1:17" x14ac:dyDescent="0.25">
      <c r="A327" s="15"/>
      <c r="B327" s="12"/>
      <c r="C327" s="13"/>
      <c r="D327" s="14"/>
      <c r="E327" s="12"/>
      <c r="F327" s="12"/>
      <c r="G327" s="12"/>
      <c r="H327" s="12"/>
      <c r="I327" s="12"/>
      <c r="J327" s="12"/>
      <c r="K327" s="12"/>
      <c r="L327" s="23" t="str">
        <f>IF(COUNTA($A327:$K327)=0,"",COUNTIF($E327:$K327,"Fail"))</f>
        <v/>
      </c>
      <c r="M327" s="12"/>
      <c r="N327" s="13"/>
      <c r="O327" s="18" t="str">
        <f>IF(COUNTA($A327:$K327,$M327:$N327)=0,"",IF(OR($B327="",NOT(SUMPRODUCT(--(Vans!$A$2:$A$101=$B327))=1)),"Check ID",IF(OR(NOT(AND(ISNUMBER(A327),N(A327)&gt;=18264,N(A327)&lt;=73050)),NOT(AND(ISNUMBER(D327),N(D327)&gt;=0,N(D327)&lt;=2000000)),N($A327)&lt;SUMPRODUCT(--(Vans!$A$2:$A$101=$B327),Vans!$G$2:$G$101),NOT(SUMPRODUCT(($E327:$K327="Pass")+($E327:$K327="Fail")+($E327:$K327="N/A"))=7),AND($M327&lt;&gt;"",$M327&lt;&gt;"Open",$M327&lt;&gt;"Closed")),"Check inputs",IF(OR($D327&lt;SUMPRODUCT(MAX(('Service Log'!$B$2:$B$501=$B327)*('Service Log'!$H$2:$H$501&lt;$A327)*'Service Log'!$I$2:$I$501)),$D327&lt;SUMPRODUCT(MAX((Inspections!$B$2:$B$501=$B327)*(Inspections!$P$2:$P$501&lt;$A327)*Inspections!$Q$2:$Q$501)),$D327&lt;SUMPRODUCT(--(Vans!$A$2:$A$101=$B327),Vans!$D$2:$D$101)),"Check odometer",IF(AND(N($L327)&gt;0,$M327=""),"Set status","OK")))))</f>
        <v/>
      </c>
      <c r="P327" s="21">
        <f>IF(AND(ISNUMBER($A327),N($A327)&gt;=18264,N($A327)&lt;=73050),$A327,0)</f>
        <v>0</v>
      </c>
      <c r="Q327" s="22">
        <f>IF(AND(AND(ISNUMBER($A327),N($A327)&gt;=18264,N($A327)&lt;=73050),AND(ISNUMBER($D327),N($D327)&gt;=0,N($D327)&lt;=2000000)),$D327,0)</f>
        <v>0</v>
      </c>
    </row>
    <row r="328" spans="1:17" x14ac:dyDescent="0.25">
      <c r="A328" s="15"/>
      <c r="B328" s="12"/>
      <c r="C328" s="13"/>
      <c r="D328" s="14"/>
      <c r="E328" s="12"/>
      <c r="F328" s="12"/>
      <c r="G328" s="12"/>
      <c r="H328" s="12"/>
      <c r="I328" s="12"/>
      <c r="J328" s="12"/>
      <c r="K328" s="12"/>
      <c r="L328" s="23" t="str">
        <f>IF(COUNTA($A328:$K328)=0,"",COUNTIF($E328:$K328,"Fail"))</f>
        <v/>
      </c>
      <c r="M328" s="12"/>
      <c r="N328" s="13"/>
      <c r="O328" s="18" t="str">
        <f>IF(COUNTA($A328:$K328,$M328:$N328)=0,"",IF(OR($B328="",NOT(SUMPRODUCT(--(Vans!$A$2:$A$101=$B328))=1)),"Check ID",IF(OR(NOT(AND(ISNUMBER(A328),N(A328)&gt;=18264,N(A328)&lt;=73050)),NOT(AND(ISNUMBER(D328),N(D328)&gt;=0,N(D328)&lt;=2000000)),N($A328)&lt;SUMPRODUCT(--(Vans!$A$2:$A$101=$B328),Vans!$G$2:$G$101),NOT(SUMPRODUCT(($E328:$K328="Pass")+($E328:$K328="Fail")+($E328:$K328="N/A"))=7),AND($M328&lt;&gt;"",$M328&lt;&gt;"Open",$M328&lt;&gt;"Closed")),"Check inputs",IF(OR($D328&lt;SUMPRODUCT(MAX(('Service Log'!$B$2:$B$501=$B328)*('Service Log'!$H$2:$H$501&lt;$A328)*'Service Log'!$I$2:$I$501)),$D328&lt;SUMPRODUCT(MAX((Inspections!$B$2:$B$501=$B328)*(Inspections!$P$2:$P$501&lt;$A328)*Inspections!$Q$2:$Q$501)),$D328&lt;SUMPRODUCT(--(Vans!$A$2:$A$101=$B328),Vans!$D$2:$D$101)),"Check odometer",IF(AND(N($L328)&gt;0,$M328=""),"Set status","OK")))))</f>
        <v/>
      </c>
      <c r="P328" s="21">
        <f>IF(AND(ISNUMBER($A328),N($A328)&gt;=18264,N($A328)&lt;=73050),$A328,0)</f>
        <v>0</v>
      </c>
      <c r="Q328" s="22">
        <f>IF(AND(AND(ISNUMBER($A328),N($A328)&gt;=18264,N($A328)&lt;=73050),AND(ISNUMBER($D328),N($D328)&gt;=0,N($D328)&lt;=2000000)),$D328,0)</f>
        <v>0</v>
      </c>
    </row>
    <row r="329" spans="1:17" x14ac:dyDescent="0.25">
      <c r="A329" s="15"/>
      <c r="B329" s="12"/>
      <c r="C329" s="13"/>
      <c r="D329" s="14"/>
      <c r="E329" s="12"/>
      <c r="F329" s="12"/>
      <c r="G329" s="12"/>
      <c r="H329" s="12"/>
      <c r="I329" s="12"/>
      <c r="J329" s="12"/>
      <c r="K329" s="12"/>
      <c r="L329" s="23" t="str">
        <f>IF(COUNTA($A329:$K329)=0,"",COUNTIF($E329:$K329,"Fail"))</f>
        <v/>
      </c>
      <c r="M329" s="12"/>
      <c r="N329" s="13"/>
      <c r="O329" s="18" t="str">
        <f>IF(COUNTA($A329:$K329,$M329:$N329)=0,"",IF(OR($B329="",NOT(SUMPRODUCT(--(Vans!$A$2:$A$101=$B329))=1)),"Check ID",IF(OR(NOT(AND(ISNUMBER(A329),N(A329)&gt;=18264,N(A329)&lt;=73050)),NOT(AND(ISNUMBER(D329),N(D329)&gt;=0,N(D329)&lt;=2000000)),N($A329)&lt;SUMPRODUCT(--(Vans!$A$2:$A$101=$B329),Vans!$G$2:$G$101),NOT(SUMPRODUCT(($E329:$K329="Pass")+($E329:$K329="Fail")+($E329:$K329="N/A"))=7),AND($M329&lt;&gt;"",$M329&lt;&gt;"Open",$M329&lt;&gt;"Closed")),"Check inputs",IF(OR($D329&lt;SUMPRODUCT(MAX(('Service Log'!$B$2:$B$501=$B329)*('Service Log'!$H$2:$H$501&lt;$A329)*'Service Log'!$I$2:$I$501)),$D329&lt;SUMPRODUCT(MAX((Inspections!$B$2:$B$501=$B329)*(Inspections!$P$2:$P$501&lt;$A329)*Inspections!$Q$2:$Q$501)),$D329&lt;SUMPRODUCT(--(Vans!$A$2:$A$101=$B329),Vans!$D$2:$D$101)),"Check odometer",IF(AND(N($L329)&gt;0,$M329=""),"Set status","OK")))))</f>
        <v/>
      </c>
      <c r="P329" s="21">
        <f>IF(AND(ISNUMBER($A329),N($A329)&gt;=18264,N($A329)&lt;=73050),$A329,0)</f>
        <v>0</v>
      </c>
      <c r="Q329" s="22">
        <f>IF(AND(AND(ISNUMBER($A329),N($A329)&gt;=18264,N($A329)&lt;=73050),AND(ISNUMBER($D329),N($D329)&gt;=0,N($D329)&lt;=2000000)),$D329,0)</f>
        <v>0</v>
      </c>
    </row>
    <row r="330" spans="1:17" x14ac:dyDescent="0.25">
      <c r="A330" s="15"/>
      <c r="B330" s="12"/>
      <c r="C330" s="13"/>
      <c r="D330" s="14"/>
      <c r="E330" s="12"/>
      <c r="F330" s="12"/>
      <c r="G330" s="12"/>
      <c r="H330" s="12"/>
      <c r="I330" s="12"/>
      <c r="J330" s="12"/>
      <c r="K330" s="12"/>
      <c r="L330" s="23" t="str">
        <f>IF(COUNTA($A330:$K330)=0,"",COUNTIF($E330:$K330,"Fail"))</f>
        <v/>
      </c>
      <c r="M330" s="12"/>
      <c r="N330" s="13"/>
      <c r="O330" s="18" t="str">
        <f>IF(COUNTA($A330:$K330,$M330:$N330)=0,"",IF(OR($B330="",NOT(SUMPRODUCT(--(Vans!$A$2:$A$101=$B330))=1)),"Check ID",IF(OR(NOT(AND(ISNUMBER(A330),N(A330)&gt;=18264,N(A330)&lt;=73050)),NOT(AND(ISNUMBER(D330),N(D330)&gt;=0,N(D330)&lt;=2000000)),N($A330)&lt;SUMPRODUCT(--(Vans!$A$2:$A$101=$B330),Vans!$G$2:$G$101),NOT(SUMPRODUCT(($E330:$K330="Pass")+($E330:$K330="Fail")+($E330:$K330="N/A"))=7),AND($M330&lt;&gt;"",$M330&lt;&gt;"Open",$M330&lt;&gt;"Closed")),"Check inputs",IF(OR($D330&lt;SUMPRODUCT(MAX(('Service Log'!$B$2:$B$501=$B330)*('Service Log'!$H$2:$H$501&lt;$A330)*'Service Log'!$I$2:$I$501)),$D330&lt;SUMPRODUCT(MAX((Inspections!$B$2:$B$501=$B330)*(Inspections!$P$2:$P$501&lt;$A330)*Inspections!$Q$2:$Q$501)),$D330&lt;SUMPRODUCT(--(Vans!$A$2:$A$101=$B330),Vans!$D$2:$D$101)),"Check odometer",IF(AND(N($L330)&gt;0,$M330=""),"Set status","OK")))))</f>
        <v/>
      </c>
      <c r="P330" s="21">
        <f>IF(AND(ISNUMBER($A330),N($A330)&gt;=18264,N($A330)&lt;=73050),$A330,0)</f>
        <v>0</v>
      </c>
      <c r="Q330" s="22">
        <f>IF(AND(AND(ISNUMBER($A330),N($A330)&gt;=18264,N($A330)&lt;=73050),AND(ISNUMBER($D330),N($D330)&gt;=0,N($D330)&lt;=2000000)),$D330,0)</f>
        <v>0</v>
      </c>
    </row>
    <row r="331" spans="1:17" x14ac:dyDescent="0.25">
      <c r="A331" s="15"/>
      <c r="B331" s="12"/>
      <c r="C331" s="13"/>
      <c r="D331" s="14"/>
      <c r="E331" s="12"/>
      <c r="F331" s="12"/>
      <c r="G331" s="12"/>
      <c r="H331" s="12"/>
      <c r="I331" s="12"/>
      <c r="J331" s="12"/>
      <c r="K331" s="12"/>
      <c r="L331" s="23" t="str">
        <f>IF(COUNTA($A331:$K331)=0,"",COUNTIF($E331:$K331,"Fail"))</f>
        <v/>
      </c>
      <c r="M331" s="12"/>
      <c r="N331" s="13"/>
      <c r="O331" s="18" t="str">
        <f>IF(COUNTA($A331:$K331,$M331:$N331)=0,"",IF(OR($B331="",NOT(SUMPRODUCT(--(Vans!$A$2:$A$101=$B331))=1)),"Check ID",IF(OR(NOT(AND(ISNUMBER(A331),N(A331)&gt;=18264,N(A331)&lt;=73050)),NOT(AND(ISNUMBER(D331),N(D331)&gt;=0,N(D331)&lt;=2000000)),N($A331)&lt;SUMPRODUCT(--(Vans!$A$2:$A$101=$B331),Vans!$G$2:$G$101),NOT(SUMPRODUCT(($E331:$K331="Pass")+($E331:$K331="Fail")+($E331:$K331="N/A"))=7),AND($M331&lt;&gt;"",$M331&lt;&gt;"Open",$M331&lt;&gt;"Closed")),"Check inputs",IF(OR($D331&lt;SUMPRODUCT(MAX(('Service Log'!$B$2:$B$501=$B331)*('Service Log'!$H$2:$H$501&lt;$A331)*'Service Log'!$I$2:$I$501)),$D331&lt;SUMPRODUCT(MAX((Inspections!$B$2:$B$501=$B331)*(Inspections!$P$2:$P$501&lt;$A331)*Inspections!$Q$2:$Q$501)),$D331&lt;SUMPRODUCT(--(Vans!$A$2:$A$101=$B331),Vans!$D$2:$D$101)),"Check odometer",IF(AND(N($L331)&gt;0,$M331=""),"Set status","OK")))))</f>
        <v/>
      </c>
      <c r="P331" s="21">
        <f>IF(AND(ISNUMBER($A331),N($A331)&gt;=18264,N($A331)&lt;=73050),$A331,0)</f>
        <v>0</v>
      </c>
      <c r="Q331" s="22">
        <f>IF(AND(AND(ISNUMBER($A331),N($A331)&gt;=18264,N($A331)&lt;=73050),AND(ISNUMBER($D331),N($D331)&gt;=0,N($D331)&lt;=2000000)),$D331,0)</f>
        <v>0</v>
      </c>
    </row>
    <row r="332" spans="1:17" x14ac:dyDescent="0.25">
      <c r="A332" s="15"/>
      <c r="B332" s="12"/>
      <c r="C332" s="13"/>
      <c r="D332" s="14"/>
      <c r="E332" s="12"/>
      <c r="F332" s="12"/>
      <c r="G332" s="12"/>
      <c r="H332" s="12"/>
      <c r="I332" s="12"/>
      <c r="J332" s="12"/>
      <c r="K332" s="12"/>
      <c r="L332" s="23" t="str">
        <f>IF(COUNTA($A332:$K332)=0,"",COUNTIF($E332:$K332,"Fail"))</f>
        <v/>
      </c>
      <c r="M332" s="12"/>
      <c r="N332" s="13"/>
      <c r="O332" s="18" t="str">
        <f>IF(COUNTA($A332:$K332,$M332:$N332)=0,"",IF(OR($B332="",NOT(SUMPRODUCT(--(Vans!$A$2:$A$101=$B332))=1)),"Check ID",IF(OR(NOT(AND(ISNUMBER(A332),N(A332)&gt;=18264,N(A332)&lt;=73050)),NOT(AND(ISNUMBER(D332),N(D332)&gt;=0,N(D332)&lt;=2000000)),N($A332)&lt;SUMPRODUCT(--(Vans!$A$2:$A$101=$B332),Vans!$G$2:$G$101),NOT(SUMPRODUCT(($E332:$K332="Pass")+($E332:$K332="Fail")+($E332:$K332="N/A"))=7),AND($M332&lt;&gt;"",$M332&lt;&gt;"Open",$M332&lt;&gt;"Closed")),"Check inputs",IF(OR($D332&lt;SUMPRODUCT(MAX(('Service Log'!$B$2:$B$501=$B332)*('Service Log'!$H$2:$H$501&lt;$A332)*'Service Log'!$I$2:$I$501)),$D332&lt;SUMPRODUCT(MAX((Inspections!$B$2:$B$501=$B332)*(Inspections!$P$2:$P$501&lt;$A332)*Inspections!$Q$2:$Q$501)),$D332&lt;SUMPRODUCT(--(Vans!$A$2:$A$101=$B332),Vans!$D$2:$D$101)),"Check odometer",IF(AND(N($L332)&gt;0,$M332=""),"Set status","OK")))))</f>
        <v/>
      </c>
      <c r="P332" s="21">
        <f>IF(AND(ISNUMBER($A332),N($A332)&gt;=18264,N($A332)&lt;=73050),$A332,0)</f>
        <v>0</v>
      </c>
      <c r="Q332" s="22">
        <f>IF(AND(AND(ISNUMBER($A332),N($A332)&gt;=18264,N($A332)&lt;=73050),AND(ISNUMBER($D332),N($D332)&gt;=0,N($D332)&lt;=2000000)),$D332,0)</f>
        <v>0</v>
      </c>
    </row>
    <row r="333" spans="1:17" x14ac:dyDescent="0.25">
      <c r="A333" s="15"/>
      <c r="B333" s="12"/>
      <c r="C333" s="13"/>
      <c r="D333" s="14"/>
      <c r="E333" s="12"/>
      <c r="F333" s="12"/>
      <c r="G333" s="12"/>
      <c r="H333" s="12"/>
      <c r="I333" s="12"/>
      <c r="J333" s="12"/>
      <c r="K333" s="12"/>
      <c r="L333" s="23" t="str">
        <f>IF(COUNTA($A333:$K333)=0,"",COUNTIF($E333:$K333,"Fail"))</f>
        <v/>
      </c>
      <c r="M333" s="12"/>
      <c r="N333" s="13"/>
      <c r="O333" s="18" t="str">
        <f>IF(COUNTA($A333:$K333,$M333:$N333)=0,"",IF(OR($B333="",NOT(SUMPRODUCT(--(Vans!$A$2:$A$101=$B333))=1)),"Check ID",IF(OR(NOT(AND(ISNUMBER(A333),N(A333)&gt;=18264,N(A333)&lt;=73050)),NOT(AND(ISNUMBER(D333),N(D333)&gt;=0,N(D333)&lt;=2000000)),N($A333)&lt;SUMPRODUCT(--(Vans!$A$2:$A$101=$B333),Vans!$G$2:$G$101),NOT(SUMPRODUCT(($E333:$K333="Pass")+($E333:$K333="Fail")+($E333:$K333="N/A"))=7),AND($M333&lt;&gt;"",$M333&lt;&gt;"Open",$M333&lt;&gt;"Closed")),"Check inputs",IF(OR($D333&lt;SUMPRODUCT(MAX(('Service Log'!$B$2:$B$501=$B333)*('Service Log'!$H$2:$H$501&lt;$A333)*'Service Log'!$I$2:$I$501)),$D333&lt;SUMPRODUCT(MAX((Inspections!$B$2:$B$501=$B333)*(Inspections!$P$2:$P$501&lt;$A333)*Inspections!$Q$2:$Q$501)),$D333&lt;SUMPRODUCT(--(Vans!$A$2:$A$101=$B333),Vans!$D$2:$D$101)),"Check odometer",IF(AND(N($L333)&gt;0,$M333=""),"Set status","OK")))))</f>
        <v/>
      </c>
      <c r="P333" s="21">
        <f>IF(AND(ISNUMBER($A333),N($A333)&gt;=18264,N($A333)&lt;=73050),$A333,0)</f>
        <v>0</v>
      </c>
      <c r="Q333" s="22">
        <f>IF(AND(AND(ISNUMBER($A333),N($A333)&gt;=18264,N($A333)&lt;=73050),AND(ISNUMBER($D333),N($D333)&gt;=0,N($D333)&lt;=2000000)),$D333,0)</f>
        <v>0</v>
      </c>
    </row>
    <row r="334" spans="1:17" x14ac:dyDescent="0.25">
      <c r="A334" s="15"/>
      <c r="B334" s="12"/>
      <c r="C334" s="13"/>
      <c r="D334" s="14"/>
      <c r="E334" s="12"/>
      <c r="F334" s="12"/>
      <c r="G334" s="12"/>
      <c r="H334" s="12"/>
      <c r="I334" s="12"/>
      <c r="J334" s="12"/>
      <c r="K334" s="12"/>
      <c r="L334" s="23" t="str">
        <f>IF(COUNTA($A334:$K334)=0,"",COUNTIF($E334:$K334,"Fail"))</f>
        <v/>
      </c>
      <c r="M334" s="12"/>
      <c r="N334" s="13"/>
      <c r="O334" s="18" t="str">
        <f>IF(COUNTA($A334:$K334,$M334:$N334)=0,"",IF(OR($B334="",NOT(SUMPRODUCT(--(Vans!$A$2:$A$101=$B334))=1)),"Check ID",IF(OR(NOT(AND(ISNUMBER(A334),N(A334)&gt;=18264,N(A334)&lt;=73050)),NOT(AND(ISNUMBER(D334),N(D334)&gt;=0,N(D334)&lt;=2000000)),N($A334)&lt;SUMPRODUCT(--(Vans!$A$2:$A$101=$B334),Vans!$G$2:$G$101),NOT(SUMPRODUCT(($E334:$K334="Pass")+($E334:$K334="Fail")+($E334:$K334="N/A"))=7),AND($M334&lt;&gt;"",$M334&lt;&gt;"Open",$M334&lt;&gt;"Closed")),"Check inputs",IF(OR($D334&lt;SUMPRODUCT(MAX(('Service Log'!$B$2:$B$501=$B334)*('Service Log'!$H$2:$H$501&lt;$A334)*'Service Log'!$I$2:$I$501)),$D334&lt;SUMPRODUCT(MAX((Inspections!$B$2:$B$501=$B334)*(Inspections!$P$2:$P$501&lt;$A334)*Inspections!$Q$2:$Q$501)),$D334&lt;SUMPRODUCT(--(Vans!$A$2:$A$101=$B334),Vans!$D$2:$D$101)),"Check odometer",IF(AND(N($L334)&gt;0,$M334=""),"Set status","OK")))))</f>
        <v/>
      </c>
      <c r="P334" s="21">
        <f>IF(AND(ISNUMBER($A334),N($A334)&gt;=18264,N($A334)&lt;=73050),$A334,0)</f>
        <v>0</v>
      </c>
      <c r="Q334" s="22">
        <f>IF(AND(AND(ISNUMBER($A334),N($A334)&gt;=18264,N($A334)&lt;=73050),AND(ISNUMBER($D334),N($D334)&gt;=0,N($D334)&lt;=2000000)),$D334,0)</f>
        <v>0</v>
      </c>
    </row>
    <row r="335" spans="1:17" x14ac:dyDescent="0.25">
      <c r="A335" s="15"/>
      <c r="B335" s="12"/>
      <c r="C335" s="13"/>
      <c r="D335" s="14"/>
      <c r="E335" s="12"/>
      <c r="F335" s="12"/>
      <c r="G335" s="12"/>
      <c r="H335" s="12"/>
      <c r="I335" s="12"/>
      <c r="J335" s="12"/>
      <c r="K335" s="12"/>
      <c r="L335" s="23" t="str">
        <f>IF(COUNTA($A335:$K335)=0,"",COUNTIF($E335:$K335,"Fail"))</f>
        <v/>
      </c>
      <c r="M335" s="12"/>
      <c r="N335" s="13"/>
      <c r="O335" s="18" t="str">
        <f>IF(COUNTA($A335:$K335,$M335:$N335)=0,"",IF(OR($B335="",NOT(SUMPRODUCT(--(Vans!$A$2:$A$101=$B335))=1)),"Check ID",IF(OR(NOT(AND(ISNUMBER(A335),N(A335)&gt;=18264,N(A335)&lt;=73050)),NOT(AND(ISNUMBER(D335),N(D335)&gt;=0,N(D335)&lt;=2000000)),N($A335)&lt;SUMPRODUCT(--(Vans!$A$2:$A$101=$B335),Vans!$G$2:$G$101),NOT(SUMPRODUCT(($E335:$K335="Pass")+($E335:$K335="Fail")+($E335:$K335="N/A"))=7),AND($M335&lt;&gt;"",$M335&lt;&gt;"Open",$M335&lt;&gt;"Closed")),"Check inputs",IF(OR($D335&lt;SUMPRODUCT(MAX(('Service Log'!$B$2:$B$501=$B335)*('Service Log'!$H$2:$H$501&lt;$A335)*'Service Log'!$I$2:$I$501)),$D335&lt;SUMPRODUCT(MAX((Inspections!$B$2:$B$501=$B335)*(Inspections!$P$2:$P$501&lt;$A335)*Inspections!$Q$2:$Q$501)),$D335&lt;SUMPRODUCT(--(Vans!$A$2:$A$101=$B335),Vans!$D$2:$D$101)),"Check odometer",IF(AND(N($L335)&gt;0,$M335=""),"Set status","OK")))))</f>
        <v/>
      </c>
      <c r="P335" s="21">
        <f>IF(AND(ISNUMBER($A335),N($A335)&gt;=18264,N($A335)&lt;=73050),$A335,0)</f>
        <v>0</v>
      </c>
      <c r="Q335" s="22">
        <f>IF(AND(AND(ISNUMBER($A335),N($A335)&gt;=18264,N($A335)&lt;=73050),AND(ISNUMBER($D335),N($D335)&gt;=0,N($D335)&lt;=2000000)),$D335,0)</f>
        <v>0</v>
      </c>
    </row>
    <row r="336" spans="1:17" x14ac:dyDescent="0.25">
      <c r="A336" s="15"/>
      <c r="B336" s="12"/>
      <c r="C336" s="13"/>
      <c r="D336" s="14"/>
      <c r="E336" s="12"/>
      <c r="F336" s="12"/>
      <c r="G336" s="12"/>
      <c r="H336" s="12"/>
      <c r="I336" s="12"/>
      <c r="J336" s="12"/>
      <c r="K336" s="12"/>
      <c r="L336" s="23" t="str">
        <f>IF(COUNTA($A336:$K336)=0,"",COUNTIF($E336:$K336,"Fail"))</f>
        <v/>
      </c>
      <c r="M336" s="12"/>
      <c r="N336" s="13"/>
      <c r="O336" s="18" t="str">
        <f>IF(COUNTA($A336:$K336,$M336:$N336)=0,"",IF(OR($B336="",NOT(SUMPRODUCT(--(Vans!$A$2:$A$101=$B336))=1)),"Check ID",IF(OR(NOT(AND(ISNUMBER(A336),N(A336)&gt;=18264,N(A336)&lt;=73050)),NOT(AND(ISNUMBER(D336),N(D336)&gt;=0,N(D336)&lt;=2000000)),N($A336)&lt;SUMPRODUCT(--(Vans!$A$2:$A$101=$B336),Vans!$G$2:$G$101),NOT(SUMPRODUCT(($E336:$K336="Pass")+($E336:$K336="Fail")+($E336:$K336="N/A"))=7),AND($M336&lt;&gt;"",$M336&lt;&gt;"Open",$M336&lt;&gt;"Closed")),"Check inputs",IF(OR($D336&lt;SUMPRODUCT(MAX(('Service Log'!$B$2:$B$501=$B336)*('Service Log'!$H$2:$H$501&lt;$A336)*'Service Log'!$I$2:$I$501)),$D336&lt;SUMPRODUCT(MAX((Inspections!$B$2:$B$501=$B336)*(Inspections!$P$2:$P$501&lt;$A336)*Inspections!$Q$2:$Q$501)),$D336&lt;SUMPRODUCT(--(Vans!$A$2:$A$101=$B336),Vans!$D$2:$D$101)),"Check odometer",IF(AND(N($L336)&gt;0,$M336=""),"Set status","OK")))))</f>
        <v/>
      </c>
      <c r="P336" s="21">
        <f>IF(AND(ISNUMBER($A336),N($A336)&gt;=18264,N($A336)&lt;=73050),$A336,0)</f>
        <v>0</v>
      </c>
      <c r="Q336" s="22">
        <f>IF(AND(AND(ISNUMBER($A336),N($A336)&gt;=18264,N($A336)&lt;=73050),AND(ISNUMBER($D336),N($D336)&gt;=0,N($D336)&lt;=2000000)),$D336,0)</f>
        <v>0</v>
      </c>
    </row>
    <row r="337" spans="1:17" x14ac:dyDescent="0.25">
      <c r="A337" s="15"/>
      <c r="B337" s="12"/>
      <c r="C337" s="13"/>
      <c r="D337" s="14"/>
      <c r="E337" s="12"/>
      <c r="F337" s="12"/>
      <c r="G337" s="12"/>
      <c r="H337" s="12"/>
      <c r="I337" s="12"/>
      <c r="J337" s="12"/>
      <c r="K337" s="12"/>
      <c r="L337" s="23" t="str">
        <f>IF(COUNTA($A337:$K337)=0,"",COUNTIF($E337:$K337,"Fail"))</f>
        <v/>
      </c>
      <c r="M337" s="12"/>
      <c r="N337" s="13"/>
      <c r="O337" s="18" t="str">
        <f>IF(COUNTA($A337:$K337,$M337:$N337)=0,"",IF(OR($B337="",NOT(SUMPRODUCT(--(Vans!$A$2:$A$101=$B337))=1)),"Check ID",IF(OR(NOT(AND(ISNUMBER(A337),N(A337)&gt;=18264,N(A337)&lt;=73050)),NOT(AND(ISNUMBER(D337),N(D337)&gt;=0,N(D337)&lt;=2000000)),N($A337)&lt;SUMPRODUCT(--(Vans!$A$2:$A$101=$B337),Vans!$G$2:$G$101),NOT(SUMPRODUCT(($E337:$K337="Pass")+($E337:$K337="Fail")+($E337:$K337="N/A"))=7),AND($M337&lt;&gt;"",$M337&lt;&gt;"Open",$M337&lt;&gt;"Closed")),"Check inputs",IF(OR($D337&lt;SUMPRODUCT(MAX(('Service Log'!$B$2:$B$501=$B337)*('Service Log'!$H$2:$H$501&lt;$A337)*'Service Log'!$I$2:$I$501)),$D337&lt;SUMPRODUCT(MAX((Inspections!$B$2:$B$501=$B337)*(Inspections!$P$2:$P$501&lt;$A337)*Inspections!$Q$2:$Q$501)),$D337&lt;SUMPRODUCT(--(Vans!$A$2:$A$101=$B337),Vans!$D$2:$D$101)),"Check odometer",IF(AND(N($L337)&gt;0,$M337=""),"Set status","OK")))))</f>
        <v/>
      </c>
      <c r="P337" s="21">
        <f>IF(AND(ISNUMBER($A337),N($A337)&gt;=18264,N($A337)&lt;=73050),$A337,0)</f>
        <v>0</v>
      </c>
      <c r="Q337" s="22">
        <f>IF(AND(AND(ISNUMBER($A337),N($A337)&gt;=18264,N($A337)&lt;=73050),AND(ISNUMBER($D337),N($D337)&gt;=0,N($D337)&lt;=2000000)),$D337,0)</f>
        <v>0</v>
      </c>
    </row>
    <row r="338" spans="1:17" x14ac:dyDescent="0.25">
      <c r="A338" s="15"/>
      <c r="B338" s="12"/>
      <c r="C338" s="13"/>
      <c r="D338" s="14"/>
      <c r="E338" s="12"/>
      <c r="F338" s="12"/>
      <c r="G338" s="12"/>
      <c r="H338" s="12"/>
      <c r="I338" s="12"/>
      <c r="J338" s="12"/>
      <c r="K338" s="12"/>
      <c r="L338" s="23" t="str">
        <f>IF(COUNTA($A338:$K338)=0,"",COUNTIF($E338:$K338,"Fail"))</f>
        <v/>
      </c>
      <c r="M338" s="12"/>
      <c r="N338" s="13"/>
      <c r="O338" s="18" t="str">
        <f>IF(COUNTA($A338:$K338,$M338:$N338)=0,"",IF(OR($B338="",NOT(SUMPRODUCT(--(Vans!$A$2:$A$101=$B338))=1)),"Check ID",IF(OR(NOT(AND(ISNUMBER(A338),N(A338)&gt;=18264,N(A338)&lt;=73050)),NOT(AND(ISNUMBER(D338),N(D338)&gt;=0,N(D338)&lt;=2000000)),N($A338)&lt;SUMPRODUCT(--(Vans!$A$2:$A$101=$B338),Vans!$G$2:$G$101),NOT(SUMPRODUCT(($E338:$K338="Pass")+($E338:$K338="Fail")+($E338:$K338="N/A"))=7),AND($M338&lt;&gt;"",$M338&lt;&gt;"Open",$M338&lt;&gt;"Closed")),"Check inputs",IF(OR($D338&lt;SUMPRODUCT(MAX(('Service Log'!$B$2:$B$501=$B338)*('Service Log'!$H$2:$H$501&lt;$A338)*'Service Log'!$I$2:$I$501)),$D338&lt;SUMPRODUCT(MAX((Inspections!$B$2:$B$501=$B338)*(Inspections!$P$2:$P$501&lt;$A338)*Inspections!$Q$2:$Q$501)),$D338&lt;SUMPRODUCT(--(Vans!$A$2:$A$101=$B338),Vans!$D$2:$D$101)),"Check odometer",IF(AND(N($L338)&gt;0,$M338=""),"Set status","OK")))))</f>
        <v/>
      </c>
      <c r="P338" s="21">
        <f>IF(AND(ISNUMBER($A338),N($A338)&gt;=18264,N($A338)&lt;=73050),$A338,0)</f>
        <v>0</v>
      </c>
      <c r="Q338" s="22">
        <f>IF(AND(AND(ISNUMBER($A338),N($A338)&gt;=18264,N($A338)&lt;=73050),AND(ISNUMBER($D338),N($D338)&gt;=0,N($D338)&lt;=2000000)),$D338,0)</f>
        <v>0</v>
      </c>
    </row>
    <row r="339" spans="1:17" x14ac:dyDescent="0.25">
      <c r="A339" s="15"/>
      <c r="B339" s="12"/>
      <c r="C339" s="13"/>
      <c r="D339" s="14"/>
      <c r="E339" s="12"/>
      <c r="F339" s="12"/>
      <c r="G339" s="12"/>
      <c r="H339" s="12"/>
      <c r="I339" s="12"/>
      <c r="J339" s="12"/>
      <c r="K339" s="12"/>
      <c r="L339" s="23" t="str">
        <f>IF(COUNTA($A339:$K339)=0,"",COUNTIF($E339:$K339,"Fail"))</f>
        <v/>
      </c>
      <c r="M339" s="12"/>
      <c r="N339" s="13"/>
      <c r="O339" s="18" t="str">
        <f>IF(COUNTA($A339:$K339,$M339:$N339)=0,"",IF(OR($B339="",NOT(SUMPRODUCT(--(Vans!$A$2:$A$101=$B339))=1)),"Check ID",IF(OR(NOT(AND(ISNUMBER(A339),N(A339)&gt;=18264,N(A339)&lt;=73050)),NOT(AND(ISNUMBER(D339),N(D339)&gt;=0,N(D339)&lt;=2000000)),N($A339)&lt;SUMPRODUCT(--(Vans!$A$2:$A$101=$B339),Vans!$G$2:$G$101),NOT(SUMPRODUCT(($E339:$K339="Pass")+($E339:$K339="Fail")+($E339:$K339="N/A"))=7),AND($M339&lt;&gt;"",$M339&lt;&gt;"Open",$M339&lt;&gt;"Closed")),"Check inputs",IF(OR($D339&lt;SUMPRODUCT(MAX(('Service Log'!$B$2:$B$501=$B339)*('Service Log'!$H$2:$H$501&lt;$A339)*'Service Log'!$I$2:$I$501)),$D339&lt;SUMPRODUCT(MAX((Inspections!$B$2:$B$501=$B339)*(Inspections!$P$2:$P$501&lt;$A339)*Inspections!$Q$2:$Q$501)),$D339&lt;SUMPRODUCT(--(Vans!$A$2:$A$101=$B339),Vans!$D$2:$D$101)),"Check odometer",IF(AND(N($L339)&gt;0,$M339=""),"Set status","OK")))))</f>
        <v/>
      </c>
      <c r="P339" s="21">
        <f>IF(AND(ISNUMBER($A339),N($A339)&gt;=18264,N($A339)&lt;=73050),$A339,0)</f>
        <v>0</v>
      </c>
      <c r="Q339" s="22">
        <f>IF(AND(AND(ISNUMBER($A339),N($A339)&gt;=18264,N($A339)&lt;=73050),AND(ISNUMBER($D339),N($D339)&gt;=0,N($D339)&lt;=2000000)),$D339,0)</f>
        <v>0</v>
      </c>
    </row>
    <row r="340" spans="1:17" x14ac:dyDescent="0.25">
      <c r="A340" s="15"/>
      <c r="B340" s="12"/>
      <c r="C340" s="13"/>
      <c r="D340" s="14"/>
      <c r="E340" s="12"/>
      <c r="F340" s="12"/>
      <c r="G340" s="12"/>
      <c r="H340" s="12"/>
      <c r="I340" s="12"/>
      <c r="J340" s="12"/>
      <c r="K340" s="12"/>
      <c r="L340" s="23" t="str">
        <f>IF(COUNTA($A340:$K340)=0,"",COUNTIF($E340:$K340,"Fail"))</f>
        <v/>
      </c>
      <c r="M340" s="12"/>
      <c r="N340" s="13"/>
      <c r="O340" s="18" t="str">
        <f>IF(COUNTA($A340:$K340,$M340:$N340)=0,"",IF(OR($B340="",NOT(SUMPRODUCT(--(Vans!$A$2:$A$101=$B340))=1)),"Check ID",IF(OR(NOT(AND(ISNUMBER(A340),N(A340)&gt;=18264,N(A340)&lt;=73050)),NOT(AND(ISNUMBER(D340),N(D340)&gt;=0,N(D340)&lt;=2000000)),N($A340)&lt;SUMPRODUCT(--(Vans!$A$2:$A$101=$B340),Vans!$G$2:$G$101),NOT(SUMPRODUCT(($E340:$K340="Pass")+($E340:$K340="Fail")+($E340:$K340="N/A"))=7),AND($M340&lt;&gt;"",$M340&lt;&gt;"Open",$M340&lt;&gt;"Closed")),"Check inputs",IF(OR($D340&lt;SUMPRODUCT(MAX(('Service Log'!$B$2:$B$501=$B340)*('Service Log'!$H$2:$H$501&lt;$A340)*'Service Log'!$I$2:$I$501)),$D340&lt;SUMPRODUCT(MAX((Inspections!$B$2:$B$501=$B340)*(Inspections!$P$2:$P$501&lt;$A340)*Inspections!$Q$2:$Q$501)),$D340&lt;SUMPRODUCT(--(Vans!$A$2:$A$101=$B340),Vans!$D$2:$D$101)),"Check odometer",IF(AND(N($L340)&gt;0,$M340=""),"Set status","OK")))))</f>
        <v/>
      </c>
      <c r="P340" s="21">
        <f>IF(AND(ISNUMBER($A340),N($A340)&gt;=18264,N($A340)&lt;=73050),$A340,0)</f>
        <v>0</v>
      </c>
      <c r="Q340" s="22">
        <f>IF(AND(AND(ISNUMBER($A340),N($A340)&gt;=18264,N($A340)&lt;=73050),AND(ISNUMBER($D340),N($D340)&gt;=0,N($D340)&lt;=2000000)),$D340,0)</f>
        <v>0</v>
      </c>
    </row>
    <row r="341" spans="1:17" x14ac:dyDescent="0.25">
      <c r="A341" s="15"/>
      <c r="B341" s="12"/>
      <c r="C341" s="13"/>
      <c r="D341" s="14"/>
      <c r="E341" s="12"/>
      <c r="F341" s="12"/>
      <c r="G341" s="12"/>
      <c r="H341" s="12"/>
      <c r="I341" s="12"/>
      <c r="J341" s="12"/>
      <c r="K341" s="12"/>
      <c r="L341" s="23" t="str">
        <f>IF(COUNTA($A341:$K341)=0,"",COUNTIF($E341:$K341,"Fail"))</f>
        <v/>
      </c>
      <c r="M341" s="12"/>
      <c r="N341" s="13"/>
      <c r="O341" s="18" t="str">
        <f>IF(COUNTA($A341:$K341,$M341:$N341)=0,"",IF(OR($B341="",NOT(SUMPRODUCT(--(Vans!$A$2:$A$101=$B341))=1)),"Check ID",IF(OR(NOT(AND(ISNUMBER(A341),N(A341)&gt;=18264,N(A341)&lt;=73050)),NOT(AND(ISNUMBER(D341),N(D341)&gt;=0,N(D341)&lt;=2000000)),N($A341)&lt;SUMPRODUCT(--(Vans!$A$2:$A$101=$B341),Vans!$G$2:$G$101),NOT(SUMPRODUCT(($E341:$K341="Pass")+($E341:$K341="Fail")+($E341:$K341="N/A"))=7),AND($M341&lt;&gt;"",$M341&lt;&gt;"Open",$M341&lt;&gt;"Closed")),"Check inputs",IF(OR($D341&lt;SUMPRODUCT(MAX(('Service Log'!$B$2:$B$501=$B341)*('Service Log'!$H$2:$H$501&lt;$A341)*'Service Log'!$I$2:$I$501)),$D341&lt;SUMPRODUCT(MAX((Inspections!$B$2:$B$501=$B341)*(Inspections!$P$2:$P$501&lt;$A341)*Inspections!$Q$2:$Q$501)),$D341&lt;SUMPRODUCT(--(Vans!$A$2:$A$101=$B341),Vans!$D$2:$D$101)),"Check odometer",IF(AND(N($L341)&gt;0,$M341=""),"Set status","OK")))))</f>
        <v/>
      </c>
      <c r="P341" s="21">
        <f>IF(AND(ISNUMBER($A341),N($A341)&gt;=18264,N($A341)&lt;=73050),$A341,0)</f>
        <v>0</v>
      </c>
      <c r="Q341" s="22">
        <f>IF(AND(AND(ISNUMBER($A341),N($A341)&gt;=18264,N($A341)&lt;=73050),AND(ISNUMBER($D341),N($D341)&gt;=0,N($D341)&lt;=2000000)),$D341,0)</f>
        <v>0</v>
      </c>
    </row>
    <row r="342" spans="1:17" x14ac:dyDescent="0.25">
      <c r="A342" s="15"/>
      <c r="B342" s="12"/>
      <c r="C342" s="13"/>
      <c r="D342" s="14"/>
      <c r="E342" s="12"/>
      <c r="F342" s="12"/>
      <c r="G342" s="12"/>
      <c r="H342" s="12"/>
      <c r="I342" s="12"/>
      <c r="J342" s="12"/>
      <c r="K342" s="12"/>
      <c r="L342" s="23" t="str">
        <f>IF(COUNTA($A342:$K342)=0,"",COUNTIF($E342:$K342,"Fail"))</f>
        <v/>
      </c>
      <c r="M342" s="12"/>
      <c r="N342" s="13"/>
      <c r="O342" s="18" t="str">
        <f>IF(COUNTA($A342:$K342,$M342:$N342)=0,"",IF(OR($B342="",NOT(SUMPRODUCT(--(Vans!$A$2:$A$101=$B342))=1)),"Check ID",IF(OR(NOT(AND(ISNUMBER(A342),N(A342)&gt;=18264,N(A342)&lt;=73050)),NOT(AND(ISNUMBER(D342),N(D342)&gt;=0,N(D342)&lt;=2000000)),N($A342)&lt;SUMPRODUCT(--(Vans!$A$2:$A$101=$B342),Vans!$G$2:$G$101),NOT(SUMPRODUCT(($E342:$K342="Pass")+($E342:$K342="Fail")+($E342:$K342="N/A"))=7),AND($M342&lt;&gt;"",$M342&lt;&gt;"Open",$M342&lt;&gt;"Closed")),"Check inputs",IF(OR($D342&lt;SUMPRODUCT(MAX(('Service Log'!$B$2:$B$501=$B342)*('Service Log'!$H$2:$H$501&lt;$A342)*'Service Log'!$I$2:$I$501)),$D342&lt;SUMPRODUCT(MAX((Inspections!$B$2:$B$501=$B342)*(Inspections!$P$2:$P$501&lt;$A342)*Inspections!$Q$2:$Q$501)),$D342&lt;SUMPRODUCT(--(Vans!$A$2:$A$101=$B342),Vans!$D$2:$D$101)),"Check odometer",IF(AND(N($L342)&gt;0,$M342=""),"Set status","OK")))))</f>
        <v/>
      </c>
      <c r="P342" s="21">
        <f>IF(AND(ISNUMBER($A342),N($A342)&gt;=18264,N($A342)&lt;=73050),$A342,0)</f>
        <v>0</v>
      </c>
      <c r="Q342" s="22">
        <f>IF(AND(AND(ISNUMBER($A342),N($A342)&gt;=18264,N($A342)&lt;=73050),AND(ISNUMBER($D342),N($D342)&gt;=0,N($D342)&lt;=2000000)),$D342,0)</f>
        <v>0</v>
      </c>
    </row>
    <row r="343" spans="1:17" x14ac:dyDescent="0.25">
      <c r="A343" s="15"/>
      <c r="B343" s="12"/>
      <c r="C343" s="13"/>
      <c r="D343" s="14"/>
      <c r="E343" s="12"/>
      <c r="F343" s="12"/>
      <c r="G343" s="12"/>
      <c r="H343" s="12"/>
      <c r="I343" s="12"/>
      <c r="J343" s="12"/>
      <c r="K343" s="12"/>
      <c r="L343" s="23" t="str">
        <f>IF(COUNTA($A343:$K343)=0,"",COUNTIF($E343:$K343,"Fail"))</f>
        <v/>
      </c>
      <c r="M343" s="12"/>
      <c r="N343" s="13"/>
      <c r="O343" s="18" t="str">
        <f>IF(COUNTA($A343:$K343,$M343:$N343)=0,"",IF(OR($B343="",NOT(SUMPRODUCT(--(Vans!$A$2:$A$101=$B343))=1)),"Check ID",IF(OR(NOT(AND(ISNUMBER(A343),N(A343)&gt;=18264,N(A343)&lt;=73050)),NOT(AND(ISNUMBER(D343),N(D343)&gt;=0,N(D343)&lt;=2000000)),N($A343)&lt;SUMPRODUCT(--(Vans!$A$2:$A$101=$B343),Vans!$G$2:$G$101),NOT(SUMPRODUCT(($E343:$K343="Pass")+($E343:$K343="Fail")+($E343:$K343="N/A"))=7),AND($M343&lt;&gt;"",$M343&lt;&gt;"Open",$M343&lt;&gt;"Closed")),"Check inputs",IF(OR($D343&lt;SUMPRODUCT(MAX(('Service Log'!$B$2:$B$501=$B343)*('Service Log'!$H$2:$H$501&lt;$A343)*'Service Log'!$I$2:$I$501)),$D343&lt;SUMPRODUCT(MAX((Inspections!$B$2:$B$501=$B343)*(Inspections!$P$2:$P$501&lt;$A343)*Inspections!$Q$2:$Q$501)),$D343&lt;SUMPRODUCT(--(Vans!$A$2:$A$101=$B343),Vans!$D$2:$D$101)),"Check odometer",IF(AND(N($L343)&gt;0,$M343=""),"Set status","OK")))))</f>
        <v/>
      </c>
      <c r="P343" s="21">
        <f>IF(AND(ISNUMBER($A343),N($A343)&gt;=18264,N($A343)&lt;=73050),$A343,0)</f>
        <v>0</v>
      </c>
      <c r="Q343" s="22">
        <f>IF(AND(AND(ISNUMBER($A343),N($A343)&gt;=18264,N($A343)&lt;=73050),AND(ISNUMBER($D343),N($D343)&gt;=0,N($D343)&lt;=2000000)),$D343,0)</f>
        <v>0</v>
      </c>
    </row>
    <row r="344" spans="1:17" x14ac:dyDescent="0.25">
      <c r="A344" s="15"/>
      <c r="B344" s="12"/>
      <c r="C344" s="13"/>
      <c r="D344" s="14"/>
      <c r="E344" s="12"/>
      <c r="F344" s="12"/>
      <c r="G344" s="12"/>
      <c r="H344" s="12"/>
      <c r="I344" s="12"/>
      <c r="J344" s="12"/>
      <c r="K344" s="12"/>
      <c r="L344" s="23" t="str">
        <f>IF(COUNTA($A344:$K344)=0,"",COUNTIF($E344:$K344,"Fail"))</f>
        <v/>
      </c>
      <c r="M344" s="12"/>
      <c r="N344" s="13"/>
      <c r="O344" s="18" t="str">
        <f>IF(COUNTA($A344:$K344,$M344:$N344)=0,"",IF(OR($B344="",NOT(SUMPRODUCT(--(Vans!$A$2:$A$101=$B344))=1)),"Check ID",IF(OR(NOT(AND(ISNUMBER(A344),N(A344)&gt;=18264,N(A344)&lt;=73050)),NOT(AND(ISNUMBER(D344),N(D344)&gt;=0,N(D344)&lt;=2000000)),N($A344)&lt;SUMPRODUCT(--(Vans!$A$2:$A$101=$B344),Vans!$G$2:$G$101),NOT(SUMPRODUCT(($E344:$K344="Pass")+($E344:$K344="Fail")+($E344:$K344="N/A"))=7),AND($M344&lt;&gt;"",$M344&lt;&gt;"Open",$M344&lt;&gt;"Closed")),"Check inputs",IF(OR($D344&lt;SUMPRODUCT(MAX(('Service Log'!$B$2:$B$501=$B344)*('Service Log'!$H$2:$H$501&lt;$A344)*'Service Log'!$I$2:$I$501)),$D344&lt;SUMPRODUCT(MAX((Inspections!$B$2:$B$501=$B344)*(Inspections!$P$2:$P$501&lt;$A344)*Inspections!$Q$2:$Q$501)),$D344&lt;SUMPRODUCT(--(Vans!$A$2:$A$101=$B344),Vans!$D$2:$D$101)),"Check odometer",IF(AND(N($L344)&gt;0,$M344=""),"Set status","OK")))))</f>
        <v/>
      </c>
      <c r="P344" s="21">
        <f>IF(AND(ISNUMBER($A344),N($A344)&gt;=18264,N($A344)&lt;=73050),$A344,0)</f>
        <v>0</v>
      </c>
      <c r="Q344" s="22">
        <f>IF(AND(AND(ISNUMBER($A344),N($A344)&gt;=18264,N($A344)&lt;=73050),AND(ISNUMBER($D344),N($D344)&gt;=0,N($D344)&lt;=2000000)),$D344,0)</f>
        <v>0</v>
      </c>
    </row>
    <row r="345" spans="1:17" x14ac:dyDescent="0.25">
      <c r="A345" s="15"/>
      <c r="B345" s="12"/>
      <c r="C345" s="13"/>
      <c r="D345" s="14"/>
      <c r="E345" s="12"/>
      <c r="F345" s="12"/>
      <c r="G345" s="12"/>
      <c r="H345" s="12"/>
      <c r="I345" s="12"/>
      <c r="J345" s="12"/>
      <c r="K345" s="12"/>
      <c r="L345" s="23" t="str">
        <f>IF(COUNTA($A345:$K345)=0,"",COUNTIF($E345:$K345,"Fail"))</f>
        <v/>
      </c>
      <c r="M345" s="12"/>
      <c r="N345" s="13"/>
      <c r="O345" s="18" t="str">
        <f>IF(COUNTA($A345:$K345,$M345:$N345)=0,"",IF(OR($B345="",NOT(SUMPRODUCT(--(Vans!$A$2:$A$101=$B345))=1)),"Check ID",IF(OR(NOT(AND(ISNUMBER(A345),N(A345)&gt;=18264,N(A345)&lt;=73050)),NOT(AND(ISNUMBER(D345),N(D345)&gt;=0,N(D345)&lt;=2000000)),N($A345)&lt;SUMPRODUCT(--(Vans!$A$2:$A$101=$B345),Vans!$G$2:$G$101),NOT(SUMPRODUCT(($E345:$K345="Pass")+($E345:$K345="Fail")+($E345:$K345="N/A"))=7),AND($M345&lt;&gt;"",$M345&lt;&gt;"Open",$M345&lt;&gt;"Closed")),"Check inputs",IF(OR($D345&lt;SUMPRODUCT(MAX(('Service Log'!$B$2:$B$501=$B345)*('Service Log'!$H$2:$H$501&lt;$A345)*'Service Log'!$I$2:$I$501)),$D345&lt;SUMPRODUCT(MAX((Inspections!$B$2:$B$501=$B345)*(Inspections!$P$2:$P$501&lt;$A345)*Inspections!$Q$2:$Q$501)),$D345&lt;SUMPRODUCT(--(Vans!$A$2:$A$101=$B345),Vans!$D$2:$D$101)),"Check odometer",IF(AND(N($L345)&gt;0,$M345=""),"Set status","OK")))))</f>
        <v/>
      </c>
      <c r="P345" s="21">
        <f>IF(AND(ISNUMBER($A345),N($A345)&gt;=18264,N($A345)&lt;=73050),$A345,0)</f>
        <v>0</v>
      </c>
      <c r="Q345" s="22">
        <f>IF(AND(AND(ISNUMBER($A345),N($A345)&gt;=18264,N($A345)&lt;=73050),AND(ISNUMBER($D345),N($D345)&gt;=0,N($D345)&lt;=2000000)),$D345,0)</f>
        <v>0</v>
      </c>
    </row>
    <row r="346" spans="1:17" x14ac:dyDescent="0.25">
      <c r="A346" s="15"/>
      <c r="B346" s="12"/>
      <c r="C346" s="13"/>
      <c r="D346" s="14"/>
      <c r="E346" s="12"/>
      <c r="F346" s="12"/>
      <c r="G346" s="12"/>
      <c r="H346" s="12"/>
      <c r="I346" s="12"/>
      <c r="J346" s="12"/>
      <c r="K346" s="12"/>
      <c r="L346" s="23" t="str">
        <f>IF(COUNTA($A346:$K346)=0,"",COUNTIF($E346:$K346,"Fail"))</f>
        <v/>
      </c>
      <c r="M346" s="12"/>
      <c r="N346" s="13"/>
      <c r="O346" s="18" t="str">
        <f>IF(COUNTA($A346:$K346,$M346:$N346)=0,"",IF(OR($B346="",NOT(SUMPRODUCT(--(Vans!$A$2:$A$101=$B346))=1)),"Check ID",IF(OR(NOT(AND(ISNUMBER(A346),N(A346)&gt;=18264,N(A346)&lt;=73050)),NOT(AND(ISNUMBER(D346),N(D346)&gt;=0,N(D346)&lt;=2000000)),N($A346)&lt;SUMPRODUCT(--(Vans!$A$2:$A$101=$B346),Vans!$G$2:$G$101),NOT(SUMPRODUCT(($E346:$K346="Pass")+($E346:$K346="Fail")+($E346:$K346="N/A"))=7),AND($M346&lt;&gt;"",$M346&lt;&gt;"Open",$M346&lt;&gt;"Closed")),"Check inputs",IF(OR($D346&lt;SUMPRODUCT(MAX(('Service Log'!$B$2:$B$501=$B346)*('Service Log'!$H$2:$H$501&lt;$A346)*'Service Log'!$I$2:$I$501)),$D346&lt;SUMPRODUCT(MAX((Inspections!$B$2:$B$501=$B346)*(Inspections!$P$2:$P$501&lt;$A346)*Inspections!$Q$2:$Q$501)),$D346&lt;SUMPRODUCT(--(Vans!$A$2:$A$101=$B346),Vans!$D$2:$D$101)),"Check odometer",IF(AND(N($L346)&gt;0,$M346=""),"Set status","OK")))))</f>
        <v/>
      </c>
      <c r="P346" s="21">
        <f>IF(AND(ISNUMBER($A346),N($A346)&gt;=18264,N($A346)&lt;=73050),$A346,0)</f>
        <v>0</v>
      </c>
      <c r="Q346" s="22">
        <f>IF(AND(AND(ISNUMBER($A346),N($A346)&gt;=18264,N($A346)&lt;=73050),AND(ISNUMBER($D346),N($D346)&gt;=0,N($D346)&lt;=2000000)),$D346,0)</f>
        <v>0</v>
      </c>
    </row>
    <row r="347" spans="1:17" x14ac:dyDescent="0.25">
      <c r="A347" s="15"/>
      <c r="B347" s="12"/>
      <c r="C347" s="13"/>
      <c r="D347" s="14"/>
      <c r="E347" s="12"/>
      <c r="F347" s="12"/>
      <c r="G347" s="12"/>
      <c r="H347" s="12"/>
      <c r="I347" s="12"/>
      <c r="J347" s="12"/>
      <c r="K347" s="12"/>
      <c r="L347" s="23" t="str">
        <f>IF(COUNTA($A347:$K347)=0,"",COUNTIF($E347:$K347,"Fail"))</f>
        <v/>
      </c>
      <c r="M347" s="12"/>
      <c r="N347" s="13"/>
      <c r="O347" s="18" t="str">
        <f>IF(COUNTA($A347:$K347,$M347:$N347)=0,"",IF(OR($B347="",NOT(SUMPRODUCT(--(Vans!$A$2:$A$101=$B347))=1)),"Check ID",IF(OR(NOT(AND(ISNUMBER(A347),N(A347)&gt;=18264,N(A347)&lt;=73050)),NOT(AND(ISNUMBER(D347),N(D347)&gt;=0,N(D347)&lt;=2000000)),N($A347)&lt;SUMPRODUCT(--(Vans!$A$2:$A$101=$B347),Vans!$G$2:$G$101),NOT(SUMPRODUCT(($E347:$K347="Pass")+($E347:$K347="Fail")+($E347:$K347="N/A"))=7),AND($M347&lt;&gt;"",$M347&lt;&gt;"Open",$M347&lt;&gt;"Closed")),"Check inputs",IF(OR($D347&lt;SUMPRODUCT(MAX(('Service Log'!$B$2:$B$501=$B347)*('Service Log'!$H$2:$H$501&lt;$A347)*'Service Log'!$I$2:$I$501)),$D347&lt;SUMPRODUCT(MAX((Inspections!$B$2:$B$501=$B347)*(Inspections!$P$2:$P$501&lt;$A347)*Inspections!$Q$2:$Q$501)),$D347&lt;SUMPRODUCT(--(Vans!$A$2:$A$101=$B347),Vans!$D$2:$D$101)),"Check odometer",IF(AND(N($L347)&gt;0,$M347=""),"Set status","OK")))))</f>
        <v/>
      </c>
      <c r="P347" s="21">
        <f>IF(AND(ISNUMBER($A347),N($A347)&gt;=18264,N($A347)&lt;=73050),$A347,0)</f>
        <v>0</v>
      </c>
      <c r="Q347" s="22">
        <f>IF(AND(AND(ISNUMBER($A347),N($A347)&gt;=18264,N($A347)&lt;=73050),AND(ISNUMBER($D347),N($D347)&gt;=0,N($D347)&lt;=2000000)),$D347,0)</f>
        <v>0</v>
      </c>
    </row>
    <row r="348" spans="1:17" x14ac:dyDescent="0.25">
      <c r="A348" s="15"/>
      <c r="B348" s="12"/>
      <c r="C348" s="13"/>
      <c r="D348" s="14"/>
      <c r="E348" s="12"/>
      <c r="F348" s="12"/>
      <c r="G348" s="12"/>
      <c r="H348" s="12"/>
      <c r="I348" s="12"/>
      <c r="J348" s="12"/>
      <c r="K348" s="12"/>
      <c r="L348" s="23" t="str">
        <f>IF(COUNTA($A348:$K348)=0,"",COUNTIF($E348:$K348,"Fail"))</f>
        <v/>
      </c>
      <c r="M348" s="12"/>
      <c r="N348" s="13"/>
      <c r="O348" s="18" t="str">
        <f>IF(COUNTA($A348:$K348,$M348:$N348)=0,"",IF(OR($B348="",NOT(SUMPRODUCT(--(Vans!$A$2:$A$101=$B348))=1)),"Check ID",IF(OR(NOT(AND(ISNUMBER(A348),N(A348)&gt;=18264,N(A348)&lt;=73050)),NOT(AND(ISNUMBER(D348),N(D348)&gt;=0,N(D348)&lt;=2000000)),N($A348)&lt;SUMPRODUCT(--(Vans!$A$2:$A$101=$B348),Vans!$G$2:$G$101),NOT(SUMPRODUCT(($E348:$K348="Pass")+($E348:$K348="Fail")+($E348:$K348="N/A"))=7),AND($M348&lt;&gt;"",$M348&lt;&gt;"Open",$M348&lt;&gt;"Closed")),"Check inputs",IF(OR($D348&lt;SUMPRODUCT(MAX(('Service Log'!$B$2:$B$501=$B348)*('Service Log'!$H$2:$H$501&lt;$A348)*'Service Log'!$I$2:$I$501)),$D348&lt;SUMPRODUCT(MAX((Inspections!$B$2:$B$501=$B348)*(Inspections!$P$2:$P$501&lt;$A348)*Inspections!$Q$2:$Q$501)),$D348&lt;SUMPRODUCT(--(Vans!$A$2:$A$101=$B348),Vans!$D$2:$D$101)),"Check odometer",IF(AND(N($L348)&gt;0,$M348=""),"Set status","OK")))))</f>
        <v/>
      </c>
      <c r="P348" s="21">
        <f>IF(AND(ISNUMBER($A348),N($A348)&gt;=18264,N($A348)&lt;=73050),$A348,0)</f>
        <v>0</v>
      </c>
      <c r="Q348" s="22">
        <f>IF(AND(AND(ISNUMBER($A348),N($A348)&gt;=18264,N($A348)&lt;=73050),AND(ISNUMBER($D348),N($D348)&gt;=0,N($D348)&lt;=2000000)),$D348,0)</f>
        <v>0</v>
      </c>
    </row>
    <row r="349" spans="1:17" x14ac:dyDescent="0.25">
      <c r="A349" s="15"/>
      <c r="B349" s="12"/>
      <c r="C349" s="13"/>
      <c r="D349" s="14"/>
      <c r="E349" s="12"/>
      <c r="F349" s="12"/>
      <c r="G349" s="12"/>
      <c r="H349" s="12"/>
      <c r="I349" s="12"/>
      <c r="J349" s="12"/>
      <c r="K349" s="12"/>
      <c r="L349" s="23" t="str">
        <f>IF(COUNTA($A349:$K349)=0,"",COUNTIF($E349:$K349,"Fail"))</f>
        <v/>
      </c>
      <c r="M349" s="12"/>
      <c r="N349" s="13"/>
      <c r="O349" s="18" t="str">
        <f>IF(COUNTA($A349:$K349,$M349:$N349)=0,"",IF(OR($B349="",NOT(SUMPRODUCT(--(Vans!$A$2:$A$101=$B349))=1)),"Check ID",IF(OR(NOT(AND(ISNUMBER(A349),N(A349)&gt;=18264,N(A349)&lt;=73050)),NOT(AND(ISNUMBER(D349),N(D349)&gt;=0,N(D349)&lt;=2000000)),N($A349)&lt;SUMPRODUCT(--(Vans!$A$2:$A$101=$B349),Vans!$G$2:$G$101),NOT(SUMPRODUCT(($E349:$K349="Pass")+($E349:$K349="Fail")+($E349:$K349="N/A"))=7),AND($M349&lt;&gt;"",$M349&lt;&gt;"Open",$M349&lt;&gt;"Closed")),"Check inputs",IF(OR($D349&lt;SUMPRODUCT(MAX(('Service Log'!$B$2:$B$501=$B349)*('Service Log'!$H$2:$H$501&lt;$A349)*'Service Log'!$I$2:$I$501)),$D349&lt;SUMPRODUCT(MAX((Inspections!$B$2:$B$501=$B349)*(Inspections!$P$2:$P$501&lt;$A349)*Inspections!$Q$2:$Q$501)),$D349&lt;SUMPRODUCT(--(Vans!$A$2:$A$101=$B349),Vans!$D$2:$D$101)),"Check odometer",IF(AND(N($L349)&gt;0,$M349=""),"Set status","OK")))))</f>
        <v/>
      </c>
      <c r="P349" s="21">
        <f>IF(AND(ISNUMBER($A349),N($A349)&gt;=18264,N($A349)&lt;=73050),$A349,0)</f>
        <v>0</v>
      </c>
      <c r="Q349" s="22">
        <f>IF(AND(AND(ISNUMBER($A349),N($A349)&gt;=18264,N($A349)&lt;=73050),AND(ISNUMBER($D349),N($D349)&gt;=0,N($D349)&lt;=2000000)),$D349,0)</f>
        <v>0</v>
      </c>
    </row>
    <row r="350" spans="1:17" x14ac:dyDescent="0.25">
      <c r="A350" s="15"/>
      <c r="B350" s="12"/>
      <c r="C350" s="13"/>
      <c r="D350" s="14"/>
      <c r="E350" s="12"/>
      <c r="F350" s="12"/>
      <c r="G350" s="12"/>
      <c r="H350" s="12"/>
      <c r="I350" s="12"/>
      <c r="J350" s="12"/>
      <c r="K350" s="12"/>
      <c r="L350" s="23" t="str">
        <f>IF(COUNTA($A350:$K350)=0,"",COUNTIF($E350:$K350,"Fail"))</f>
        <v/>
      </c>
      <c r="M350" s="12"/>
      <c r="N350" s="13"/>
      <c r="O350" s="18" t="str">
        <f>IF(COUNTA($A350:$K350,$M350:$N350)=0,"",IF(OR($B350="",NOT(SUMPRODUCT(--(Vans!$A$2:$A$101=$B350))=1)),"Check ID",IF(OR(NOT(AND(ISNUMBER(A350),N(A350)&gt;=18264,N(A350)&lt;=73050)),NOT(AND(ISNUMBER(D350),N(D350)&gt;=0,N(D350)&lt;=2000000)),N($A350)&lt;SUMPRODUCT(--(Vans!$A$2:$A$101=$B350),Vans!$G$2:$G$101),NOT(SUMPRODUCT(($E350:$K350="Pass")+($E350:$K350="Fail")+($E350:$K350="N/A"))=7),AND($M350&lt;&gt;"",$M350&lt;&gt;"Open",$M350&lt;&gt;"Closed")),"Check inputs",IF(OR($D350&lt;SUMPRODUCT(MAX(('Service Log'!$B$2:$B$501=$B350)*('Service Log'!$H$2:$H$501&lt;$A350)*'Service Log'!$I$2:$I$501)),$D350&lt;SUMPRODUCT(MAX((Inspections!$B$2:$B$501=$B350)*(Inspections!$P$2:$P$501&lt;$A350)*Inspections!$Q$2:$Q$501)),$D350&lt;SUMPRODUCT(--(Vans!$A$2:$A$101=$B350),Vans!$D$2:$D$101)),"Check odometer",IF(AND(N($L350)&gt;0,$M350=""),"Set status","OK")))))</f>
        <v/>
      </c>
      <c r="P350" s="21">
        <f>IF(AND(ISNUMBER($A350),N($A350)&gt;=18264,N($A350)&lt;=73050),$A350,0)</f>
        <v>0</v>
      </c>
      <c r="Q350" s="22">
        <f>IF(AND(AND(ISNUMBER($A350),N($A350)&gt;=18264,N($A350)&lt;=73050),AND(ISNUMBER($D350),N($D350)&gt;=0,N($D350)&lt;=2000000)),$D350,0)</f>
        <v>0</v>
      </c>
    </row>
    <row r="351" spans="1:17" x14ac:dyDescent="0.25">
      <c r="A351" s="15"/>
      <c r="B351" s="12"/>
      <c r="C351" s="13"/>
      <c r="D351" s="14"/>
      <c r="E351" s="12"/>
      <c r="F351" s="12"/>
      <c r="G351" s="12"/>
      <c r="H351" s="12"/>
      <c r="I351" s="12"/>
      <c r="J351" s="12"/>
      <c r="K351" s="12"/>
      <c r="L351" s="23" t="str">
        <f>IF(COUNTA($A351:$K351)=0,"",COUNTIF($E351:$K351,"Fail"))</f>
        <v/>
      </c>
      <c r="M351" s="12"/>
      <c r="N351" s="13"/>
      <c r="O351" s="18" t="str">
        <f>IF(COUNTA($A351:$K351,$M351:$N351)=0,"",IF(OR($B351="",NOT(SUMPRODUCT(--(Vans!$A$2:$A$101=$B351))=1)),"Check ID",IF(OR(NOT(AND(ISNUMBER(A351),N(A351)&gt;=18264,N(A351)&lt;=73050)),NOT(AND(ISNUMBER(D351),N(D351)&gt;=0,N(D351)&lt;=2000000)),N($A351)&lt;SUMPRODUCT(--(Vans!$A$2:$A$101=$B351),Vans!$G$2:$G$101),NOT(SUMPRODUCT(($E351:$K351="Pass")+($E351:$K351="Fail")+($E351:$K351="N/A"))=7),AND($M351&lt;&gt;"",$M351&lt;&gt;"Open",$M351&lt;&gt;"Closed")),"Check inputs",IF(OR($D351&lt;SUMPRODUCT(MAX(('Service Log'!$B$2:$B$501=$B351)*('Service Log'!$H$2:$H$501&lt;$A351)*'Service Log'!$I$2:$I$501)),$D351&lt;SUMPRODUCT(MAX((Inspections!$B$2:$B$501=$B351)*(Inspections!$P$2:$P$501&lt;$A351)*Inspections!$Q$2:$Q$501)),$D351&lt;SUMPRODUCT(--(Vans!$A$2:$A$101=$B351),Vans!$D$2:$D$101)),"Check odometer",IF(AND(N($L351)&gt;0,$M351=""),"Set status","OK")))))</f>
        <v/>
      </c>
      <c r="P351" s="21">
        <f>IF(AND(ISNUMBER($A351),N($A351)&gt;=18264,N($A351)&lt;=73050),$A351,0)</f>
        <v>0</v>
      </c>
      <c r="Q351" s="22">
        <f>IF(AND(AND(ISNUMBER($A351),N($A351)&gt;=18264,N($A351)&lt;=73050),AND(ISNUMBER($D351),N($D351)&gt;=0,N($D351)&lt;=2000000)),$D351,0)</f>
        <v>0</v>
      </c>
    </row>
    <row r="352" spans="1:17" x14ac:dyDescent="0.25">
      <c r="A352" s="15"/>
      <c r="B352" s="12"/>
      <c r="C352" s="13"/>
      <c r="D352" s="14"/>
      <c r="E352" s="12"/>
      <c r="F352" s="12"/>
      <c r="G352" s="12"/>
      <c r="H352" s="12"/>
      <c r="I352" s="12"/>
      <c r="J352" s="12"/>
      <c r="K352" s="12"/>
      <c r="L352" s="23" t="str">
        <f>IF(COUNTA($A352:$K352)=0,"",COUNTIF($E352:$K352,"Fail"))</f>
        <v/>
      </c>
      <c r="M352" s="12"/>
      <c r="N352" s="13"/>
      <c r="O352" s="18" t="str">
        <f>IF(COUNTA($A352:$K352,$M352:$N352)=0,"",IF(OR($B352="",NOT(SUMPRODUCT(--(Vans!$A$2:$A$101=$B352))=1)),"Check ID",IF(OR(NOT(AND(ISNUMBER(A352),N(A352)&gt;=18264,N(A352)&lt;=73050)),NOT(AND(ISNUMBER(D352),N(D352)&gt;=0,N(D352)&lt;=2000000)),N($A352)&lt;SUMPRODUCT(--(Vans!$A$2:$A$101=$B352),Vans!$G$2:$G$101),NOT(SUMPRODUCT(($E352:$K352="Pass")+($E352:$K352="Fail")+($E352:$K352="N/A"))=7),AND($M352&lt;&gt;"",$M352&lt;&gt;"Open",$M352&lt;&gt;"Closed")),"Check inputs",IF(OR($D352&lt;SUMPRODUCT(MAX(('Service Log'!$B$2:$B$501=$B352)*('Service Log'!$H$2:$H$501&lt;$A352)*'Service Log'!$I$2:$I$501)),$D352&lt;SUMPRODUCT(MAX((Inspections!$B$2:$B$501=$B352)*(Inspections!$P$2:$P$501&lt;$A352)*Inspections!$Q$2:$Q$501)),$D352&lt;SUMPRODUCT(--(Vans!$A$2:$A$101=$B352),Vans!$D$2:$D$101)),"Check odometer",IF(AND(N($L352)&gt;0,$M352=""),"Set status","OK")))))</f>
        <v/>
      </c>
      <c r="P352" s="21">
        <f>IF(AND(ISNUMBER($A352),N($A352)&gt;=18264,N($A352)&lt;=73050),$A352,0)</f>
        <v>0</v>
      </c>
      <c r="Q352" s="22">
        <f>IF(AND(AND(ISNUMBER($A352),N($A352)&gt;=18264,N($A352)&lt;=73050),AND(ISNUMBER($D352),N($D352)&gt;=0,N($D352)&lt;=2000000)),$D352,0)</f>
        <v>0</v>
      </c>
    </row>
    <row r="353" spans="1:17" x14ac:dyDescent="0.25">
      <c r="A353" s="15"/>
      <c r="B353" s="12"/>
      <c r="C353" s="13"/>
      <c r="D353" s="14"/>
      <c r="E353" s="12"/>
      <c r="F353" s="12"/>
      <c r="G353" s="12"/>
      <c r="H353" s="12"/>
      <c r="I353" s="12"/>
      <c r="J353" s="12"/>
      <c r="K353" s="12"/>
      <c r="L353" s="23" t="str">
        <f>IF(COUNTA($A353:$K353)=0,"",COUNTIF($E353:$K353,"Fail"))</f>
        <v/>
      </c>
      <c r="M353" s="12"/>
      <c r="N353" s="13"/>
      <c r="O353" s="18" t="str">
        <f>IF(COUNTA($A353:$K353,$M353:$N353)=0,"",IF(OR($B353="",NOT(SUMPRODUCT(--(Vans!$A$2:$A$101=$B353))=1)),"Check ID",IF(OR(NOT(AND(ISNUMBER(A353),N(A353)&gt;=18264,N(A353)&lt;=73050)),NOT(AND(ISNUMBER(D353),N(D353)&gt;=0,N(D353)&lt;=2000000)),N($A353)&lt;SUMPRODUCT(--(Vans!$A$2:$A$101=$B353),Vans!$G$2:$G$101),NOT(SUMPRODUCT(($E353:$K353="Pass")+($E353:$K353="Fail")+($E353:$K353="N/A"))=7),AND($M353&lt;&gt;"",$M353&lt;&gt;"Open",$M353&lt;&gt;"Closed")),"Check inputs",IF(OR($D353&lt;SUMPRODUCT(MAX(('Service Log'!$B$2:$B$501=$B353)*('Service Log'!$H$2:$H$501&lt;$A353)*'Service Log'!$I$2:$I$501)),$D353&lt;SUMPRODUCT(MAX((Inspections!$B$2:$B$501=$B353)*(Inspections!$P$2:$P$501&lt;$A353)*Inspections!$Q$2:$Q$501)),$D353&lt;SUMPRODUCT(--(Vans!$A$2:$A$101=$B353),Vans!$D$2:$D$101)),"Check odometer",IF(AND(N($L353)&gt;0,$M353=""),"Set status","OK")))))</f>
        <v/>
      </c>
      <c r="P353" s="21">
        <f>IF(AND(ISNUMBER($A353),N($A353)&gt;=18264,N($A353)&lt;=73050),$A353,0)</f>
        <v>0</v>
      </c>
      <c r="Q353" s="22">
        <f>IF(AND(AND(ISNUMBER($A353),N($A353)&gt;=18264,N($A353)&lt;=73050),AND(ISNUMBER($D353),N($D353)&gt;=0,N($D353)&lt;=2000000)),$D353,0)</f>
        <v>0</v>
      </c>
    </row>
    <row r="354" spans="1:17" x14ac:dyDescent="0.25">
      <c r="A354" s="15"/>
      <c r="B354" s="12"/>
      <c r="C354" s="13"/>
      <c r="D354" s="14"/>
      <c r="E354" s="12"/>
      <c r="F354" s="12"/>
      <c r="G354" s="12"/>
      <c r="H354" s="12"/>
      <c r="I354" s="12"/>
      <c r="J354" s="12"/>
      <c r="K354" s="12"/>
      <c r="L354" s="23" t="str">
        <f>IF(COUNTA($A354:$K354)=0,"",COUNTIF($E354:$K354,"Fail"))</f>
        <v/>
      </c>
      <c r="M354" s="12"/>
      <c r="N354" s="13"/>
      <c r="O354" s="18" t="str">
        <f>IF(COUNTA($A354:$K354,$M354:$N354)=0,"",IF(OR($B354="",NOT(SUMPRODUCT(--(Vans!$A$2:$A$101=$B354))=1)),"Check ID",IF(OR(NOT(AND(ISNUMBER(A354),N(A354)&gt;=18264,N(A354)&lt;=73050)),NOT(AND(ISNUMBER(D354),N(D354)&gt;=0,N(D354)&lt;=2000000)),N($A354)&lt;SUMPRODUCT(--(Vans!$A$2:$A$101=$B354),Vans!$G$2:$G$101),NOT(SUMPRODUCT(($E354:$K354="Pass")+($E354:$K354="Fail")+($E354:$K354="N/A"))=7),AND($M354&lt;&gt;"",$M354&lt;&gt;"Open",$M354&lt;&gt;"Closed")),"Check inputs",IF(OR($D354&lt;SUMPRODUCT(MAX(('Service Log'!$B$2:$B$501=$B354)*('Service Log'!$H$2:$H$501&lt;$A354)*'Service Log'!$I$2:$I$501)),$D354&lt;SUMPRODUCT(MAX((Inspections!$B$2:$B$501=$B354)*(Inspections!$P$2:$P$501&lt;$A354)*Inspections!$Q$2:$Q$501)),$D354&lt;SUMPRODUCT(--(Vans!$A$2:$A$101=$B354),Vans!$D$2:$D$101)),"Check odometer",IF(AND(N($L354)&gt;0,$M354=""),"Set status","OK")))))</f>
        <v/>
      </c>
      <c r="P354" s="21">
        <f>IF(AND(ISNUMBER($A354),N($A354)&gt;=18264,N($A354)&lt;=73050),$A354,0)</f>
        <v>0</v>
      </c>
      <c r="Q354" s="22">
        <f>IF(AND(AND(ISNUMBER($A354),N($A354)&gt;=18264,N($A354)&lt;=73050),AND(ISNUMBER($D354),N($D354)&gt;=0,N($D354)&lt;=2000000)),$D354,0)</f>
        <v>0</v>
      </c>
    </row>
    <row r="355" spans="1:17" x14ac:dyDescent="0.25">
      <c r="A355" s="15"/>
      <c r="B355" s="12"/>
      <c r="C355" s="13"/>
      <c r="D355" s="14"/>
      <c r="E355" s="12"/>
      <c r="F355" s="12"/>
      <c r="G355" s="12"/>
      <c r="H355" s="12"/>
      <c r="I355" s="12"/>
      <c r="J355" s="12"/>
      <c r="K355" s="12"/>
      <c r="L355" s="23" t="str">
        <f>IF(COUNTA($A355:$K355)=0,"",COUNTIF($E355:$K355,"Fail"))</f>
        <v/>
      </c>
      <c r="M355" s="12"/>
      <c r="N355" s="13"/>
      <c r="O355" s="18" t="str">
        <f>IF(COUNTA($A355:$K355,$M355:$N355)=0,"",IF(OR($B355="",NOT(SUMPRODUCT(--(Vans!$A$2:$A$101=$B355))=1)),"Check ID",IF(OR(NOT(AND(ISNUMBER(A355),N(A355)&gt;=18264,N(A355)&lt;=73050)),NOT(AND(ISNUMBER(D355),N(D355)&gt;=0,N(D355)&lt;=2000000)),N($A355)&lt;SUMPRODUCT(--(Vans!$A$2:$A$101=$B355),Vans!$G$2:$G$101),NOT(SUMPRODUCT(($E355:$K355="Pass")+($E355:$K355="Fail")+($E355:$K355="N/A"))=7),AND($M355&lt;&gt;"",$M355&lt;&gt;"Open",$M355&lt;&gt;"Closed")),"Check inputs",IF(OR($D355&lt;SUMPRODUCT(MAX(('Service Log'!$B$2:$B$501=$B355)*('Service Log'!$H$2:$H$501&lt;$A355)*'Service Log'!$I$2:$I$501)),$D355&lt;SUMPRODUCT(MAX((Inspections!$B$2:$B$501=$B355)*(Inspections!$P$2:$P$501&lt;$A355)*Inspections!$Q$2:$Q$501)),$D355&lt;SUMPRODUCT(--(Vans!$A$2:$A$101=$B355),Vans!$D$2:$D$101)),"Check odometer",IF(AND(N($L355)&gt;0,$M355=""),"Set status","OK")))))</f>
        <v/>
      </c>
      <c r="P355" s="21">
        <f>IF(AND(ISNUMBER($A355),N($A355)&gt;=18264,N($A355)&lt;=73050),$A355,0)</f>
        <v>0</v>
      </c>
      <c r="Q355" s="22">
        <f>IF(AND(AND(ISNUMBER($A355),N($A355)&gt;=18264,N($A355)&lt;=73050),AND(ISNUMBER($D355),N($D355)&gt;=0,N($D355)&lt;=2000000)),$D355,0)</f>
        <v>0</v>
      </c>
    </row>
    <row r="356" spans="1:17" x14ac:dyDescent="0.25">
      <c r="A356" s="15"/>
      <c r="B356" s="12"/>
      <c r="C356" s="13"/>
      <c r="D356" s="14"/>
      <c r="E356" s="12"/>
      <c r="F356" s="12"/>
      <c r="G356" s="12"/>
      <c r="H356" s="12"/>
      <c r="I356" s="12"/>
      <c r="J356" s="12"/>
      <c r="K356" s="12"/>
      <c r="L356" s="23" t="str">
        <f>IF(COUNTA($A356:$K356)=0,"",COUNTIF($E356:$K356,"Fail"))</f>
        <v/>
      </c>
      <c r="M356" s="12"/>
      <c r="N356" s="13"/>
      <c r="O356" s="18" t="str">
        <f>IF(COUNTA($A356:$K356,$M356:$N356)=0,"",IF(OR($B356="",NOT(SUMPRODUCT(--(Vans!$A$2:$A$101=$B356))=1)),"Check ID",IF(OR(NOT(AND(ISNUMBER(A356),N(A356)&gt;=18264,N(A356)&lt;=73050)),NOT(AND(ISNUMBER(D356),N(D356)&gt;=0,N(D356)&lt;=2000000)),N($A356)&lt;SUMPRODUCT(--(Vans!$A$2:$A$101=$B356),Vans!$G$2:$G$101),NOT(SUMPRODUCT(($E356:$K356="Pass")+($E356:$K356="Fail")+($E356:$K356="N/A"))=7),AND($M356&lt;&gt;"",$M356&lt;&gt;"Open",$M356&lt;&gt;"Closed")),"Check inputs",IF(OR($D356&lt;SUMPRODUCT(MAX(('Service Log'!$B$2:$B$501=$B356)*('Service Log'!$H$2:$H$501&lt;$A356)*'Service Log'!$I$2:$I$501)),$D356&lt;SUMPRODUCT(MAX((Inspections!$B$2:$B$501=$B356)*(Inspections!$P$2:$P$501&lt;$A356)*Inspections!$Q$2:$Q$501)),$D356&lt;SUMPRODUCT(--(Vans!$A$2:$A$101=$B356),Vans!$D$2:$D$101)),"Check odometer",IF(AND(N($L356)&gt;0,$M356=""),"Set status","OK")))))</f>
        <v/>
      </c>
      <c r="P356" s="21">
        <f>IF(AND(ISNUMBER($A356),N($A356)&gt;=18264,N($A356)&lt;=73050),$A356,0)</f>
        <v>0</v>
      </c>
      <c r="Q356" s="22">
        <f>IF(AND(AND(ISNUMBER($A356),N($A356)&gt;=18264,N($A356)&lt;=73050),AND(ISNUMBER($D356),N($D356)&gt;=0,N($D356)&lt;=2000000)),$D356,0)</f>
        <v>0</v>
      </c>
    </row>
    <row r="357" spans="1:17" x14ac:dyDescent="0.25">
      <c r="A357" s="15"/>
      <c r="B357" s="12"/>
      <c r="C357" s="13"/>
      <c r="D357" s="14"/>
      <c r="E357" s="12"/>
      <c r="F357" s="12"/>
      <c r="G357" s="12"/>
      <c r="H357" s="12"/>
      <c r="I357" s="12"/>
      <c r="J357" s="12"/>
      <c r="K357" s="12"/>
      <c r="L357" s="23" t="str">
        <f>IF(COUNTA($A357:$K357)=0,"",COUNTIF($E357:$K357,"Fail"))</f>
        <v/>
      </c>
      <c r="M357" s="12"/>
      <c r="N357" s="13"/>
      <c r="O357" s="18" t="str">
        <f>IF(COUNTA($A357:$K357,$M357:$N357)=0,"",IF(OR($B357="",NOT(SUMPRODUCT(--(Vans!$A$2:$A$101=$B357))=1)),"Check ID",IF(OR(NOT(AND(ISNUMBER(A357),N(A357)&gt;=18264,N(A357)&lt;=73050)),NOT(AND(ISNUMBER(D357),N(D357)&gt;=0,N(D357)&lt;=2000000)),N($A357)&lt;SUMPRODUCT(--(Vans!$A$2:$A$101=$B357),Vans!$G$2:$G$101),NOT(SUMPRODUCT(($E357:$K357="Pass")+($E357:$K357="Fail")+($E357:$K357="N/A"))=7),AND($M357&lt;&gt;"",$M357&lt;&gt;"Open",$M357&lt;&gt;"Closed")),"Check inputs",IF(OR($D357&lt;SUMPRODUCT(MAX(('Service Log'!$B$2:$B$501=$B357)*('Service Log'!$H$2:$H$501&lt;$A357)*'Service Log'!$I$2:$I$501)),$D357&lt;SUMPRODUCT(MAX((Inspections!$B$2:$B$501=$B357)*(Inspections!$P$2:$P$501&lt;$A357)*Inspections!$Q$2:$Q$501)),$D357&lt;SUMPRODUCT(--(Vans!$A$2:$A$101=$B357),Vans!$D$2:$D$101)),"Check odometer",IF(AND(N($L357)&gt;0,$M357=""),"Set status","OK")))))</f>
        <v/>
      </c>
      <c r="P357" s="21">
        <f>IF(AND(ISNUMBER($A357),N($A357)&gt;=18264,N($A357)&lt;=73050),$A357,0)</f>
        <v>0</v>
      </c>
      <c r="Q357" s="22">
        <f>IF(AND(AND(ISNUMBER($A357),N($A357)&gt;=18264,N($A357)&lt;=73050),AND(ISNUMBER($D357),N($D357)&gt;=0,N($D357)&lt;=2000000)),$D357,0)</f>
        <v>0</v>
      </c>
    </row>
    <row r="358" spans="1:17" x14ac:dyDescent="0.25">
      <c r="A358" s="15"/>
      <c r="B358" s="12"/>
      <c r="C358" s="13"/>
      <c r="D358" s="14"/>
      <c r="E358" s="12"/>
      <c r="F358" s="12"/>
      <c r="G358" s="12"/>
      <c r="H358" s="12"/>
      <c r="I358" s="12"/>
      <c r="J358" s="12"/>
      <c r="K358" s="12"/>
      <c r="L358" s="23" t="str">
        <f>IF(COUNTA($A358:$K358)=0,"",COUNTIF($E358:$K358,"Fail"))</f>
        <v/>
      </c>
      <c r="M358" s="12"/>
      <c r="N358" s="13"/>
      <c r="O358" s="18" t="str">
        <f>IF(COUNTA($A358:$K358,$M358:$N358)=0,"",IF(OR($B358="",NOT(SUMPRODUCT(--(Vans!$A$2:$A$101=$B358))=1)),"Check ID",IF(OR(NOT(AND(ISNUMBER(A358),N(A358)&gt;=18264,N(A358)&lt;=73050)),NOT(AND(ISNUMBER(D358),N(D358)&gt;=0,N(D358)&lt;=2000000)),N($A358)&lt;SUMPRODUCT(--(Vans!$A$2:$A$101=$B358),Vans!$G$2:$G$101),NOT(SUMPRODUCT(($E358:$K358="Pass")+($E358:$K358="Fail")+($E358:$K358="N/A"))=7),AND($M358&lt;&gt;"",$M358&lt;&gt;"Open",$M358&lt;&gt;"Closed")),"Check inputs",IF(OR($D358&lt;SUMPRODUCT(MAX(('Service Log'!$B$2:$B$501=$B358)*('Service Log'!$H$2:$H$501&lt;$A358)*'Service Log'!$I$2:$I$501)),$D358&lt;SUMPRODUCT(MAX((Inspections!$B$2:$B$501=$B358)*(Inspections!$P$2:$P$501&lt;$A358)*Inspections!$Q$2:$Q$501)),$D358&lt;SUMPRODUCT(--(Vans!$A$2:$A$101=$B358),Vans!$D$2:$D$101)),"Check odometer",IF(AND(N($L358)&gt;0,$M358=""),"Set status","OK")))))</f>
        <v/>
      </c>
      <c r="P358" s="21">
        <f>IF(AND(ISNUMBER($A358),N($A358)&gt;=18264,N($A358)&lt;=73050),$A358,0)</f>
        <v>0</v>
      </c>
      <c r="Q358" s="22">
        <f>IF(AND(AND(ISNUMBER($A358),N($A358)&gt;=18264,N($A358)&lt;=73050),AND(ISNUMBER($D358),N($D358)&gt;=0,N($D358)&lt;=2000000)),$D358,0)</f>
        <v>0</v>
      </c>
    </row>
    <row r="359" spans="1:17" x14ac:dyDescent="0.25">
      <c r="A359" s="15"/>
      <c r="B359" s="12"/>
      <c r="C359" s="13"/>
      <c r="D359" s="14"/>
      <c r="E359" s="12"/>
      <c r="F359" s="12"/>
      <c r="G359" s="12"/>
      <c r="H359" s="12"/>
      <c r="I359" s="12"/>
      <c r="J359" s="12"/>
      <c r="K359" s="12"/>
      <c r="L359" s="23" t="str">
        <f>IF(COUNTA($A359:$K359)=0,"",COUNTIF($E359:$K359,"Fail"))</f>
        <v/>
      </c>
      <c r="M359" s="12"/>
      <c r="N359" s="13"/>
      <c r="O359" s="18" t="str">
        <f>IF(COUNTA($A359:$K359,$M359:$N359)=0,"",IF(OR($B359="",NOT(SUMPRODUCT(--(Vans!$A$2:$A$101=$B359))=1)),"Check ID",IF(OR(NOT(AND(ISNUMBER(A359),N(A359)&gt;=18264,N(A359)&lt;=73050)),NOT(AND(ISNUMBER(D359),N(D359)&gt;=0,N(D359)&lt;=2000000)),N($A359)&lt;SUMPRODUCT(--(Vans!$A$2:$A$101=$B359),Vans!$G$2:$G$101),NOT(SUMPRODUCT(($E359:$K359="Pass")+($E359:$K359="Fail")+($E359:$K359="N/A"))=7),AND($M359&lt;&gt;"",$M359&lt;&gt;"Open",$M359&lt;&gt;"Closed")),"Check inputs",IF(OR($D359&lt;SUMPRODUCT(MAX(('Service Log'!$B$2:$B$501=$B359)*('Service Log'!$H$2:$H$501&lt;$A359)*'Service Log'!$I$2:$I$501)),$D359&lt;SUMPRODUCT(MAX((Inspections!$B$2:$B$501=$B359)*(Inspections!$P$2:$P$501&lt;$A359)*Inspections!$Q$2:$Q$501)),$D359&lt;SUMPRODUCT(--(Vans!$A$2:$A$101=$B359),Vans!$D$2:$D$101)),"Check odometer",IF(AND(N($L359)&gt;0,$M359=""),"Set status","OK")))))</f>
        <v/>
      </c>
      <c r="P359" s="21">
        <f>IF(AND(ISNUMBER($A359),N($A359)&gt;=18264,N($A359)&lt;=73050),$A359,0)</f>
        <v>0</v>
      </c>
      <c r="Q359" s="22">
        <f>IF(AND(AND(ISNUMBER($A359),N($A359)&gt;=18264,N($A359)&lt;=73050),AND(ISNUMBER($D359),N($D359)&gt;=0,N($D359)&lt;=2000000)),$D359,0)</f>
        <v>0</v>
      </c>
    </row>
    <row r="360" spans="1:17" x14ac:dyDescent="0.25">
      <c r="A360" s="15"/>
      <c r="B360" s="12"/>
      <c r="C360" s="13"/>
      <c r="D360" s="14"/>
      <c r="E360" s="12"/>
      <c r="F360" s="12"/>
      <c r="G360" s="12"/>
      <c r="H360" s="12"/>
      <c r="I360" s="12"/>
      <c r="J360" s="12"/>
      <c r="K360" s="12"/>
      <c r="L360" s="23" t="str">
        <f>IF(COUNTA($A360:$K360)=0,"",COUNTIF($E360:$K360,"Fail"))</f>
        <v/>
      </c>
      <c r="M360" s="12"/>
      <c r="N360" s="13"/>
      <c r="O360" s="18" t="str">
        <f>IF(COUNTA($A360:$K360,$M360:$N360)=0,"",IF(OR($B360="",NOT(SUMPRODUCT(--(Vans!$A$2:$A$101=$B360))=1)),"Check ID",IF(OR(NOT(AND(ISNUMBER(A360),N(A360)&gt;=18264,N(A360)&lt;=73050)),NOT(AND(ISNUMBER(D360),N(D360)&gt;=0,N(D360)&lt;=2000000)),N($A360)&lt;SUMPRODUCT(--(Vans!$A$2:$A$101=$B360),Vans!$G$2:$G$101),NOT(SUMPRODUCT(($E360:$K360="Pass")+($E360:$K360="Fail")+($E360:$K360="N/A"))=7),AND($M360&lt;&gt;"",$M360&lt;&gt;"Open",$M360&lt;&gt;"Closed")),"Check inputs",IF(OR($D360&lt;SUMPRODUCT(MAX(('Service Log'!$B$2:$B$501=$B360)*('Service Log'!$H$2:$H$501&lt;$A360)*'Service Log'!$I$2:$I$501)),$D360&lt;SUMPRODUCT(MAX((Inspections!$B$2:$B$501=$B360)*(Inspections!$P$2:$P$501&lt;$A360)*Inspections!$Q$2:$Q$501)),$D360&lt;SUMPRODUCT(--(Vans!$A$2:$A$101=$B360),Vans!$D$2:$D$101)),"Check odometer",IF(AND(N($L360)&gt;0,$M360=""),"Set status","OK")))))</f>
        <v/>
      </c>
      <c r="P360" s="21">
        <f>IF(AND(ISNUMBER($A360),N($A360)&gt;=18264,N($A360)&lt;=73050),$A360,0)</f>
        <v>0</v>
      </c>
      <c r="Q360" s="22">
        <f>IF(AND(AND(ISNUMBER($A360),N($A360)&gt;=18264,N($A360)&lt;=73050),AND(ISNUMBER($D360),N($D360)&gt;=0,N($D360)&lt;=2000000)),$D360,0)</f>
        <v>0</v>
      </c>
    </row>
    <row r="361" spans="1:17" x14ac:dyDescent="0.25">
      <c r="A361" s="15"/>
      <c r="B361" s="12"/>
      <c r="C361" s="13"/>
      <c r="D361" s="14"/>
      <c r="E361" s="12"/>
      <c r="F361" s="12"/>
      <c r="G361" s="12"/>
      <c r="H361" s="12"/>
      <c r="I361" s="12"/>
      <c r="J361" s="12"/>
      <c r="K361" s="12"/>
      <c r="L361" s="23" t="str">
        <f>IF(COUNTA($A361:$K361)=0,"",COUNTIF($E361:$K361,"Fail"))</f>
        <v/>
      </c>
      <c r="M361" s="12"/>
      <c r="N361" s="13"/>
      <c r="O361" s="18" t="str">
        <f>IF(COUNTA($A361:$K361,$M361:$N361)=0,"",IF(OR($B361="",NOT(SUMPRODUCT(--(Vans!$A$2:$A$101=$B361))=1)),"Check ID",IF(OR(NOT(AND(ISNUMBER(A361),N(A361)&gt;=18264,N(A361)&lt;=73050)),NOT(AND(ISNUMBER(D361),N(D361)&gt;=0,N(D361)&lt;=2000000)),N($A361)&lt;SUMPRODUCT(--(Vans!$A$2:$A$101=$B361),Vans!$G$2:$G$101),NOT(SUMPRODUCT(($E361:$K361="Pass")+($E361:$K361="Fail")+($E361:$K361="N/A"))=7),AND($M361&lt;&gt;"",$M361&lt;&gt;"Open",$M361&lt;&gt;"Closed")),"Check inputs",IF(OR($D361&lt;SUMPRODUCT(MAX(('Service Log'!$B$2:$B$501=$B361)*('Service Log'!$H$2:$H$501&lt;$A361)*'Service Log'!$I$2:$I$501)),$D361&lt;SUMPRODUCT(MAX((Inspections!$B$2:$B$501=$B361)*(Inspections!$P$2:$P$501&lt;$A361)*Inspections!$Q$2:$Q$501)),$D361&lt;SUMPRODUCT(--(Vans!$A$2:$A$101=$B361),Vans!$D$2:$D$101)),"Check odometer",IF(AND(N($L361)&gt;0,$M361=""),"Set status","OK")))))</f>
        <v/>
      </c>
      <c r="P361" s="21">
        <f>IF(AND(ISNUMBER($A361),N($A361)&gt;=18264,N($A361)&lt;=73050),$A361,0)</f>
        <v>0</v>
      </c>
      <c r="Q361" s="22">
        <f>IF(AND(AND(ISNUMBER($A361),N($A361)&gt;=18264,N($A361)&lt;=73050),AND(ISNUMBER($D361),N($D361)&gt;=0,N($D361)&lt;=2000000)),$D361,0)</f>
        <v>0</v>
      </c>
    </row>
    <row r="362" spans="1:17" x14ac:dyDescent="0.25">
      <c r="A362" s="15"/>
      <c r="B362" s="12"/>
      <c r="C362" s="13"/>
      <c r="D362" s="14"/>
      <c r="E362" s="12"/>
      <c r="F362" s="12"/>
      <c r="G362" s="12"/>
      <c r="H362" s="12"/>
      <c r="I362" s="12"/>
      <c r="J362" s="12"/>
      <c r="K362" s="12"/>
      <c r="L362" s="23" t="str">
        <f>IF(COUNTA($A362:$K362)=0,"",COUNTIF($E362:$K362,"Fail"))</f>
        <v/>
      </c>
      <c r="M362" s="12"/>
      <c r="N362" s="13"/>
      <c r="O362" s="18" t="str">
        <f>IF(COUNTA($A362:$K362,$M362:$N362)=0,"",IF(OR($B362="",NOT(SUMPRODUCT(--(Vans!$A$2:$A$101=$B362))=1)),"Check ID",IF(OR(NOT(AND(ISNUMBER(A362),N(A362)&gt;=18264,N(A362)&lt;=73050)),NOT(AND(ISNUMBER(D362),N(D362)&gt;=0,N(D362)&lt;=2000000)),N($A362)&lt;SUMPRODUCT(--(Vans!$A$2:$A$101=$B362),Vans!$G$2:$G$101),NOT(SUMPRODUCT(($E362:$K362="Pass")+($E362:$K362="Fail")+($E362:$K362="N/A"))=7),AND($M362&lt;&gt;"",$M362&lt;&gt;"Open",$M362&lt;&gt;"Closed")),"Check inputs",IF(OR($D362&lt;SUMPRODUCT(MAX(('Service Log'!$B$2:$B$501=$B362)*('Service Log'!$H$2:$H$501&lt;$A362)*'Service Log'!$I$2:$I$501)),$D362&lt;SUMPRODUCT(MAX((Inspections!$B$2:$B$501=$B362)*(Inspections!$P$2:$P$501&lt;$A362)*Inspections!$Q$2:$Q$501)),$D362&lt;SUMPRODUCT(--(Vans!$A$2:$A$101=$B362),Vans!$D$2:$D$101)),"Check odometer",IF(AND(N($L362)&gt;0,$M362=""),"Set status","OK")))))</f>
        <v/>
      </c>
      <c r="P362" s="21">
        <f>IF(AND(ISNUMBER($A362),N($A362)&gt;=18264,N($A362)&lt;=73050),$A362,0)</f>
        <v>0</v>
      </c>
      <c r="Q362" s="22">
        <f>IF(AND(AND(ISNUMBER($A362),N($A362)&gt;=18264,N($A362)&lt;=73050),AND(ISNUMBER($D362),N($D362)&gt;=0,N($D362)&lt;=2000000)),$D362,0)</f>
        <v>0</v>
      </c>
    </row>
    <row r="363" spans="1:17" x14ac:dyDescent="0.25">
      <c r="A363" s="15"/>
      <c r="B363" s="12"/>
      <c r="C363" s="13"/>
      <c r="D363" s="14"/>
      <c r="E363" s="12"/>
      <c r="F363" s="12"/>
      <c r="G363" s="12"/>
      <c r="H363" s="12"/>
      <c r="I363" s="12"/>
      <c r="J363" s="12"/>
      <c r="K363" s="12"/>
      <c r="L363" s="23" t="str">
        <f>IF(COUNTA($A363:$K363)=0,"",COUNTIF($E363:$K363,"Fail"))</f>
        <v/>
      </c>
      <c r="M363" s="12"/>
      <c r="N363" s="13"/>
      <c r="O363" s="18" t="str">
        <f>IF(COUNTA($A363:$K363,$M363:$N363)=0,"",IF(OR($B363="",NOT(SUMPRODUCT(--(Vans!$A$2:$A$101=$B363))=1)),"Check ID",IF(OR(NOT(AND(ISNUMBER(A363),N(A363)&gt;=18264,N(A363)&lt;=73050)),NOT(AND(ISNUMBER(D363),N(D363)&gt;=0,N(D363)&lt;=2000000)),N($A363)&lt;SUMPRODUCT(--(Vans!$A$2:$A$101=$B363),Vans!$G$2:$G$101),NOT(SUMPRODUCT(($E363:$K363="Pass")+($E363:$K363="Fail")+($E363:$K363="N/A"))=7),AND($M363&lt;&gt;"",$M363&lt;&gt;"Open",$M363&lt;&gt;"Closed")),"Check inputs",IF(OR($D363&lt;SUMPRODUCT(MAX(('Service Log'!$B$2:$B$501=$B363)*('Service Log'!$H$2:$H$501&lt;$A363)*'Service Log'!$I$2:$I$501)),$D363&lt;SUMPRODUCT(MAX((Inspections!$B$2:$B$501=$B363)*(Inspections!$P$2:$P$501&lt;$A363)*Inspections!$Q$2:$Q$501)),$D363&lt;SUMPRODUCT(--(Vans!$A$2:$A$101=$B363),Vans!$D$2:$D$101)),"Check odometer",IF(AND(N($L363)&gt;0,$M363=""),"Set status","OK")))))</f>
        <v/>
      </c>
      <c r="P363" s="21">
        <f>IF(AND(ISNUMBER($A363),N($A363)&gt;=18264,N($A363)&lt;=73050),$A363,0)</f>
        <v>0</v>
      </c>
      <c r="Q363" s="22">
        <f>IF(AND(AND(ISNUMBER($A363),N($A363)&gt;=18264,N($A363)&lt;=73050),AND(ISNUMBER($D363),N($D363)&gt;=0,N($D363)&lt;=2000000)),$D363,0)</f>
        <v>0</v>
      </c>
    </row>
    <row r="364" spans="1:17" x14ac:dyDescent="0.25">
      <c r="A364" s="15"/>
      <c r="B364" s="12"/>
      <c r="C364" s="13"/>
      <c r="D364" s="14"/>
      <c r="E364" s="12"/>
      <c r="F364" s="12"/>
      <c r="G364" s="12"/>
      <c r="H364" s="12"/>
      <c r="I364" s="12"/>
      <c r="J364" s="12"/>
      <c r="K364" s="12"/>
      <c r="L364" s="23" t="str">
        <f>IF(COUNTA($A364:$K364)=0,"",COUNTIF($E364:$K364,"Fail"))</f>
        <v/>
      </c>
      <c r="M364" s="12"/>
      <c r="N364" s="13"/>
      <c r="O364" s="18" t="str">
        <f>IF(COUNTA($A364:$K364,$M364:$N364)=0,"",IF(OR($B364="",NOT(SUMPRODUCT(--(Vans!$A$2:$A$101=$B364))=1)),"Check ID",IF(OR(NOT(AND(ISNUMBER(A364),N(A364)&gt;=18264,N(A364)&lt;=73050)),NOT(AND(ISNUMBER(D364),N(D364)&gt;=0,N(D364)&lt;=2000000)),N($A364)&lt;SUMPRODUCT(--(Vans!$A$2:$A$101=$B364),Vans!$G$2:$G$101),NOT(SUMPRODUCT(($E364:$K364="Pass")+($E364:$K364="Fail")+($E364:$K364="N/A"))=7),AND($M364&lt;&gt;"",$M364&lt;&gt;"Open",$M364&lt;&gt;"Closed")),"Check inputs",IF(OR($D364&lt;SUMPRODUCT(MAX(('Service Log'!$B$2:$B$501=$B364)*('Service Log'!$H$2:$H$501&lt;$A364)*'Service Log'!$I$2:$I$501)),$D364&lt;SUMPRODUCT(MAX((Inspections!$B$2:$B$501=$B364)*(Inspections!$P$2:$P$501&lt;$A364)*Inspections!$Q$2:$Q$501)),$D364&lt;SUMPRODUCT(--(Vans!$A$2:$A$101=$B364),Vans!$D$2:$D$101)),"Check odometer",IF(AND(N($L364)&gt;0,$M364=""),"Set status","OK")))))</f>
        <v/>
      </c>
      <c r="P364" s="21">
        <f>IF(AND(ISNUMBER($A364),N($A364)&gt;=18264,N($A364)&lt;=73050),$A364,0)</f>
        <v>0</v>
      </c>
      <c r="Q364" s="22">
        <f>IF(AND(AND(ISNUMBER($A364),N($A364)&gt;=18264,N($A364)&lt;=73050),AND(ISNUMBER($D364),N($D364)&gt;=0,N($D364)&lt;=2000000)),$D364,0)</f>
        <v>0</v>
      </c>
    </row>
    <row r="365" spans="1:17" x14ac:dyDescent="0.25">
      <c r="A365" s="15"/>
      <c r="B365" s="12"/>
      <c r="C365" s="13"/>
      <c r="D365" s="14"/>
      <c r="E365" s="12"/>
      <c r="F365" s="12"/>
      <c r="G365" s="12"/>
      <c r="H365" s="12"/>
      <c r="I365" s="12"/>
      <c r="J365" s="12"/>
      <c r="K365" s="12"/>
      <c r="L365" s="23" t="str">
        <f>IF(COUNTA($A365:$K365)=0,"",COUNTIF($E365:$K365,"Fail"))</f>
        <v/>
      </c>
      <c r="M365" s="12"/>
      <c r="N365" s="13"/>
      <c r="O365" s="18" t="str">
        <f>IF(COUNTA($A365:$K365,$M365:$N365)=0,"",IF(OR($B365="",NOT(SUMPRODUCT(--(Vans!$A$2:$A$101=$B365))=1)),"Check ID",IF(OR(NOT(AND(ISNUMBER(A365),N(A365)&gt;=18264,N(A365)&lt;=73050)),NOT(AND(ISNUMBER(D365),N(D365)&gt;=0,N(D365)&lt;=2000000)),N($A365)&lt;SUMPRODUCT(--(Vans!$A$2:$A$101=$B365),Vans!$G$2:$G$101),NOT(SUMPRODUCT(($E365:$K365="Pass")+($E365:$K365="Fail")+($E365:$K365="N/A"))=7),AND($M365&lt;&gt;"",$M365&lt;&gt;"Open",$M365&lt;&gt;"Closed")),"Check inputs",IF(OR($D365&lt;SUMPRODUCT(MAX(('Service Log'!$B$2:$B$501=$B365)*('Service Log'!$H$2:$H$501&lt;$A365)*'Service Log'!$I$2:$I$501)),$D365&lt;SUMPRODUCT(MAX((Inspections!$B$2:$B$501=$B365)*(Inspections!$P$2:$P$501&lt;$A365)*Inspections!$Q$2:$Q$501)),$D365&lt;SUMPRODUCT(--(Vans!$A$2:$A$101=$B365),Vans!$D$2:$D$101)),"Check odometer",IF(AND(N($L365)&gt;0,$M365=""),"Set status","OK")))))</f>
        <v/>
      </c>
      <c r="P365" s="21">
        <f>IF(AND(ISNUMBER($A365),N($A365)&gt;=18264,N($A365)&lt;=73050),$A365,0)</f>
        <v>0</v>
      </c>
      <c r="Q365" s="22">
        <f>IF(AND(AND(ISNUMBER($A365),N($A365)&gt;=18264,N($A365)&lt;=73050),AND(ISNUMBER($D365),N($D365)&gt;=0,N($D365)&lt;=2000000)),$D365,0)</f>
        <v>0</v>
      </c>
    </row>
    <row r="366" spans="1:17" x14ac:dyDescent="0.25">
      <c r="A366" s="15"/>
      <c r="B366" s="12"/>
      <c r="C366" s="13"/>
      <c r="D366" s="14"/>
      <c r="E366" s="12"/>
      <c r="F366" s="12"/>
      <c r="G366" s="12"/>
      <c r="H366" s="12"/>
      <c r="I366" s="12"/>
      <c r="J366" s="12"/>
      <c r="K366" s="12"/>
      <c r="L366" s="23" t="str">
        <f>IF(COUNTA($A366:$K366)=0,"",COUNTIF($E366:$K366,"Fail"))</f>
        <v/>
      </c>
      <c r="M366" s="12"/>
      <c r="N366" s="13"/>
      <c r="O366" s="18" t="str">
        <f>IF(COUNTA($A366:$K366,$M366:$N366)=0,"",IF(OR($B366="",NOT(SUMPRODUCT(--(Vans!$A$2:$A$101=$B366))=1)),"Check ID",IF(OR(NOT(AND(ISNUMBER(A366),N(A366)&gt;=18264,N(A366)&lt;=73050)),NOT(AND(ISNUMBER(D366),N(D366)&gt;=0,N(D366)&lt;=2000000)),N($A366)&lt;SUMPRODUCT(--(Vans!$A$2:$A$101=$B366),Vans!$G$2:$G$101),NOT(SUMPRODUCT(($E366:$K366="Pass")+($E366:$K366="Fail")+($E366:$K366="N/A"))=7),AND($M366&lt;&gt;"",$M366&lt;&gt;"Open",$M366&lt;&gt;"Closed")),"Check inputs",IF(OR($D366&lt;SUMPRODUCT(MAX(('Service Log'!$B$2:$B$501=$B366)*('Service Log'!$H$2:$H$501&lt;$A366)*'Service Log'!$I$2:$I$501)),$D366&lt;SUMPRODUCT(MAX((Inspections!$B$2:$B$501=$B366)*(Inspections!$P$2:$P$501&lt;$A366)*Inspections!$Q$2:$Q$501)),$D366&lt;SUMPRODUCT(--(Vans!$A$2:$A$101=$B366),Vans!$D$2:$D$101)),"Check odometer",IF(AND(N($L366)&gt;0,$M366=""),"Set status","OK")))))</f>
        <v/>
      </c>
      <c r="P366" s="21">
        <f>IF(AND(ISNUMBER($A366),N($A366)&gt;=18264,N($A366)&lt;=73050),$A366,0)</f>
        <v>0</v>
      </c>
      <c r="Q366" s="22">
        <f>IF(AND(AND(ISNUMBER($A366),N($A366)&gt;=18264,N($A366)&lt;=73050),AND(ISNUMBER($D366),N($D366)&gt;=0,N($D366)&lt;=2000000)),$D366,0)</f>
        <v>0</v>
      </c>
    </row>
    <row r="367" spans="1:17" x14ac:dyDescent="0.25">
      <c r="A367" s="15"/>
      <c r="B367" s="12"/>
      <c r="C367" s="13"/>
      <c r="D367" s="14"/>
      <c r="E367" s="12"/>
      <c r="F367" s="12"/>
      <c r="G367" s="12"/>
      <c r="H367" s="12"/>
      <c r="I367" s="12"/>
      <c r="J367" s="12"/>
      <c r="K367" s="12"/>
      <c r="L367" s="23" t="str">
        <f>IF(COUNTA($A367:$K367)=0,"",COUNTIF($E367:$K367,"Fail"))</f>
        <v/>
      </c>
      <c r="M367" s="12"/>
      <c r="N367" s="13"/>
      <c r="O367" s="18" t="str">
        <f>IF(COUNTA($A367:$K367,$M367:$N367)=0,"",IF(OR($B367="",NOT(SUMPRODUCT(--(Vans!$A$2:$A$101=$B367))=1)),"Check ID",IF(OR(NOT(AND(ISNUMBER(A367),N(A367)&gt;=18264,N(A367)&lt;=73050)),NOT(AND(ISNUMBER(D367),N(D367)&gt;=0,N(D367)&lt;=2000000)),N($A367)&lt;SUMPRODUCT(--(Vans!$A$2:$A$101=$B367),Vans!$G$2:$G$101),NOT(SUMPRODUCT(($E367:$K367="Pass")+($E367:$K367="Fail")+($E367:$K367="N/A"))=7),AND($M367&lt;&gt;"",$M367&lt;&gt;"Open",$M367&lt;&gt;"Closed")),"Check inputs",IF(OR($D367&lt;SUMPRODUCT(MAX(('Service Log'!$B$2:$B$501=$B367)*('Service Log'!$H$2:$H$501&lt;$A367)*'Service Log'!$I$2:$I$501)),$D367&lt;SUMPRODUCT(MAX((Inspections!$B$2:$B$501=$B367)*(Inspections!$P$2:$P$501&lt;$A367)*Inspections!$Q$2:$Q$501)),$D367&lt;SUMPRODUCT(--(Vans!$A$2:$A$101=$B367),Vans!$D$2:$D$101)),"Check odometer",IF(AND(N($L367)&gt;0,$M367=""),"Set status","OK")))))</f>
        <v/>
      </c>
      <c r="P367" s="21">
        <f>IF(AND(ISNUMBER($A367),N($A367)&gt;=18264,N($A367)&lt;=73050),$A367,0)</f>
        <v>0</v>
      </c>
      <c r="Q367" s="22">
        <f>IF(AND(AND(ISNUMBER($A367),N($A367)&gt;=18264,N($A367)&lt;=73050),AND(ISNUMBER($D367),N($D367)&gt;=0,N($D367)&lt;=2000000)),$D367,0)</f>
        <v>0</v>
      </c>
    </row>
    <row r="368" spans="1:17" x14ac:dyDescent="0.25">
      <c r="A368" s="15"/>
      <c r="B368" s="12"/>
      <c r="C368" s="13"/>
      <c r="D368" s="14"/>
      <c r="E368" s="12"/>
      <c r="F368" s="12"/>
      <c r="G368" s="12"/>
      <c r="H368" s="12"/>
      <c r="I368" s="12"/>
      <c r="J368" s="12"/>
      <c r="K368" s="12"/>
      <c r="L368" s="23" t="str">
        <f>IF(COUNTA($A368:$K368)=0,"",COUNTIF($E368:$K368,"Fail"))</f>
        <v/>
      </c>
      <c r="M368" s="12"/>
      <c r="N368" s="13"/>
      <c r="O368" s="18" t="str">
        <f>IF(COUNTA($A368:$K368,$M368:$N368)=0,"",IF(OR($B368="",NOT(SUMPRODUCT(--(Vans!$A$2:$A$101=$B368))=1)),"Check ID",IF(OR(NOT(AND(ISNUMBER(A368),N(A368)&gt;=18264,N(A368)&lt;=73050)),NOT(AND(ISNUMBER(D368),N(D368)&gt;=0,N(D368)&lt;=2000000)),N($A368)&lt;SUMPRODUCT(--(Vans!$A$2:$A$101=$B368),Vans!$G$2:$G$101),NOT(SUMPRODUCT(($E368:$K368="Pass")+($E368:$K368="Fail")+($E368:$K368="N/A"))=7),AND($M368&lt;&gt;"",$M368&lt;&gt;"Open",$M368&lt;&gt;"Closed")),"Check inputs",IF(OR($D368&lt;SUMPRODUCT(MAX(('Service Log'!$B$2:$B$501=$B368)*('Service Log'!$H$2:$H$501&lt;$A368)*'Service Log'!$I$2:$I$501)),$D368&lt;SUMPRODUCT(MAX((Inspections!$B$2:$B$501=$B368)*(Inspections!$P$2:$P$501&lt;$A368)*Inspections!$Q$2:$Q$501)),$D368&lt;SUMPRODUCT(--(Vans!$A$2:$A$101=$B368),Vans!$D$2:$D$101)),"Check odometer",IF(AND(N($L368)&gt;0,$M368=""),"Set status","OK")))))</f>
        <v/>
      </c>
      <c r="P368" s="21">
        <f>IF(AND(ISNUMBER($A368),N($A368)&gt;=18264,N($A368)&lt;=73050),$A368,0)</f>
        <v>0</v>
      </c>
      <c r="Q368" s="22">
        <f>IF(AND(AND(ISNUMBER($A368),N($A368)&gt;=18264,N($A368)&lt;=73050),AND(ISNUMBER($D368),N($D368)&gt;=0,N($D368)&lt;=2000000)),$D368,0)</f>
        <v>0</v>
      </c>
    </row>
    <row r="369" spans="1:17" x14ac:dyDescent="0.25">
      <c r="A369" s="15"/>
      <c r="B369" s="12"/>
      <c r="C369" s="13"/>
      <c r="D369" s="14"/>
      <c r="E369" s="12"/>
      <c r="F369" s="12"/>
      <c r="G369" s="12"/>
      <c r="H369" s="12"/>
      <c r="I369" s="12"/>
      <c r="J369" s="12"/>
      <c r="K369" s="12"/>
      <c r="L369" s="23" t="str">
        <f>IF(COUNTA($A369:$K369)=0,"",COUNTIF($E369:$K369,"Fail"))</f>
        <v/>
      </c>
      <c r="M369" s="12"/>
      <c r="N369" s="13"/>
      <c r="O369" s="18" t="str">
        <f>IF(COUNTA($A369:$K369,$M369:$N369)=0,"",IF(OR($B369="",NOT(SUMPRODUCT(--(Vans!$A$2:$A$101=$B369))=1)),"Check ID",IF(OR(NOT(AND(ISNUMBER(A369),N(A369)&gt;=18264,N(A369)&lt;=73050)),NOT(AND(ISNUMBER(D369),N(D369)&gt;=0,N(D369)&lt;=2000000)),N($A369)&lt;SUMPRODUCT(--(Vans!$A$2:$A$101=$B369),Vans!$G$2:$G$101),NOT(SUMPRODUCT(($E369:$K369="Pass")+($E369:$K369="Fail")+($E369:$K369="N/A"))=7),AND($M369&lt;&gt;"",$M369&lt;&gt;"Open",$M369&lt;&gt;"Closed")),"Check inputs",IF(OR($D369&lt;SUMPRODUCT(MAX(('Service Log'!$B$2:$B$501=$B369)*('Service Log'!$H$2:$H$501&lt;$A369)*'Service Log'!$I$2:$I$501)),$D369&lt;SUMPRODUCT(MAX((Inspections!$B$2:$B$501=$B369)*(Inspections!$P$2:$P$501&lt;$A369)*Inspections!$Q$2:$Q$501)),$D369&lt;SUMPRODUCT(--(Vans!$A$2:$A$101=$B369),Vans!$D$2:$D$101)),"Check odometer",IF(AND(N($L369)&gt;0,$M369=""),"Set status","OK")))))</f>
        <v/>
      </c>
      <c r="P369" s="21">
        <f>IF(AND(ISNUMBER($A369),N($A369)&gt;=18264,N($A369)&lt;=73050),$A369,0)</f>
        <v>0</v>
      </c>
      <c r="Q369" s="22">
        <f>IF(AND(AND(ISNUMBER($A369),N($A369)&gt;=18264,N($A369)&lt;=73050),AND(ISNUMBER($D369),N($D369)&gt;=0,N($D369)&lt;=2000000)),$D369,0)</f>
        <v>0</v>
      </c>
    </row>
    <row r="370" spans="1:17" x14ac:dyDescent="0.25">
      <c r="A370" s="15"/>
      <c r="B370" s="12"/>
      <c r="C370" s="13"/>
      <c r="D370" s="14"/>
      <c r="E370" s="12"/>
      <c r="F370" s="12"/>
      <c r="G370" s="12"/>
      <c r="H370" s="12"/>
      <c r="I370" s="12"/>
      <c r="J370" s="12"/>
      <c r="K370" s="12"/>
      <c r="L370" s="23" t="str">
        <f>IF(COUNTA($A370:$K370)=0,"",COUNTIF($E370:$K370,"Fail"))</f>
        <v/>
      </c>
      <c r="M370" s="12"/>
      <c r="N370" s="13"/>
      <c r="O370" s="18" t="str">
        <f>IF(COUNTA($A370:$K370,$M370:$N370)=0,"",IF(OR($B370="",NOT(SUMPRODUCT(--(Vans!$A$2:$A$101=$B370))=1)),"Check ID",IF(OR(NOT(AND(ISNUMBER(A370),N(A370)&gt;=18264,N(A370)&lt;=73050)),NOT(AND(ISNUMBER(D370),N(D370)&gt;=0,N(D370)&lt;=2000000)),N($A370)&lt;SUMPRODUCT(--(Vans!$A$2:$A$101=$B370),Vans!$G$2:$G$101),NOT(SUMPRODUCT(($E370:$K370="Pass")+($E370:$K370="Fail")+($E370:$K370="N/A"))=7),AND($M370&lt;&gt;"",$M370&lt;&gt;"Open",$M370&lt;&gt;"Closed")),"Check inputs",IF(OR($D370&lt;SUMPRODUCT(MAX(('Service Log'!$B$2:$B$501=$B370)*('Service Log'!$H$2:$H$501&lt;$A370)*'Service Log'!$I$2:$I$501)),$D370&lt;SUMPRODUCT(MAX((Inspections!$B$2:$B$501=$B370)*(Inspections!$P$2:$P$501&lt;$A370)*Inspections!$Q$2:$Q$501)),$D370&lt;SUMPRODUCT(--(Vans!$A$2:$A$101=$B370),Vans!$D$2:$D$101)),"Check odometer",IF(AND(N($L370)&gt;0,$M370=""),"Set status","OK")))))</f>
        <v/>
      </c>
      <c r="P370" s="21">
        <f>IF(AND(ISNUMBER($A370),N($A370)&gt;=18264,N($A370)&lt;=73050),$A370,0)</f>
        <v>0</v>
      </c>
      <c r="Q370" s="22">
        <f>IF(AND(AND(ISNUMBER($A370),N($A370)&gt;=18264,N($A370)&lt;=73050),AND(ISNUMBER($D370),N($D370)&gt;=0,N($D370)&lt;=2000000)),$D370,0)</f>
        <v>0</v>
      </c>
    </row>
    <row r="371" spans="1:17" x14ac:dyDescent="0.25">
      <c r="A371" s="15"/>
      <c r="B371" s="12"/>
      <c r="C371" s="13"/>
      <c r="D371" s="14"/>
      <c r="E371" s="12"/>
      <c r="F371" s="12"/>
      <c r="G371" s="12"/>
      <c r="H371" s="12"/>
      <c r="I371" s="12"/>
      <c r="J371" s="12"/>
      <c r="K371" s="12"/>
      <c r="L371" s="23" t="str">
        <f>IF(COUNTA($A371:$K371)=0,"",COUNTIF($E371:$K371,"Fail"))</f>
        <v/>
      </c>
      <c r="M371" s="12"/>
      <c r="N371" s="13"/>
      <c r="O371" s="18" t="str">
        <f>IF(COUNTA($A371:$K371,$M371:$N371)=0,"",IF(OR($B371="",NOT(SUMPRODUCT(--(Vans!$A$2:$A$101=$B371))=1)),"Check ID",IF(OR(NOT(AND(ISNUMBER(A371),N(A371)&gt;=18264,N(A371)&lt;=73050)),NOT(AND(ISNUMBER(D371),N(D371)&gt;=0,N(D371)&lt;=2000000)),N($A371)&lt;SUMPRODUCT(--(Vans!$A$2:$A$101=$B371),Vans!$G$2:$G$101),NOT(SUMPRODUCT(($E371:$K371="Pass")+($E371:$K371="Fail")+($E371:$K371="N/A"))=7),AND($M371&lt;&gt;"",$M371&lt;&gt;"Open",$M371&lt;&gt;"Closed")),"Check inputs",IF(OR($D371&lt;SUMPRODUCT(MAX(('Service Log'!$B$2:$B$501=$B371)*('Service Log'!$H$2:$H$501&lt;$A371)*'Service Log'!$I$2:$I$501)),$D371&lt;SUMPRODUCT(MAX((Inspections!$B$2:$B$501=$B371)*(Inspections!$P$2:$P$501&lt;$A371)*Inspections!$Q$2:$Q$501)),$D371&lt;SUMPRODUCT(--(Vans!$A$2:$A$101=$B371),Vans!$D$2:$D$101)),"Check odometer",IF(AND(N($L371)&gt;0,$M371=""),"Set status","OK")))))</f>
        <v/>
      </c>
      <c r="P371" s="21">
        <f>IF(AND(ISNUMBER($A371),N($A371)&gt;=18264,N($A371)&lt;=73050),$A371,0)</f>
        <v>0</v>
      </c>
      <c r="Q371" s="22">
        <f>IF(AND(AND(ISNUMBER($A371),N($A371)&gt;=18264,N($A371)&lt;=73050),AND(ISNUMBER($D371),N($D371)&gt;=0,N($D371)&lt;=2000000)),$D371,0)</f>
        <v>0</v>
      </c>
    </row>
    <row r="372" spans="1:17" x14ac:dyDescent="0.25">
      <c r="A372" s="15"/>
      <c r="B372" s="12"/>
      <c r="C372" s="13"/>
      <c r="D372" s="14"/>
      <c r="E372" s="12"/>
      <c r="F372" s="12"/>
      <c r="G372" s="12"/>
      <c r="H372" s="12"/>
      <c r="I372" s="12"/>
      <c r="J372" s="12"/>
      <c r="K372" s="12"/>
      <c r="L372" s="23" t="str">
        <f>IF(COUNTA($A372:$K372)=0,"",COUNTIF($E372:$K372,"Fail"))</f>
        <v/>
      </c>
      <c r="M372" s="12"/>
      <c r="N372" s="13"/>
      <c r="O372" s="18" t="str">
        <f>IF(COUNTA($A372:$K372,$M372:$N372)=0,"",IF(OR($B372="",NOT(SUMPRODUCT(--(Vans!$A$2:$A$101=$B372))=1)),"Check ID",IF(OR(NOT(AND(ISNUMBER(A372),N(A372)&gt;=18264,N(A372)&lt;=73050)),NOT(AND(ISNUMBER(D372),N(D372)&gt;=0,N(D372)&lt;=2000000)),N($A372)&lt;SUMPRODUCT(--(Vans!$A$2:$A$101=$B372),Vans!$G$2:$G$101),NOT(SUMPRODUCT(($E372:$K372="Pass")+($E372:$K372="Fail")+($E372:$K372="N/A"))=7),AND($M372&lt;&gt;"",$M372&lt;&gt;"Open",$M372&lt;&gt;"Closed")),"Check inputs",IF(OR($D372&lt;SUMPRODUCT(MAX(('Service Log'!$B$2:$B$501=$B372)*('Service Log'!$H$2:$H$501&lt;$A372)*'Service Log'!$I$2:$I$501)),$D372&lt;SUMPRODUCT(MAX((Inspections!$B$2:$B$501=$B372)*(Inspections!$P$2:$P$501&lt;$A372)*Inspections!$Q$2:$Q$501)),$D372&lt;SUMPRODUCT(--(Vans!$A$2:$A$101=$B372),Vans!$D$2:$D$101)),"Check odometer",IF(AND(N($L372)&gt;0,$M372=""),"Set status","OK")))))</f>
        <v/>
      </c>
      <c r="P372" s="21">
        <f>IF(AND(ISNUMBER($A372),N($A372)&gt;=18264,N($A372)&lt;=73050),$A372,0)</f>
        <v>0</v>
      </c>
      <c r="Q372" s="22">
        <f>IF(AND(AND(ISNUMBER($A372),N($A372)&gt;=18264,N($A372)&lt;=73050),AND(ISNUMBER($D372),N($D372)&gt;=0,N($D372)&lt;=2000000)),$D372,0)</f>
        <v>0</v>
      </c>
    </row>
    <row r="373" spans="1:17" x14ac:dyDescent="0.25">
      <c r="A373" s="15"/>
      <c r="B373" s="12"/>
      <c r="C373" s="13"/>
      <c r="D373" s="14"/>
      <c r="E373" s="12"/>
      <c r="F373" s="12"/>
      <c r="G373" s="12"/>
      <c r="H373" s="12"/>
      <c r="I373" s="12"/>
      <c r="J373" s="12"/>
      <c r="K373" s="12"/>
      <c r="L373" s="23" t="str">
        <f>IF(COUNTA($A373:$K373)=0,"",COUNTIF($E373:$K373,"Fail"))</f>
        <v/>
      </c>
      <c r="M373" s="12"/>
      <c r="N373" s="13"/>
      <c r="O373" s="18" t="str">
        <f>IF(COUNTA($A373:$K373,$M373:$N373)=0,"",IF(OR($B373="",NOT(SUMPRODUCT(--(Vans!$A$2:$A$101=$B373))=1)),"Check ID",IF(OR(NOT(AND(ISNUMBER(A373),N(A373)&gt;=18264,N(A373)&lt;=73050)),NOT(AND(ISNUMBER(D373),N(D373)&gt;=0,N(D373)&lt;=2000000)),N($A373)&lt;SUMPRODUCT(--(Vans!$A$2:$A$101=$B373),Vans!$G$2:$G$101),NOT(SUMPRODUCT(($E373:$K373="Pass")+($E373:$K373="Fail")+($E373:$K373="N/A"))=7),AND($M373&lt;&gt;"",$M373&lt;&gt;"Open",$M373&lt;&gt;"Closed")),"Check inputs",IF(OR($D373&lt;SUMPRODUCT(MAX(('Service Log'!$B$2:$B$501=$B373)*('Service Log'!$H$2:$H$501&lt;$A373)*'Service Log'!$I$2:$I$501)),$D373&lt;SUMPRODUCT(MAX((Inspections!$B$2:$B$501=$B373)*(Inspections!$P$2:$P$501&lt;$A373)*Inspections!$Q$2:$Q$501)),$D373&lt;SUMPRODUCT(--(Vans!$A$2:$A$101=$B373),Vans!$D$2:$D$101)),"Check odometer",IF(AND(N($L373)&gt;0,$M373=""),"Set status","OK")))))</f>
        <v/>
      </c>
      <c r="P373" s="21">
        <f>IF(AND(ISNUMBER($A373),N($A373)&gt;=18264,N($A373)&lt;=73050),$A373,0)</f>
        <v>0</v>
      </c>
      <c r="Q373" s="22">
        <f>IF(AND(AND(ISNUMBER($A373),N($A373)&gt;=18264,N($A373)&lt;=73050),AND(ISNUMBER($D373),N($D373)&gt;=0,N($D373)&lt;=2000000)),$D373,0)</f>
        <v>0</v>
      </c>
    </row>
    <row r="374" spans="1:17" x14ac:dyDescent="0.25">
      <c r="A374" s="15"/>
      <c r="B374" s="12"/>
      <c r="C374" s="13"/>
      <c r="D374" s="14"/>
      <c r="E374" s="12"/>
      <c r="F374" s="12"/>
      <c r="G374" s="12"/>
      <c r="H374" s="12"/>
      <c r="I374" s="12"/>
      <c r="J374" s="12"/>
      <c r="K374" s="12"/>
      <c r="L374" s="23" t="str">
        <f>IF(COUNTA($A374:$K374)=0,"",COUNTIF($E374:$K374,"Fail"))</f>
        <v/>
      </c>
      <c r="M374" s="12"/>
      <c r="N374" s="13"/>
      <c r="O374" s="18" t="str">
        <f>IF(COUNTA($A374:$K374,$M374:$N374)=0,"",IF(OR($B374="",NOT(SUMPRODUCT(--(Vans!$A$2:$A$101=$B374))=1)),"Check ID",IF(OR(NOT(AND(ISNUMBER(A374),N(A374)&gt;=18264,N(A374)&lt;=73050)),NOT(AND(ISNUMBER(D374),N(D374)&gt;=0,N(D374)&lt;=2000000)),N($A374)&lt;SUMPRODUCT(--(Vans!$A$2:$A$101=$B374),Vans!$G$2:$G$101),NOT(SUMPRODUCT(($E374:$K374="Pass")+($E374:$K374="Fail")+($E374:$K374="N/A"))=7),AND($M374&lt;&gt;"",$M374&lt;&gt;"Open",$M374&lt;&gt;"Closed")),"Check inputs",IF(OR($D374&lt;SUMPRODUCT(MAX(('Service Log'!$B$2:$B$501=$B374)*('Service Log'!$H$2:$H$501&lt;$A374)*'Service Log'!$I$2:$I$501)),$D374&lt;SUMPRODUCT(MAX((Inspections!$B$2:$B$501=$B374)*(Inspections!$P$2:$P$501&lt;$A374)*Inspections!$Q$2:$Q$501)),$D374&lt;SUMPRODUCT(--(Vans!$A$2:$A$101=$B374),Vans!$D$2:$D$101)),"Check odometer",IF(AND(N($L374)&gt;0,$M374=""),"Set status","OK")))))</f>
        <v/>
      </c>
      <c r="P374" s="21">
        <f>IF(AND(ISNUMBER($A374),N($A374)&gt;=18264,N($A374)&lt;=73050),$A374,0)</f>
        <v>0</v>
      </c>
      <c r="Q374" s="22">
        <f>IF(AND(AND(ISNUMBER($A374),N($A374)&gt;=18264,N($A374)&lt;=73050),AND(ISNUMBER($D374),N($D374)&gt;=0,N($D374)&lt;=2000000)),$D374,0)</f>
        <v>0</v>
      </c>
    </row>
    <row r="375" spans="1:17" x14ac:dyDescent="0.25">
      <c r="A375" s="15"/>
      <c r="B375" s="12"/>
      <c r="C375" s="13"/>
      <c r="D375" s="14"/>
      <c r="E375" s="12"/>
      <c r="F375" s="12"/>
      <c r="G375" s="12"/>
      <c r="H375" s="12"/>
      <c r="I375" s="12"/>
      <c r="J375" s="12"/>
      <c r="K375" s="12"/>
      <c r="L375" s="23" t="str">
        <f>IF(COUNTA($A375:$K375)=0,"",COUNTIF($E375:$K375,"Fail"))</f>
        <v/>
      </c>
      <c r="M375" s="12"/>
      <c r="N375" s="13"/>
      <c r="O375" s="18" t="str">
        <f>IF(COUNTA($A375:$K375,$M375:$N375)=0,"",IF(OR($B375="",NOT(SUMPRODUCT(--(Vans!$A$2:$A$101=$B375))=1)),"Check ID",IF(OR(NOT(AND(ISNUMBER(A375),N(A375)&gt;=18264,N(A375)&lt;=73050)),NOT(AND(ISNUMBER(D375),N(D375)&gt;=0,N(D375)&lt;=2000000)),N($A375)&lt;SUMPRODUCT(--(Vans!$A$2:$A$101=$B375),Vans!$G$2:$G$101),NOT(SUMPRODUCT(($E375:$K375="Pass")+($E375:$K375="Fail")+($E375:$K375="N/A"))=7),AND($M375&lt;&gt;"",$M375&lt;&gt;"Open",$M375&lt;&gt;"Closed")),"Check inputs",IF(OR($D375&lt;SUMPRODUCT(MAX(('Service Log'!$B$2:$B$501=$B375)*('Service Log'!$H$2:$H$501&lt;$A375)*'Service Log'!$I$2:$I$501)),$D375&lt;SUMPRODUCT(MAX((Inspections!$B$2:$B$501=$B375)*(Inspections!$P$2:$P$501&lt;$A375)*Inspections!$Q$2:$Q$501)),$D375&lt;SUMPRODUCT(--(Vans!$A$2:$A$101=$B375),Vans!$D$2:$D$101)),"Check odometer",IF(AND(N($L375)&gt;0,$M375=""),"Set status","OK")))))</f>
        <v/>
      </c>
      <c r="P375" s="21">
        <f>IF(AND(ISNUMBER($A375),N($A375)&gt;=18264,N($A375)&lt;=73050),$A375,0)</f>
        <v>0</v>
      </c>
      <c r="Q375" s="22">
        <f>IF(AND(AND(ISNUMBER($A375),N($A375)&gt;=18264,N($A375)&lt;=73050),AND(ISNUMBER($D375),N($D375)&gt;=0,N($D375)&lt;=2000000)),$D375,0)</f>
        <v>0</v>
      </c>
    </row>
    <row r="376" spans="1:17" x14ac:dyDescent="0.25">
      <c r="A376" s="15"/>
      <c r="B376" s="12"/>
      <c r="C376" s="13"/>
      <c r="D376" s="14"/>
      <c r="E376" s="12"/>
      <c r="F376" s="12"/>
      <c r="G376" s="12"/>
      <c r="H376" s="12"/>
      <c r="I376" s="12"/>
      <c r="J376" s="12"/>
      <c r="K376" s="12"/>
      <c r="L376" s="23" t="str">
        <f>IF(COUNTA($A376:$K376)=0,"",COUNTIF($E376:$K376,"Fail"))</f>
        <v/>
      </c>
      <c r="M376" s="12"/>
      <c r="N376" s="13"/>
      <c r="O376" s="18" t="str">
        <f>IF(COUNTA($A376:$K376,$M376:$N376)=0,"",IF(OR($B376="",NOT(SUMPRODUCT(--(Vans!$A$2:$A$101=$B376))=1)),"Check ID",IF(OR(NOT(AND(ISNUMBER(A376),N(A376)&gt;=18264,N(A376)&lt;=73050)),NOT(AND(ISNUMBER(D376),N(D376)&gt;=0,N(D376)&lt;=2000000)),N($A376)&lt;SUMPRODUCT(--(Vans!$A$2:$A$101=$B376),Vans!$G$2:$G$101),NOT(SUMPRODUCT(($E376:$K376="Pass")+($E376:$K376="Fail")+($E376:$K376="N/A"))=7),AND($M376&lt;&gt;"",$M376&lt;&gt;"Open",$M376&lt;&gt;"Closed")),"Check inputs",IF(OR($D376&lt;SUMPRODUCT(MAX(('Service Log'!$B$2:$B$501=$B376)*('Service Log'!$H$2:$H$501&lt;$A376)*'Service Log'!$I$2:$I$501)),$D376&lt;SUMPRODUCT(MAX((Inspections!$B$2:$B$501=$B376)*(Inspections!$P$2:$P$501&lt;$A376)*Inspections!$Q$2:$Q$501)),$D376&lt;SUMPRODUCT(--(Vans!$A$2:$A$101=$B376),Vans!$D$2:$D$101)),"Check odometer",IF(AND(N($L376)&gt;0,$M376=""),"Set status","OK")))))</f>
        <v/>
      </c>
      <c r="P376" s="21">
        <f>IF(AND(ISNUMBER($A376),N($A376)&gt;=18264,N($A376)&lt;=73050),$A376,0)</f>
        <v>0</v>
      </c>
      <c r="Q376" s="22">
        <f>IF(AND(AND(ISNUMBER($A376),N($A376)&gt;=18264,N($A376)&lt;=73050),AND(ISNUMBER($D376),N($D376)&gt;=0,N($D376)&lt;=2000000)),$D376,0)</f>
        <v>0</v>
      </c>
    </row>
    <row r="377" spans="1:17" x14ac:dyDescent="0.25">
      <c r="A377" s="15"/>
      <c r="B377" s="12"/>
      <c r="C377" s="13"/>
      <c r="D377" s="14"/>
      <c r="E377" s="12"/>
      <c r="F377" s="12"/>
      <c r="G377" s="12"/>
      <c r="H377" s="12"/>
      <c r="I377" s="12"/>
      <c r="J377" s="12"/>
      <c r="K377" s="12"/>
      <c r="L377" s="23" t="str">
        <f>IF(COUNTA($A377:$K377)=0,"",COUNTIF($E377:$K377,"Fail"))</f>
        <v/>
      </c>
      <c r="M377" s="12"/>
      <c r="N377" s="13"/>
      <c r="O377" s="18" t="str">
        <f>IF(COUNTA($A377:$K377,$M377:$N377)=0,"",IF(OR($B377="",NOT(SUMPRODUCT(--(Vans!$A$2:$A$101=$B377))=1)),"Check ID",IF(OR(NOT(AND(ISNUMBER(A377),N(A377)&gt;=18264,N(A377)&lt;=73050)),NOT(AND(ISNUMBER(D377),N(D377)&gt;=0,N(D377)&lt;=2000000)),N($A377)&lt;SUMPRODUCT(--(Vans!$A$2:$A$101=$B377),Vans!$G$2:$G$101),NOT(SUMPRODUCT(($E377:$K377="Pass")+($E377:$K377="Fail")+($E377:$K377="N/A"))=7),AND($M377&lt;&gt;"",$M377&lt;&gt;"Open",$M377&lt;&gt;"Closed")),"Check inputs",IF(OR($D377&lt;SUMPRODUCT(MAX(('Service Log'!$B$2:$B$501=$B377)*('Service Log'!$H$2:$H$501&lt;$A377)*'Service Log'!$I$2:$I$501)),$D377&lt;SUMPRODUCT(MAX((Inspections!$B$2:$B$501=$B377)*(Inspections!$P$2:$P$501&lt;$A377)*Inspections!$Q$2:$Q$501)),$D377&lt;SUMPRODUCT(--(Vans!$A$2:$A$101=$B377),Vans!$D$2:$D$101)),"Check odometer",IF(AND(N($L377)&gt;0,$M377=""),"Set status","OK")))))</f>
        <v/>
      </c>
      <c r="P377" s="21">
        <f>IF(AND(ISNUMBER($A377),N($A377)&gt;=18264,N($A377)&lt;=73050),$A377,0)</f>
        <v>0</v>
      </c>
      <c r="Q377" s="22">
        <f>IF(AND(AND(ISNUMBER($A377),N($A377)&gt;=18264,N($A377)&lt;=73050),AND(ISNUMBER($D377),N($D377)&gt;=0,N($D377)&lt;=2000000)),$D377,0)</f>
        <v>0</v>
      </c>
    </row>
    <row r="378" spans="1:17" x14ac:dyDescent="0.25">
      <c r="A378" s="15"/>
      <c r="B378" s="12"/>
      <c r="C378" s="13"/>
      <c r="D378" s="14"/>
      <c r="E378" s="12"/>
      <c r="F378" s="12"/>
      <c r="G378" s="12"/>
      <c r="H378" s="12"/>
      <c r="I378" s="12"/>
      <c r="J378" s="12"/>
      <c r="K378" s="12"/>
      <c r="L378" s="23" t="str">
        <f>IF(COUNTA($A378:$K378)=0,"",COUNTIF($E378:$K378,"Fail"))</f>
        <v/>
      </c>
      <c r="M378" s="12"/>
      <c r="N378" s="13"/>
      <c r="O378" s="18" t="str">
        <f>IF(COUNTA($A378:$K378,$M378:$N378)=0,"",IF(OR($B378="",NOT(SUMPRODUCT(--(Vans!$A$2:$A$101=$B378))=1)),"Check ID",IF(OR(NOT(AND(ISNUMBER(A378),N(A378)&gt;=18264,N(A378)&lt;=73050)),NOT(AND(ISNUMBER(D378),N(D378)&gt;=0,N(D378)&lt;=2000000)),N($A378)&lt;SUMPRODUCT(--(Vans!$A$2:$A$101=$B378),Vans!$G$2:$G$101),NOT(SUMPRODUCT(($E378:$K378="Pass")+($E378:$K378="Fail")+($E378:$K378="N/A"))=7),AND($M378&lt;&gt;"",$M378&lt;&gt;"Open",$M378&lt;&gt;"Closed")),"Check inputs",IF(OR($D378&lt;SUMPRODUCT(MAX(('Service Log'!$B$2:$B$501=$B378)*('Service Log'!$H$2:$H$501&lt;$A378)*'Service Log'!$I$2:$I$501)),$D378&lt;SUMPRODUCT(MAX((Inspections!$B$2:$B$501=$B378)*(Inspections!$P$2:$P$501&lt;$A378)*Inspections!$Q$2:$Q$501)),$D378&lt;SUMPRODUCT(--(Vans!$A$2:$A$101=$B378),Vans!$D$2:$D$101)),"Check odometer",IF(AND(N($L378)&gt;0,$M378=""),"Set status","OK")))))</f>
        <v/>
      </c>
      <c r="P378" s="21">
        <f>IF(AND(ISNUMBER($A378),N($A378)&gt;=18264,N($A378)&lt;=73050),$A378,0)</f>
        <v>0</v>
      </c>
      <c r="Q378" s="22">
        <f>IF(AND(AND(ISNUMBER($A378),N($A378)&gt;=18264,N($A378)&lt;=73050),AND(ISNUMBER($D378),N($D378)&gt;=0,N($D378)&lt;=2000000)),$D378,0)</f>
        <v>0</v>
      </c>
    </row>
    <row r="379" spans="1:17" x14ac:dyDescent="0.25">
      <c r="A379" s="15"/>
      <c r="B379" s="12"/>
      <c r="C379" s="13"/>
      <c r="D379" s="14"/>
      <c r="E379" s="12"/>
      <c r="F379" s="12"/>
      <c r="G379" s="12"/>
      <c r="H379" s="12"/>
      <c r="I379" s="12"/>
      <c r="J379" s="12"/>
      <c r="K379" s="12"/>
      <c r="L379" s="23" t="str">
        <f>IF(COUNTA($A379:$K379)=0,"",COUNTIF($E379:$K379,"Fail"))</f>
        <v/>
      </c>
      <c r="M379" s="12"/>
      <c r="N379" s="13"/>
      <c r="O379" s="18" t="str">
        <f>IF(COUNTA($A379:$K379,$M379:$N379)=0,"",IF(OR($B379="",NOT(SUMPRODUCT(--(Vans!$A$2:$A$101=$B379))=1)),"Check ID",IF(OR(NOT(AND(ISNUMBER(A379),N(A379)&gt;=18264,N(A379)&lt;=73050)),NOT(AND(ISNUMBER(D379),N(D379)&gt;=0,N(D379)&lt;=2000000)),N($A379)&lt;SUMPRODUCT(--(Vans!$A$2:$A$101=$B379),Vans!$G$2:$G$101),NOT(SUMPRODUCT(($E379:$K379="Pass")+($E379:$K379="Fail")+($E379:$K379="N/A"))=7),AND($M379&lt;&gt;"",$M379&lt;&gt;"Open",$M379&lt;&gt;"Closed")),"Check inputs",IF(OR($D379&lt;SUMPRODUCT(MAX(('Service Log'!$B$2:$B$501=$B379)*('Service Log'!$H$2:$H$501&lt;$A379)*'Service Log'!$I$2:$I$501)),$D379&lt;SUMPRODUCT(MAX((Inspections!$B$2:$B$501=$B379)*(Inspections!$P$2:$P$501&lt;$A379)*Inspections!$Q$2:$Q$501)),$D379&lt;SUMPRODUCT(--(Vans!$A$2:$A$101=$B379),Vans!$D$2:$D$101)),"Check odometer",IF(AND(N($L379)&gt;0,$M379=""),"Set status","OK")))))</f>
        <v/>
      </c>
      <c r="P379" s="21">
        <f>IF(AND(ISNUMBER($A379),N($A379)&gt;=18264,N($A379)&lt;=73050),$A379,0)</f>
        <v>0</v>
      </c>
      <c r="Q379" s="22">
        <f>IF(AND(AND(ISNUMBER($A379),N($A379)&gt;=18264,N($A379)&lt;=73050),AND(ISNUMBER($D379),N($D379)&gt;=0,N($D379)&lt;=2000000)),$D379,0)</f>
        <v>0</v>
      </c>
    </row>
    <row r="380" spans="1:17" x14ac:dyDescent="0.25">
      <c r="A380" s="15"/>
      <c r="B380" s="12"/>
      <c r="C380" s="13"/>
      <c r="D380" s="14"/>
      <c r="E380" s="12"/>
      <c r="F380" s="12"/>
      <c r="G380" s="12"/>
      <c r="H380" s="12"/>
      <c r="I380" s="12"/>
      <c r="J380" s="12"/>
      <c r="K380" s="12"/>
      <c r="L380" s="23" t="str">
        <f>IF(COUNTA($A380:$K380)=0,"",COUNTIF($E380:$K380,"Fail"))</f>
        <v/>
      </c>
      <c r="M380" s="12"/>
      <c r="N380" s="13"/>
      <c r="O380" s="18" t="str">
        <f>IF(COUNTA($A380:$K380,$M380:$N380)=0,"",IF(OR($B380="",NOT(SUMPRODUCT(--(Vans!$A$2:$A$101=$B380))=1)),"Check ID",IF(OR(NOT(AND(ISNUMBER(A380),N(A380)&gt;=18264,N(A380)&lt;=73050)),NOT(AND(ISNUMBER(D380),N(D380)&gt;=0,N(D380)&lt;=2000000)),N($A380)&lt;SUMPRODUCT(--(Vans!$A$2:$A$101=$B380),Vans!$G$2:$G$101),NOT(SUMPRODUCT(($E380:$K380="Pass")+($E380:$K380="Fail")+($E380:$K380="N/A"))=7),AND($M380&lt;&gt;"",$M380&lt;&gt;"Open",$M380&lt;&gt;"Closed")),"Check inputs",IF(OR($D380&lt;SUMPRODUCT(MAX(('Service Log'!$B$2:$B$501=$B380)*('Service Log'!$H$2:$H$501&lt;$A380)*'Service Log'!$I$2:$I$501)),$D380&lt;SUMPRODUCT(MAX((Inspections!$B$2:$B$501=$B380)*(Inspections!$P$2:$P$501&lt;$A380)*Inspections!$Q$2:$Q$501)),$D380&lt;SUMPRODUCT(--(Vans!$A$2:$A$101=$B380),Vans!$D$2:$D$101)),"Check odometer",IF(AND(N($L380)&gt;0,$M380=""),"Set status","OK")))))</f>
        <v/>
      </c>
      <c r="P380" s="21">
        <f>IF(AND(ISNUMBER($A380),N($A380)&gt;=18264,N($A380)&lt;=73050),$A380,0)</f>
        <v>0</v>
      </c>
      <c r="Q380" s="22">
        <f>IF(AND(AND(ISNUMBER($A380),N($A380)&gt;=18264,N($A380)&lt;=73050),AND(ISNUMBER($D380),N($D380)&gt;=0,N($D380)&lt;=2000000)),$D380,0)</f>
        <v>0</v>
      </c>
    </row>
    <row r="381" spans="1:17" x14ac:dyDescent="0.25">
      <c r="A381" s="15"/>
      <c r="B381" s="12"/>
      <c r="C381" s="13"/>
      <c r="D381" s="14"/>
      <c r="E381" s="12"/>
      <c r="F381" s="12"/>
      <c r="G381" s="12"/>
      <c r="H381" s="12"/>
      <c r="I381" s="12"/>
      <c r="J381" s="12"/>
      <c r="K381" s="12"/>
      <c r="L381" s="23" t="str">
        <f>IF(COUNTA($A381:$K381)=0,"",COUNTIF($E381:$K381,"Fail"))</f>
        <v/>
      </c>
      <c r="M381" s="12"/>
      <c r="N381" s="13"/>
      <c r="O381" s="18" t="str">
        <f>IF(COUNTA($A381:$K381,$M381:$N381)=0,"",IF(OR($B381="",NOT(SUMPRODUCT(--(Vans!$A$2:$A$101=$B381))=1)),"Check ID",IF(OR(NOT(AND(ISNUMBER(A381),N(A381)&gt;=18264,N(A381)&lt;=73050)),NOT(AND(ISNUMBER(D381),N(D381)&gt;=0,N(D381)&lt;=2000000)),N($A381)&lt;SUMPRODUCT(--(Vans!$A$2:$A$101=$B381),Vans!$G$2:$G$101),NOT(SUMPRODUCT(($E381:$K381="Pass")+($E381:$K381="Fail")+($E381:$K381="N/A"))=7),AND($M381&lt;&gt;"",$M381&lt;&gt;"Open",$M381&lt;&gt;"Closed")),"Check inputs",IF(OR($D381&lt;SUMPRODUCT(MAX(('Service Log'!$B$2:$B$501=$B381)*('Service Log'!$H$2:$H$501&lt;$A381)*'Service Log'!$I$2:$I$501)),$D381&lt;SUMPRODUCT(MAX((Inspections!$B$2:$B$501=$B381)*(Inspections!$P$2:$P$501&lt;$A381)*Inspections!$Q$2:$Q$501)),$D381&lt;SUMPRODUCT(--(Vans!$A$2:$A$101=$B381),Vans!$D$2:$D$101)),"Check odometer",IF(AND(N($L381)&gt;0,$M381=""),"Set status","OK")))))</f>
        <v/>
      </c>
      <c r="P381" s="21">
        <f>IF(AND(ISNUMBER($A381),N($A381)&gt;=18264,N($A381)&lt;=73050),$A381,0)</f>
        <v>0</v>
      </c>
      <c r="Q381" s="22">
        <f>IF(AND(AND(ISNUMBER($A381),N($A381)&gt;=18264,N($A381)&lt;=73050),AND(ISNUMBER($D381),N($D381)&gt;=0,N($D381)&lt;=2000000)),$D381,0)</f>
        <v>0</v>
      </c>
    </row>
    <row r="382" spans="1:17" x14ac:dyDescent="0.25">
      <c r="A382" s="15"/>
      <c r="B382" s="12"/>
      <c r="C382" s="13"/>
      <c r="D382" s="14"/>
      <c r="E382" s="12"/>
      <c r="F382" s="12"/>
      <c r="G382" s="12"/>
      <c r="H382" s="12"/>
      <c r="I382" s="12"/>
      <c r="J382" s="12"/>
      <c r="K382" s="12"/>
      <c r="L382" s="23" t="str">
        <f>IF(COUNTA($A382:$K382)=0,"",COUNTIF($E382:$K382,"Fail"))</f>
        <v/>
      </c>
      <c r="M382" s="12"/>
      <c r="N382" s="13"/>
      <c r="O382" s="18" t="str">
        <f>IF(COUNTA($A382:$K382,$M382:$N382)=0,"",IF(OR($B382="",NOT(SUMPRODUCT(--(Vans!$A$2:$A$101=$B382))=1)),"Check ID",IF(OR(NOT(AND(ISNUMBER(A382),N(A382)&gt;=18264,N(A382)&lt;=73050)),NOT(AND(ISNUMBER(D382),N(D382)&gt;=0,N(D382)&lt;=2000000)),N($A382)&lt;SUMPRODUCT(--(Vans!$A$2:$A$101=$B382),Vans!$G$2:$G$101),NOT(SUMPRODUCT(($E382:$K382="Pass")+($E382:$K382="Fail")+($E382:$K382="N/A"))=7),AND($M382&lt;&gt;"",$M382&lt;&gt;"Open",$M382&lt;&gt;"Closed")),"Check inputs",IF(OR($D382&lt;SUMPRODUCT(MAX(('Service Log'!$B$2:$B$501=$B382)*('Service Log'!$H$2:$H$501&lt;$A382)*'Service Log'!$I$2:$I$501)),$D382&lt;SUMPRODUCT(MAX((Inspections!$B$2:$B$501=$B382)*(Inspections!$P$2:$P$501&lt;$A382)*Inspections!$Q$2:$Q$501)),$D382&lt;SUMPRODUCT(--(Vans!$A$2:$A$101=$B382),Vans!$D$2:$D$101)),"Check odometer",IF(AND(N($L382)&gt;0,$M382=""),"Set status","OK")))))</f>
        <v/>
      </c>
      <c r="P382" s="21">
        <f>IF(AND(ISNUMBER($A382),N($A382)&gt;=18264,N($A382)&lt;=73050),$A382,0)</f>
        <v>0</v>
      </c>
      <c r="Q382" s="22">
        <f>IF(AND(AND(ISNUMBER($A382),N($A382)&gt;=18264,N($A382)&lt;=73050),AND(ISNUMBER($D382),N($D382)&gt;=0,N($D382)&lt;=2000000)),$D382,0)</f>
        <v>0</v>
      </c>
    </row>
    <row r="383" spans="1:17" x14ac:dyDescent="0.25">
      <c r="A383" s="15"/>
      <c r="B383" s="12"/>
      <c r="C383" s="13"/>
      <c r="D383" s="14"/>
      <c r="E383" s="12"/>
      <c r="F383" s="12"/>
      <c r="G383" s="12"/>
      <c r="H383" s="12"/>
      <c r="I383" s="12"/>
      <c r="J383" s="12"/>
      <c r="K383" s="12"/>
      <c r="L383" s="23" t="str">
        <f>IF(COUNTA($A383:$K383)=0,"",COUNTIF($E383:$K383,"Fail"))</f>
        <v/>
      </c>
      <c r="M383" s="12"/>
      <c r="N383" s="13"/>
      <c r="O383" s="18" t="str">
        <f>IF(COUNTA($A383:$K383,$M383:$N383)=0,"",IF(OR($B383="",NOT(SUMPRODUCT(--(Vans!$A$2:$A$101=$B383))=1)),"Check ID",IF(OR(NOT(AND(ISNUMBER(A383),N(A383)&gt;=18264,N(A383)&lt;=73050)),NOT(AND(ISNUMBER(D383),N(D383)&gt;=0,N(D383)&lt;=2000000)),N($A383)&lt;SUMPRODUCT(--(Vans!$A$2:$A$101=$B383),Vans!$G$2:$G$101),NOT(SUMPRODUCT(($E383:$K383="Pass")+($E383:$K383="Fail")+($E383:$K383="N/A"))=7),AND($M383&lt;&gt;"",$M383&lt;&gt;"Open",$M383&lt;&gt;"Closed")),"Check inputs",IF(OR($D383&lt;SUMPRODUCT(MAX(('Service Log'!$B$2:$B$501=$B383)*('Service Log'!$H$2:$H$501&lt;$A383)*'Service Log'!$I$2:$I$501)),$D383&lt;SUMPRODUCT(MAX((Inspections!$B$2:$B$501=$B383)*(Inspections!$P$2:$P$501&lt;$A383)*Inspections!$Q$2:$Q$501)),$D383&lt;SUMPRODUCT(--(Vans!$A$2:$A$101=$B383),Vans!$D$2:$D$101)),"Check odometer",IF(AND(N($L383)&gt;0,$M383=""),"Set status","OK")))))</f>
        <v/>
      </c>
      <c r="P383" s="21">
        <f>IF(AND(ISNUMBER($A383),N($A383)&gt;=18264,N($A383)&lt;=73050),$A383,0)</f>
        <v>0</v>
      </c>
      <c r="Q383" s="22">
        <f>IF(AND(AND(ISNUMBER($A383),N($A383)&gt;=18264,N($A383)&lt;=73050),AND(ISNUMBER($D383),N($D383)&gt;=0,N($D383)&lt;=2000000)),$D383,0)</f>
        <v>0</v>
      </c>
    </row>
    <row r="384" spans="1:17" x14ac:dyDescent="0.25">
      <c r="A384" s="15"/>
      <c r="B384" s="12"/>
      <c r="C384" s="13"/>
      <c r="D384" s="14"/>
      <c r="E384" s="12"/>
      <c r="F384" s="12"/>
      <c r="G384" s="12"/>
      <c r="H384" s="12"/>
      <c r="I384" s="12"/>
      <c r="J384" s="12"/>
      <c r="K384" s="12"/>
      <c r="L384" s="23" t="str">
        <f>IF(COUNTA($A384:$K384)=0,"",COUNTIF($E384:$K384,"Fail"))</f>
        <v/>
      </c>
      <c r="M384" s="12"/>
      <c r="N384" s="13"/>
      <c r="O384" s="18" t="str">
        <f>IF(COUNTA($A384:$K384,$M384:$N384)=0,"",IF(OR($B384="",NOT(SUMPRODUCT(--(Vans!$A$2:$A$101=$B384))=1)),"Check ID",IF(OR(NOT(AND(ISNUMBER(A384),N(A384)&gt;=18264,N(A384)&lt;=73050)),NOT(AND(ISNUMBER(D384),N(D384)&gt;=0,N(D384)&lt;=2000000)),N($A384)&lt;SUMPRODUCT(--(Vans!$A$2:$A$101=$B384),Vans!$G$2:$G$101),NOT(SUMPRODUCT(($E384:$K384="Pass")+($E384:$K384="Fail")+($E384:$K384="N/A"))=7),AND($M384&lt;&gt;"",$M384&lt;&gt;"Open",$M384&lt;&gt;"Closed")),"Check inputs",IF(OR($D384&lt;SUMPRODUCT(MAX(('Service Log'!$B$2:$B$501=$B384)*('Service Log'!$H$2:$H$501&lt;$A384)*'Service Log'!$I$2:$I$501)),$D384&lt;SUMPRODUCT(MAX((Inspections!$B$2:$B$501=$B384)*(Inspections!$P$2:$P$501&lt;$A384)*Inspections!$Q$2:$Q$501)),$D384&lt;SUMPRODUCT(--(Vans!$A$2:$A$101=$B384),Vans!$D$2:$D$101)),"Check odometer",IF(AND(N($L384)&gt;0,$M384=""),"Set status","OK")))))</f>
        <v/>
      </c>
      <c r="P384" s="21">
        <f>IF(AND(ISNUMBER($A384),N($A384)&gt;=18264,N($A384)&lt;=73050),$A384,0)</f>
        <v>0</v>
      </c>
      <c r="Q384" s="22">
        <f>IF(AND(AND(ISNUMBER($A384),N($A384)&gt;=18264,N($A384)&lt;=73050),AND(ISNUMBER($D384),N($D384)&gt;=0,N($D384)&lt;=2000000)),$D384,0)</f>
        <v>0</v>
      </c>
    </row>
    <row r="385" spans="1:17" x14ac:dyDescent="0.25">
      <c r="A385" s="15"/>
      <c r="B385" s="12"/>
      <c r="C385" s="13"/>
      <c r="D385" s="14"/>
      <c r="E385" s="12"/>
      <c r="F385" s="12"/>
      <c r="G385" s="12"/>
      <c r="H385" s="12"/>
      <c r="I385" s="12"/>
      <c r="J385" s="12"/>
      <c r="K385" s="12"/>
      <c r="L385" s="23" t="str">
        <f>IF(COUNTA($A385:$K385)=0,"",COUNTIF($E385:$K385,"Fail"))</f>
        <v/>
      </c>
      <c r="M385" s="12"/>
      <c r="N385" s="13"/>
      <c r="O385" s="18" t="str">
        <f>IF(COUNTA($A385:$K385,$M385:$N385)=0,"",IF(OR($B385="",NOT(SUMPRODUCT(--(Vans!$A$2:$A$101=$B385))=1)),"Check ID",IF(OR(NOT(AND(ISNUMBER(A385),N(A385)&gt;=18264,N(A385)&lt;=73050)),NOT(AND(ISNUMBER(D385),N(D385)&gt;=0,N(D385)&lt;=2000000)),N($A385)&lt;SUMPRODUCT(--(Vans!$A$2:$A$101=$B385),Vans!$G$2:$G$101),NOT(SUMPRODUCT(($E385:$K385="Pass")+($E385:$K385="Fail")+($E385:$K385="N/A"))=7),AND($M385&lt;&gt;"",$M385&lt;&gt;"Open",$M385&lt;&gt;"Closed")),"Check inputs",IF(OR($D385&lt;SUMPRODUCT(MAX(('Service Log'!$B$2:$B$501=$B385)*('Service Log'!$H$2:$H$501&lt;$A385)*'Service Log'!$I$2:$I$501)),$D385&lt;SUMPRODUCT(MAX((Inspections!$B$2:$B$501=$B385)*(Inspections!$P$2:$P$501&lt;$A385)*Inspections!$Q$2:$Q$501)),$D385&lt;SUMPRODUCT(--(Vans!$A$2:$A$101=$B385),Vans!$D$2:$D$101)),"Check odometer",IF(AND(N($L385)&gt;0,$M385=""),"Set status","OK")))))</f>
        <v/>
      </c>
      <c r="P385" s="21">
        <f>IF(AND(ISNUMBER($A385),N($A385)&gt;=18264,N($A385)&lt;=73050),$A385,0)</f>
        <v>0</v>
      </c>
      <c r="Q385" s="22">
        <f>IF(AND(AND(ISNUMBER($A385),N($A385)&gt;=18264,N($A385)&lt;=73050),AND(ISNUMBER($D385),N($D385)&gt;=0,N($D385)&lt;=2000000)),$D385,0)</f>
        <v>0</v>
      </c>
    </row>
    <row r="386" spans="1:17" x14ac:dyDescent="0.25">
      <c r="A386" s="15"/>
      <c r="B386" s="12"/>
      <c r="C386" s="13"/>
      <c r="D386" s="14"/>
      <c r="E386" s="12"/>
      <c r="F386" s="12"/>
      <c r="G386" s="12"/>
      <c r="H386" s="12"/>
      <c r="I386" s="12"/>
      <c r="J386" s="12"/>
      <c r="K386" s="12"/>
      <c r="L386" s="23" t="str">
        <f>IF(COUNTA($A386:$K386)=0,"",COUNTIF($E386:$K386,"Fail"))</f>
        <v/>
      </c>
      <c r="M386" s="12"/>
      <c r="N386" s="13"/>
      <c r="O386" s="18" t="str">
        <f>IF(COUNTA($A386:$K386,$M386:$N386)=0,"",IF(OR($B386="",NOT(SUMPRODUCT(--(Vans!$A$2:$A$101=$B386))=1)),"Check ID",IF(OR(NOT(AND(ISNUMBER(A386),N(A386)&gt;=18264,N(A386)&lt;=73050)),NOT(AND(ISNUMBER(D386),N(D386)&gt;=0,N(D386)&lt;=2000000)),N($A386)&lt;SUMPRODUCT(--(Vans!$A$2:$A$101=$B386),Vans!$G$2:$G$101),NOT(SUMPRODUCT(($E386:$K386="Pass")+($E386:$K386="Fail")+($E386:$K386="N/A"))=7),AND($M386&lt;&gt;"",$M386&lt;&gt;"Open",$M386&lt;&gt;"Closed")),"Check inputs",IF(OR($D386&lt;SUMPRODUCT(MAX(('Service Log'!$B$2:$B$501=$B386)*('Service Log'!$H$2:$H$501&lt;$A386)*'Service Log'!$I$2:$I$501)),$D386&lt;SUMPRODUCT(MAX((Inspections!$B$2:$B$501=$B386)*(Inspections!$P$2:$P$501&lt;$A386)*Inspections!$Q$2:$Q$501)),$D386&lt;SUMPRODUCT(--(Vans!$A$2:$A$101=$B386),Vans!$D$2:$D$101)),"Check odometer",IF(AND(N($L386)&gt;0,$M386=""),"Set status","OK")))))</f>
        <v/>
      </c>
      <c r="P386" s="21">
        <f>IF(AND(ISNUMBER($A386),N($A386)&gt;=18264,N($A386)&lt;=73050),$A386,0)</f>
        <v>0</v>
      </c>
      <c r="Q386" s="22">
        <f>IF(AND(AND(ISNUMBER($A386),N($A386)&gt;=18264,N($A386)&lt;=73050),AND(ISNUMBER($D386),N($D386)&gt;=0,N($D386)&lt;=2000000)),$D386,0)</f>
        <v>0</v>
      </c>
    </row>
    <row r="387" spans="1:17" x14ac:dyDescent="0.25">
      <c r="A387" s="15"/>
      <c r="B387" s="12"/>
      <c r="C387" s="13"/>
      <c r="D387" s="14"/>
      <c r="E387" s="12"/>
      <c r="F387" s="12"/>
      <c r="G387" s="12"/>
      <c r="H387" s="12"/>
      <c r="I387" s="12"/>
      <c r="J387" s="12"/>
      <c r="K387" s="12"/>
      <c r="L387" s="23" t="str">
        <f>IF(COUNTA($A387:$K387)=0,"",COUNTIF($E387:$K387,"Fail"))</f>
        <v/>
      </c>
      <c r="M387" s="12"/>
      <c r="N387" s="13"/>
      <c r="O387" s="18" t="str">
        <f>IF(COUNTA($A387:$K387,$M387:$N387)=0,"",IF(OR($B387="",NOT(SUMPRODUCT(--(Vans!$A$2:$A$101=$B387))=1)),"Check ID",IF(OR(NOT(AND(ISNUMBER(A387),N(A387)&gt;=18264,N(A387)&lt;=73050)),NOT(AND(ISNUMBER(D387),N(D387)&gt;=0,N(D387)&lt;=2000000)),N($A387)&lt;SUMPRODUCT(--(Vans!$A$2:$A$101=$B387),Vans!$G$2:$G$101),NOT(SUMPRODUCT(($E387:$K387="Pass")+($E387:$K387="Fail")+($E387:$K387="N/A"))=7),AND($M387&lt;&gt;"",$M387&lt;&gt;"Open",$M387&lt;&gt;"Closed")),"Check inputs",IF(OR($D387&lt;SUMPRODUCT(MAX(('Service Log'!$B$2:$B$501=$B387)*('Service Log'!$H$2:$H$501&lt;$A387)*'Service Log'!$I$2:$I$501)),$D387&lt;SUMPRODUCT(MAX((Inspections!$B$2:$B$501=$B387)*(Inspections!$P$2:$P$501&lt;$A387)*Inspections!$Q$2:$Q$501)),$D387&lt;SUMPRODUCT(--(Vans!$A$2:$A$101=$B387),Vans!$D$2:$D$101)),"Check odometer",IF(AND(N($L387)&gt;0,$M387=""),"Set status","OK")))))</f>
        <v/>
      </c>
      <c r="P387" s="21">
        <f>IF(AND(ISNUMBER($A387),N($A387)&gt;=18264,N($A387)&lt;=73050),$A387,0)</f>
        <v>0</v>
      </c>
      <c r="Q387" s="22">
        <f>IF(AND(AND(ISNUMBER($A387),N($A387)&gt;=18264,N($A387)&lt;=73050),AND(ISNUMBER($D387),N($D387)&gt;=0,N($D387)&lt;=2000000)),$D387,0)</f>
        <v>0</v>
      </c>
    </row>
    <row r="388" spans="1:17" x14ac:dyDescent="0.25">
      <c r="A388" s="15"/>
      <c r="B388" s="12"/>
      <c r="C388" s="13"/>
      <c r="D388" s="14"/>
      <c r="E388" s="12"/>
      <c r="F388" s="12"/>
      <c r="G388" s="12"/>
      <c r="H388" s="12"/>
      <c r="I388" s="12"/>
      <c r="J388" s="12"/>
      <c r="K388" s="12"/>
      <c r="L388" s="23" t="str">
        <f>IF(COUNTA($A388:$K388)=0,"",COUNTIF($E388:$K388,"Fail"))</f>
        <v/>
      </c>
      <c r="M388" s="12"/>
      <c r="N388" s="13"/>
      <c r="O388" s="18" t="str">
        <f>IF(COUNTA($A388:$K388,$M388:$N388)=0,"",IF(OR($B388="",NOT(SUMPRODUCT(--(Vans!$A$2:$A$101=$B388))=1)),"Check ID",IF(OR(NOT(AND(ISNUMBER(A388),N(A388)&gt;=18264,N(A388)&lt;=73050)),NOT(AND(ISNUMBER(D388),N(D388)&gt;=0,N(D388)&lt;=2000000)),N($A388)&lt;SUMPRODUCT(--(Vans!$A$2:$A$101=$B388),Vans!$G$2:$G$101),NOT(SUMPRODUCT(($E388:$K388="Pass")+($E388:$K388="Fail")+($E388:$K388="N/A"))=7),AND($M388&lt;&gt;"",$M388&lt;&gt;"Open",$M388&lt;&gt;"Closed")),"Check inputs",IF(OR($D388&lt;SUMPRODUCT(MAX(('Service Log'!$B$2:$B$501=$B388)*('Service Log'!$H$2:$H$501&lt;$A388)*'Service Log'!$I$2:$I$501)),$D388&lt;SUMPRODUCT(MAX((Inspections!$B$2:$B$501=$B388)*(Inspections!$P$2:$P$501&lt;$A388)*Inspections!$Q$2:$Q$501)),$D388&lt;SUMPRODUCT(--(Vans!$A$2:$A$101=$B388),Vans!$D$2:$D$101)),"Check odometer",IF(AND(N($L388)&gt;0,$M388=""),"Set status","OK")))))</f>
        <v/>
      </c>
      <c r="P388" s="21">
        <f>IF(AND(ISNUMBER($A388),N($A388)&gt;=18264,N($A388)&lt;=73050),$A388,0)</f>
        <v>0</v>
      </c>
      <c r="Q388" s="22">
        <f>IF(AND(AND(ISNUMBER($A388),N($A388)&gt;=18264,N($A388)&lt;=73050),AND(ISNUMBER($D388),N($D388)&gt;=0,N($D388)&lt;=2000000)),$D388,0)</f>
        <v>0</v>
      </c>
    </row>
    <row r="389" spans="1:17" x14ac:dyDescent="0.25">
      <c r="A389" s="15"/>
      <c r="B389" s="12"/>
      <c r="C389" s="13"/>
      <c r="D389" s="14"/>
      <c r="E389" s="12"/>
      <c r="F389" s="12"/>
      <c r="G389" s="12"/>
      <c r="H389" s="12"/>
      <c r="I389" s="12"/>
      <c r="J389" s="12"/>
      <c r="K389" s="12"/>
      <c r="L389" s="23" t="str">
        <f>IF(COUNTA($A389:$K389)=0,"",COUNTIF($E389:$K389,"Fail"))</f>
        <v/>
      </c>
      <c r="M389" s="12"/>
      <c r="N389" s="13"/>
      <c r="O389" s="18" t="str">
        <f>IF(COUNTA($A389:$K389,$M389:$N389)=0,"",IF(OR($B389="",NOT(SUMPRODUCT(--(Vans!$A$2:$A$101=$B389))=1)),"Check ID",IF(OR(NOT(AND(ISNUMBER(A389),N(A389)&gt;=18264,N(A389)&lt;=73050)),NOT(AND(ISNUMBER(D389),N(D389)&gt;=0,N(D389)&lt;=2000000)),N($A389)&lt;SUMPRODUCT(--(Vans!$A$2:$A$101=$B389),Vans!$G$2:$G$101),NOT(SUMPRODUCT(($E389:$K389="Pass")+($E389:$K389="Fail")+($E389:$K389="N/A"))=7),AND($M389&lt;&gt;"",$M389&lt;&gt;"Open",$M389&lt;&gt;"Closed")),"Check inputs",IF(OR($D389&lt;SUMPRODUCT(MAX(('Service Log'!$B$2:$B$501=$B389)*('Service Log'!$H$2:$H$501&lt;$A389)*'Service Log'!$I$2:$I$501)),$D389&lt;SUMPRODUCT(MAX((Inspections!$B$2:$B$501=$B389)*(Inspections!$P$2:$P$501&lt;$A389)*Inspections!$Q$2:$Q$501)),$D389&lt;SUMPRODUCT(--(Vans!$A$2:$A$101=$B389),Vans!$D$2:$D$101)),"Check odometer",IF(AND(N($L389)&gt;0,$M389=""),"Set status","OK")))))</f>
        <v/>
      </c>
      <c r="P389" s="21">
        <f>IF(AND(ISNUMBER($A389),N($A389)&gt;=18264,N($A389)&lt;=73050),$A389,0)</f>
        <v>0</v>
      </c>
      <c r="Q389" s="22">
        <f>IF(AND(AND(ISNUMBER($A389),N($A389)&gt;=18264,N($A389)&lt;=73050),AND(ISNUMBER($D389),N($D389)&gt;=0,N($D389)&lt;=2000000)),$D389,0)</f>
        <v>0</v>
      </c>
    </row>
    <row r="390" spans="1:17" x14ac:dyDescent="0.25">
      <c r="A390" s="15"/>
      <c r="B390" s="12"/>
      <c r="C390" s="13"/>
      <c r="D390" s="14"/>
      <c r="E390" s="12"/>
      <c r="F390" s="12"/>
      <c r="G390" s="12"/>
      <c r="H390" s="12"/>
      <c r="I390" s="12"/>
      <c r="J390" s="12"/>
      <c r="K390" s="12"/>
      <c r="L390" s="23" t="str">
        <f>IF(COUNTA($A390:$K390)=0,"",COUNTIF($E390:$K390,"Fail"))</f>
        <v/>
      </c>
      <c r="M390" s="12"/>
      <c r="N390" s="13"/>
      <c r="O390" s="18" t="str">
        <f>IF(COUNTA($A390:$K390,$M390:$N390)=0,"",IF(OR($B390="",NOT(SUMPRODUCT(--(Vans!$A$2:$A$101=$B390))=1)),"Check ID",IF(OR(NOT(AND(ISNUMBER(A390),N(A390)&gt;=18264,N(A390)&lt;=73050)),NOT(AND(ISNUMBER(D390),N(D390)&gt;=0,N(D390)&lt;=2000000)),N($A390)&lt;SUMPRODUCT(--(Vans!$A$2:$A$101=$B390),Vans!$G$2:$G$101),NOT(SUMPRODUCT(($E390:$K390="Pass")+($E390:$K390="Fail")+($E390:$K390="N/A"))=7),AND($M390&lt;&gt;"",$M390&lt;&gt;"Open",$M390&lt;&gt;"Closed")),"Check inputs",IF(OR($D390&lt;SUMPRODUCT(MAX(('Service Log'!$B$2:$B$501=$B390)*('Service Log'!$H$2:$H$501&lt;$A390)*'Service Log'!$I$2:$I$501)),$D390&lt;SUMPRODUCT(MAX((Inspections!$B$2:$B$501=$B390)*(Inspections!$P$2:$P$501&lt;$A390)*Inspections!$Q$2:$Q$501)),$D390&lt;SUMPRODUCT(--(Vans!$A$2:$A$101=$B390),Vans!$D$2:$D$101)),"Check odometer",IF(AND(N($L390)&gt;0,$M390=""),"Set status","OK")))))</f>
        <v/>
      </c>
      <c r="P390" s="21">
        <f>IF(AND(ISNUMBER($A390),N($A390)&gt;=18264,N($A390)&lt;=73050),$A390,0)</f>
        <v>0</v>
      </c>
      <c r="Q390" s="22">
        <f>IF(AND(AND(ISNUMBER($A390),N($A390)&gt;=18264,N($A390)&lt;=73050),AND(ISNUMBER($D390),N($D390)&gt;=0,N($D390)&lt;=2000000)),$D390,0)</f>
        <v>0</v>
      </c>
    </row>
    <row r="391" spans="1:17" x14ac:dyDescent="0.25">
      <c r="A391" s="15"/>
      <c r="B391" s="12"/>
      <c r="C391" s="13"/>
      <c r="D391" s="14"/>
      <c r="E391" s="12"/>
      <c r="F391" s="12"/>
      <c r="G391" s="12"/>
      <c r="H391" s="12"/>
      <c r="I391" s="12"/>
      <c r="J391" s="12"/>
      <c r="K391" s="12"/>
      <c r="L391" s="23" t="str">
        <f>IF(COUNTA($A391:$K391)=0,"",COUNTIF($E391:$K391,"Fail"))</f>
        <v/>
      </c>
      <c r="M391" s="12"/>
      <c r="N391" s="13"/>
      <c r="O391" s="18" t="str">
        <f>IF(COUNTA($A391:$K391,$M391:$N391)=0,"",IF(OR($B391="",NOT(SUMPRODUCT(--(Vans!$A$2:$A$101=$B391))=1)),"Check ID",IF(OR(NOT(AND(ISNUMBER(A391),N(A391)&gt;=18264,N(A391)&lt;=73050)),NOT(AND(ISNUMBER(D391),N(D391)&gt;=0,N(D391)&lt;=2000000)),N($A391)&lt;SUMPRODUCT(--(Vans!$A$2:$A$101=$B391),Vans!$G$2:$G$101),NOT(SUMPRODUCT(($E391:$K391="Pass")+($E391:$K391="Fail")+($E391:$K391="N/A"))=7),AND($M391&lt;&gt;"",$M391&lt;&gt;"Open",$M391&lt;&gt;"Closed")),"Check inputs",IF(OR($D391&lt;SUMPRODUCT(MAX(('Service Log'!$B$2:$B$501=$B391)*('Service Log'!$H$2:$H$501&lt;$A391)*'Service Log'!$I$2:$I$501)),$D391&lt;SUMPRODUCT(MAX((Inspections!$B$2:$B$501=$B391)*(Inspections!$P$2:$P$501&lt;$A391)*Inspections!$Q$2:$Q$501)),$D391&lt;SUMPRODUCT(--(Vans!$A$2:$A$101=$B391),Vans!$D$2:$D$101)),"Check odometer",IF(AND(N($L391)&gt;0,$M391=""),"Set status","OK")))))</f>
        <v/>
      </c>
      <c r="P391" s="21">
        <f>IF(AND(ISNUMBER($A391),N($A391)&gt;=18264,N($A391)&lt;=73050),$A391,0)</f>
        <v>0</v>
      </c>
      <c r="Q391" s="22">
        <f>IF(AND(AND(ISNUMBER($A391),N($A391)&gt;=18264,N($A391)&lt;=73050),AND(ISNUMBER($D391),N($D391)&gt;=0,N($D391)&lt;=2000000)),$D391,0)</f>
        <v>0</v>
      </c>
    </row>
    <row r="392" spans="1:17" x14ac:dyDescent="0.25">
      <c r="A392" s="15"/>
      <c r="B392" s="12"/>
      <c r="C392" s="13"/>
      <c r="D392" s="14"/>
      <c r="E392" s="12"/>
      <c r="F392" s="12"/>
      <c r="G392" s="12"/>
      <c r="H392" s="12"/>
      <c r="I392" s="12"/>
      <c r="J392" s="12"/>
      <c r="K392" s="12"/>
      <c r="L392" s="23" t="str">
        <f>IF(COUNTA($A392:$K392)=0,"",COUNTIF($E392:$K392,"Fail"))</f>
        <v/>
      </c>
      <c r="M392" s="12"/>
      <c r="N392" s="13"/>
      <c r="O392" s="18" t="str">
        <f>IF(COUNTA($A392:$K392,$M392:$N392)=0,"",IF(OR($B392="",NOT(SUMPRODUCT(--(Vans!$A$2:$A$101=$B392))=1)),"Check ID",IF(OR(NOT(AND(ISNUMBER(A392),N(A392)&gt;=18264,N(A392)&lt;=73050)),NOT(AND(ISNUMBER(D392),N(D392)&gt;=0,N(D392)&lt;=2000000)),N($A392)&lt;SUMPRODUCT(--(Vans!$A$2:$A$101=$B392),Vans!$G$2:$G$101),NOT(SUMPRODUCT(($E392:$K392="Pass")+($E392:$K392="Fail")+($E392:$K392="N/A"))=7),AND($M392&lt;&gt;"",$M392&lt;&gt;"Open",$M392&lt;&gt;"Closed")),"Check inputs",IF(OR($D392&lt;SUMPRODUCT(MAX(('Service Log'!$B$2:$B$501=$B392)*('Service Log'!$H$2:$H$501&lt;$A392)*'Service Log'!$I$2:$I$501)),$D392&lt;SUMPRODUCT(MAX((Inspections!$B$2:$B$501=$B392)*(Inspections!$P$2:$P$501&lt;$A392)*Inspections!$Q$2:$Q$501)),$D392&lt;SUMPRODUCT(--(Vans!$A$2:$A$101=$B392),Vans!$D$2:$D$101)),"Check odometer",IF(AND(N($L392)&gt;0,$M392=""),"Set status","OK")))))</f>
        <v/>
      </c>
      <c r="P392" s="21">
        <f>IF(AND(ISNUMBER($A392),N($A392)&gt;=18264,N($A392)&lt;=73050),$A392,0)</f>
        <v>0</v>
      </c>
      <c r="Q392" s="22">
        <f>IF(AND(AND(ISNUMBER($A392),N($A392)&gt;=18264,N($A392)&lt;=73050),AND(ISNUMBER($D392),N($D392)&gt;=0,N($D392)&lt;=2000000)),$D392,0)</f>
        <v>0</v>
      </c>
    </row>
    <row r="393" spans="1:17" x14ac:dyDescent="0.25">
      <c r="A393" s="15"/>
      <c r="B393" s="12"/>
      <c r="C393" s="13"/>
      <c r="D393" s="14"/>
      <c r="E393" s="12"/>
      <c r="F393" s="12"/>
      <c r="G393" s="12"/>
      <c r="H393" s="12"/>
      <c r="I393" s="12"/>
      <c r="J393" s="12"/>
      <c r="K393" s="12"/>
      <c r="L393" s="23" t="str">
        <f>IF(COUNTA($A393:$K393)=0,"",COUNTIF($E393:$K393,"Fail"))</f>
        <v/>
      </c>
      <c r="M393" s="12"/>
      <c r="N393" s="13"/>
      <c r="O393" s="18" t="str">
        <f>IF(COUNTA($A393:$K393,$M393:$N393)=0,"",IF(OR($B393="",NOT(SUMPRODUCT(--(Vans!$A$2:$A$101=$B393))=1)),"Check ID",IF(OR(NOT(AND(ISNUMBER(A393),N(A393)&gt;=18264,N(A393)&lt;=73050)),NOT(AND(ISNUMBER(D393),N(D393)&gt;=0,N(D393)&lt;=2000000)),N($A393)&lt;SUMPRODUCT(--(Vans!$A$2:$A$101=$B393),Vans!$G$2:$G$101),NOT(SUMPRODUCT(($E393:$K393="Pass")+($E393:$K393="Fail")+($E393:$K393="N/A"))=7),AND($M393&lt;&gt;"",$M393&lt;&gt;"Open",$M393&lt;&gt;"Closed")),"Check inputs",IF(OR($D393&lt;SUMPRODUCT(MAX(('Service Log'!$B$2:$B$501=$B393)*('Service Log'!$H$2:$H$501&lt;$A393)*'Service Log'!$I$2:$I$501)),$D393&lt;SUMPRODUCT(MAX((Inspections!$B$2:$B$501=$B393)*(Inspections!$P$2:$P$501&lt;$A393)*Inspections!$Q$2:$Q$501)),$D393&lt;SUMPRODUCT(--(Vans!$A$2:$A$101=$B393),Vans!$D$2:$D$101)),"Check odometer",IF(AND(N($L393)&gt;0,$M393=""),"Set status","OK")))))</f>
        <v/>
      </c>
      <c r="P393" s="21">
        <f>IF(AND(ISNUMBER($A393),N($A393)&gt;=18264,N($A393)&lt;=73050),$A393,0)</f>
        <v>0</v>
      </c>
      <c r="Q393" s="22">
        <f>IF(AND(AND(ISNUMBER($A393),N($A393)&gt;=18264,N($A393)&lt;=73050),AND(ISNUMBER($D393),N($D393)&gt;=0,N($D393)&lt;=2000000)),$D393,0)</f>
        <v>0</v>
      </c>
    </row>
    <row r="394" spans="1:17" x14ac:dyDescent="0.25">
      <c r="A394" s="15"/>
      <c r="B394" s="12"/>
      <c r="C394" s="13"/>
      <c r="D394" s="14"/>
      <c r="E394" s="12"/>
      <c r="F394" s="12"/>
      <c r="G394" s="12"/>
      <c r="H394" s="12"/>
      <c r="I394" s="12"/>
      <c r="J394" s="12"/>
      <c r="K394" s="12"/>
      <c r="L394" s="23" t="str">
        <f>IF(COUNTA($A394:$K394)=0,"",COUNTIF($E394:$K394,"Fail"))</f>
        <v/>
      </c>
      <c r="M394" s="12"/>
      <c r="N394" s="13"/>
      <c r="O394" s="18" t="str">
        <f>IF(COUNTA($A394:$K394,$M394:$N394)=0,"",IF(OR($B394="",NOT(SUMPRODUCT(--(Vans!$A$2:$A$101=$B394))=1)),"Check ID",IF(OR(NOT(AND(ISNUMBER(A394),N(A394)&gt;=18264,N(A394)&lt;=73050)),NOT(AND(ISNUMBER(D394),N(D394)&gt;=0,N(D394)&lt;=2000000)),N($A394)&lt;SUMPRODUCT(--(Vans!$A$2:$A$101=$B394),Vans!$G$2:$G$101),NOT(SUMPRODUCT(($E394:$K394="Pass")+($E394:$K394="Fail")+($E394:$K394="N/A"))=7),AND($M394&lt;&gt;"",$M394&lt;&gt;"Open",$M394&lt;&gt;"Closed")),"Check inputs",IF(OR($D394&lt;SUMPRODUCT(MAX(('Service Log'!$B$2:$B$501=$B394)*('Service Log'!$H$2:$H$501&lt;$A394)*'Service Log'!$I$2:$I$501)),$D394&lt;SUMPRODUCT(MAX((Inspections!$B$2:$B$501=$B394)*(Inspections!$P$2:$P$501&lt;$A394)*Inspections!$Q$2:$Q$501)),$D394&lt;SUMPRODUCT(--(Vans!$A$2:$A$101=$B394),Vans!$D$2:$D$101)),"Check odometer",IF(AND(N($L394)&gt;0,$M394=""),"Set status","OK")))))</f>
        <v/>
      </c>
      <c r="P394" s="21">
        <f>IF(AND(ISNUMBER($A394),N($A394)&gt;=18264,N($A394)&lt;=73050),$A394,0)</f>
        <v>0</v>
      </c>
      <c r="Q394" s="22">
        <f>IF(AND(AND(ISNUMBER($A394),N($A394)&gt;=18264,N($A394)&lt;=73050),AND(ISNUMBER($D394),N($D394)&gt;=0,N($D394)&lt;=2000000)),$D394,0)</f>
        <v>0</v>
      </c>
    </row>
    <row r="395" spans="1:17" x14ac:dyDescent="0.25">
      <c r="A395" s="15"/>
      <c r="B395" s="12"/>
      <c r="C395" s="13"/>
      <c r="D395" s="14"/>
      <c r="E395" s="12"/>
      <c r="F395" s="12"/>
      <c r="G395" s="12"/>
      <c r="H395" s="12"/>
      <c r="I395" s="12"/>
      <c r="J395" s="12"/>
      <c r="K395" s="12"/>
      <c r="L395" s="23" t="str">
        <f>IF(COUNTA($A395:$K395)=0,"",COUNTIF($E395:$K395,"Fail"))</f>
        <v/>
      </c>
      <c r="M395" s="12"/>
      <c r="N395" s="13"/>
      <c r="O395" s="18" t="str">
        <f>IF(COUNTA($A395:$K395,$M395:$N395)=0,"",IF(OR($B395="",NOT(SUMPRODUCT(--(Vans!$A$2:$A$101=$B395))=1)),"Check ID",IF(OR(NOT(AND(ISNUMBER(A395),N(A395)&gt;=18264,N(A395)&lt;=73050)),NOT(AND(ISNUMBER(D395),N(D395)&gt;=0,N(D395)&lt;=2000000)),N($A395)&lt;SUMPRODUCT(--(Vans!$A$2:$A$101=$B395),Vans!$G$2:$G$101),NOT(SUMPRODUCT(($E395:$K395="Pass")+($E395:$K395="Fail")+($E395:$K395="N/A"))=7),AND($M395&lt;&gt;"",$M395&lt;&gt;"Open",$M395&lt;&gt;"Closed")),"Check inputs",IF(OR($D395&lt;SUMPRODUCT(MAX(('Service Log'!$B$2:$B$501=$B395)*('Service Log'!$H$2:$H$501&lt;$A395)*'Service Log'!$I$2:$I$501)),$D395&lt;SUMPRODUCT(MAX((Inspections!$B$2:$B$501=$B395)*(Inspections!$P$2:$P$501&lt;$A395)*Inspections!$Q$2:$Q$501)),$D395&lt;SUMPRODUCT(--(Vans!$A$2:$A$101=$B395),Vans!$D$2:$D$101)),"Check odometer",IF(AND(N($L395)&gt;0,$M395=""),"Set status","OK")))))</f>
        <v/>
      </c>
      <c r="P395" s="21">
        <f>IF(AND(ISNUMBER($A395),N($A395)&gt;=18264,N($A395)&lt;=73050),$A395,0)</f>
        <v>0</v>
      </c>
      <c r="Q395" s="22">
        <f>IF(AND(AND(ISNUMBER($A395),N($A395)&gt;=18264,N($A395)&lt;=73050),AND(ISNUMBER($D395),N($D395)&gt;=0,N($D395)&lt;=2000000)),$D395,0)</f>
        <v>0</v>
      </c>
    </row>
    <row r="396" spans="1:17" x14ac:dyDescent="0.25">
      <c r="A396" s="15"/>
      <c r="B396" s="12"/>
      <c r="C396" s="13"/>
      <c r="D396" s="14"/>
      <c r="E396" s="12"/>
      <c r="F396" s="12"/>
      <c r="G396" s="12"/>
      <c r="H396" s="12"/>
      <c r="I396" s="12"/>
      <c r="J396" s="12"/>
      <c r="K396" s="12"/>
      <c r="L396" s="23" t="str">
        <f>IF(COUNTA($A396:$K396)=0,"",COUNTIF($E396:$K396,"Fail"))</f>
        <v/>
      </c>
      <c r="M396" s="12"/>
      <c r="N396" s="13"/>
      <c r="O396" s="18" t="str">
        <f>IF(COUNTA($A396:$K396,$M396:$N396)=0,"",IF(OR($B396="",NOT(SUMPRODUCT(--(Vans!$A$2:$A$101=$B396))=1)),"Check ID",IF(OR(NOT(AND(ISNUMBER(A396),N(A396)&gt;=18264,N(A396)&lt;=73050)),NOT(AND(ISNUMBER(D396),N(D396)&gt;=0,N(D396)&lt;=2000000)),N($A396)&lt;SUMPRODUCT(--(Vans!$A$2:$A$101=$B396),Vans!$G$2:$G$101),NOT(SUMPRODUCT(($E396:$K396="Pass")+($E396:$K396="Fail")+($E396:$K396="N/A"))=7),AND($M396&lt;&gt;"",$M396&lt;&gt;"Open",$M396&lt;&gt;"Closed")),"Check inputs",IF(OR($D396&lt;SUMPRODUCT(MAX(('Service Log'!$B$2:$B$501=$B396)*('Service Log'!$H$2:$H$501&lt;$A396)*'Service Log'!$I$2:$I$501)),$D396&lt;SUMPRODUCT(MAX((Inspections!$B$2:$B$501=$B396)*(Inspections!$P$2:$P$501&lt;$A396)*Inspections!$Q$2:$Q$501)),$D396&lt;SUMPRODUCT(--(Vans!$A$2:$A$101=$B396),Vans!$D$2:$D$101)),"Check odometer",IF(AND(N($L396)&gt;0,$M396=""),"Set status","OK")))))</f>
        <v/>
      </c>
      <c r="P396" s="21">
        <f>IF(AND(ISNUMBER($A396),N($A396)&gt;=18264,N($A396)&lt;=73050),$A396,0)</f>
        <v>0</v>
      </c>
      <c r="Q396" s="22">
        <f>IF(AND(AND(ISNUMBER($A396),N($A396)&gt;=18264,N($A396)&lt;=73050),AND(ISNUMBER($D396),N($D396)&gt;=0,N($D396)&lt;=2000000)),$D396,0)</f>
        <v>0</v>
      </c>
    </row>
    <row r="397" spans="1:17" x14ac:dyDescent="0.25">
      <c r="A397" s="15"/>
      <c r="B397" s="12"/>
      <c r="C397" s="13"/>
      <c r="D397" s="14"/>
      <c r="E397" s="12"/>
      <c r="F397" s="12"/>
      <c r="G397" s="12"/>
      <c r="H397" s="12"/>
      <c r="I397" s="12"/>
      <c r="J397" s="12"/>
      <c r="K397" s="12"/>
      <c r="L397" s="23" t="str">
        <f>IF(COUNTA($A397:$K397)=0,"",COUNTIF($E397:$K397,"Fail"))</f>
        <v/>
      </c>
      <c r="M397" s="12"/>
      <c r="N397" s="13"/>
      <c r="O397" s="18" t="str">
        <f>IF(COUNTA($A397:$K397,$M397:$N397)=0,"",IF(OR($B397="",NOT(SUMPRODUCT(--(Vans!$A$2:$A$101=$B397))=1)),"Check ID",IF(OR(NOT(AND(ISNUMBER(A397),N(A397)&gt;=18264,N(A397)&lt;=73050)),NOT(AND(ISNUMBER(D397),N(D397)&gt;=0,N(D397)&lt;=2000000)),N($A397)&lt;SUMPRODUCT(--(Vans!$A$2:$A$101=$B397),Vans!$G$2:$G$101),NOT(SUMPRODUCT(($E397:$K397="Pass")+($E397:$K397="Fail")+($E397:$K397="N/A"))=7),AND($M397&lt;&gt;"",$M397&lt;&gt;"Open",$M397&lt;&gt;"Closed")),"Check inputs",IF(OR($D397&lt;SUMPRODUCT(MAX(('Service Log'!$B$2:$B$501=$B397)*('Service Log'!$H$2:$H$501&lt;$A397)*'Service Log'!$I$2:$I$501)),$D397&lt;SUMPRODUCT(MAX((Inspections!$B$2:$B$501=$B397)*(Inspections!$P$2:$P$501&lt;$A397)*Inspections!$Q$2:$Q$501)),$D397&lt;SUMPRODUCT(--(Vans!$A$2:$A$101=$B397),Vans!$D$2:$D$101)),"Check odometer",IF(AND(N($L397)&gt;0,$M397=""),"Set status","OK")))))</f>
        <v/>
      </c>
      <c r="P397" s="21">
        <f>IF(AND(ISNUMBER($A397),N($A397)&gt;=18264,N($A397)&lt;=73050),$A397,0)</f>
        <v>0</v>
      </c>
      <c r="Q397" s="22">
        <f>IF(AND(AND(ISNUMBER($A397),N($A397)&gt;=18264,N($A397)&lt;=73050),AND(ISNUMBER($D397),N($D397)&gt;=0,N($D397)&lt;=2000000)),$D397,0)</f>
        <v>0</v>
      </c>
    </row>
    <row r="398" spans="1:17" x14ac:dyDescent="0.25">
      <c r="A398" s="15"/>
      <c r="B398" s="12"/>
      <c r="C398" s="13"/>
      <c r="D398" s="14"/>
      <c r="E398" s="12"/>
      <c r="F398" s="12"/>
      <c r="G398" s="12"/>
      <c r="H398" s="12"/>
      <c r="I398" s="12"/>
      <c r="J398" s="12"/>
      <c r="K398" s="12"/>
      <c r="L398" s="23" t="str">
        <f>IF(COUNTA($A398:$K398)=0,"",COUNTIF($E398:$K398,"Fail"))</f>
        <v/>
      </c>
      <c r="M398" s="12"/>
      <c r="N398" s="13"/>
      <c r="O398" s="18" t="str">
        <f>IF(COUNTA($A398:$K398,$M398:$N398)=0,"",IF(OR($B398="",NOT(SUMPRODUCT(--(Vans!$A$2:$A$101=$B398))=1)),"Check ID",IF(OR(NOT(AND(ISNUMBER(A398),N(A398)&gt;=18264,N(A398)&lt;=73050)),NOT(AND(ISNUMBER(D398),N(D398)&gt;=0,N(D398)&lt;=2000000)),N($A398)&lt;SUMPRODUCT(--(Vans!$A$2:$A$101=$B398),Vans!$G$2:$G$101),NOT(SUMPRODUCT(($E398:$K398="Pass")+($E398:$K398="Fail")+($E398:$K398="N/A"))=7),AND($M398&lt;&gt;"",$M398&lt;&gt;"Open",$M398&lt;&gt;"Closed")),"Check inputs",IF(OR($D398&lt;SUMPRODUCT(MAX(('Service Log'!$B$2:$B$501=$B398)*('Service Log'!$H$2:$H$501&lt;$A398)*'Service Log'!$I$2:$I$501)),$D398&lt;SUMPRODUCT(MAX((Inspections!$B$2:$B$501=$B398)*(Inspections!$P$2:$P$501&lt;$A398)*Inspections!$Q$2:$Q$501)),$D398&lt;SUMPRODUCT(--(Vans!$A$2:$A$101=$B398),Vans!$D$2:$D$101)),"Check odometer",IF(AND(N($L398)&gt;0,$M398=""),"Set status","OK")))))</f>
        <v/>
      </c>
      <c r="P398" s="21">
        <f>IF(AND(ISNUMBER($A398),N($A398)&gt;=18264,N($A398)&lt;=73050),$A398,0)</f>
        <v>0</v>
      </c>
      <c r="Q398" s="22">
        <f>IF(AND(AND(ISNUMBER($A398),N($A398)&gt;=18264,N($A398)&lt;=73050),AND(ISNUMBER($D398),N($D398)&gt;=0,N($D398)&lt;=2000000)),$D398,0)</f>
        <v>0</v>
      </c>
    </row>
    <row r="399" spans="1:17" x14ac:dyDescent="0.25">
      <c r="A399" s="15"/>
      <c r="B399" s="12"/>
      <c r="C399" s="13"/>
      <c r="D399" s="14"/>
      <c r="E399" s="12"/>
      <c r="F399" s="12"/>
      <c r="G399" s="12"/>
      <c r="H399" s="12"/>
      <c r="I399" s="12"/>
      <c r="J399" s="12"/>
      <c r="K399" s="12"/>
      <c r="L399" s="23" t="str">
        <f>IF(COUNTA($A399:$K399)=0,"",COUNTIF($E399:$K399,"Fail"))</f>
        <v/>
      </c>
      <c r="M399" s="12"/>
      <c r="N399" s="13"/>
      <c r="O399" s="18" t="str">
        <f>IF(COUNTA($A399:$K399,$M399:$N399)=0,"",IF(OR($B399="",NOT(SUMPRODUCT(--(Vans!$A$2:$A$101=$B399))=1)),"Check ID",IF(OR(NOT(AND(ISNUMBER(A399),N(A399)&gt;=18264,N(A399)&lt;=73050)),NOT(AND(ISNUMBER(D399),N(D399)&gt;=0,N(D399)&lt;=2000000)),N($A399)&lt;SUMPRODUCT(--(Vans!$A$2:$A$101=$B399),Vans!$G$2:$G$101),NOT(SUMPRODUCT(($E399:$K399="Pass")+($E399:$K399="Fail")+($E399:$K399="N/A"))=7),AND($M399&lt;&gt;"",$M399&lt;&gt;"Open",$M399&lt;&gt;"Closed")),"Check inputs",IF(OR($D399&lt;SUMPRODUCT(MAX(('Service Log'!$B$2:$B$501=$B399)*('Service Log'!$H$2:$H$501&lt;$A399)*'Service Log'!$I$2:$I$501)),$D399&lt;SUMPRODUCT(MAX((Inspections!$B$2:$B$501=$B399)*(Inspections!$P$2:$P$501&lt;$A399)*Inspections!$Q$2:$Q$501)),$D399&lt;SUMPRODUCT(--(Vans!$A$2:$A$101=$B399),Vans!$D$2:$D$101)),"Check odometer",IF(AND(N($L399)&gt;0,$M399=""),"Set status","OK")))))</f>
        <v/>
      </c>
      <c r="P399" s="21">
        <f>IF(AND(ISNUMBER($A399),N($A399)&gt;=18264,N($A399)&lt;=73050),$A399,0)</f>
        <v>0</v>
      </c>
      <c r="Q399" s="22">
        <f>IF(AND(AND(ISNUMBER($A399),N($A399)&gt;=18264,N($A399)&lt;=73050),AND(ISNUMBER($D399),N($D399)&gt;=0,N($D399)&lt;=2000000)),$D399,0)</f>
        <v>0</v>
      </c>
    </row>
    <row r="400" spans="1:17" x14ac:dyDescent="0.25">
      <c r="A400" s="15"/>
      <c r="B400" s="12"/>
      <c r="C400" s="13"/>
      <c r="D400" s="14"/>
      <c r="E400" s="12"/>
      <c r="F400" s="12"/>
      <c r="G400" s="12"/>
      <c r="H400" s="12"/>
      <c r="I400" s="12"/>
      <c r="J400" s="12"/>
      <c r="K400" s="12"/>
      <c r="L400" s="23" t="str">
        <f>IF(COUNTA($A400:$K400)=0,"",COUNTIF($E400:$K400,"Fail"))</f>
        <v/>
      </c>
      <c r="M400" s="12"/>
      <c r="N400" s="13"/>
      <c r="O400" s="18" t="str">
        <f>IF(COUNTA($A400:$K400,$M400:$N400)=0,"",IF(OR($B400="",NOT(SUMPRODUCT(--(Vans!$A$2:$A$101=$B400))=1)),"Check ID",IF(OR(NOT(AND(ISNUMBER(A400),N(A400)&gt;=18264,N(A400)&lt;=73050)),NOT(AND(ISNUMBER(D400),N(D400)&gt;=0,N(D400)&lt;=2000000)),N($A400)&lt;SUMPRODUCT(--(Vans!$A$2:$A$101=$B400),Vans!$G$2:$G$101),NOT(SUMPRODUCT(($E400:$K400="Pass")+($E400:$K400="Fail")+($E400:$K400="N/A"))=7),AND($M400&lt;&gt;"",$M400&lt;&gt;"Open",$M400&lt;&gt;"Closed")),"Check inputs",IF(OR($D400&lt;SUMPRODUCT(MAX(('Service Log'!$B$2:$B$501=$B400)*('Service Log'!$H$2:$H$501&lt;$A400)*'Service Log'!$I$2:$I$501)),$D400&lt;SUMPRODUCT(MAX((Inspections!$B$2:$B$501=$B400)*(Inspections!$P$2:$P$501&lt;$A400)*Inspections!$Q$2:$Q$501)),$D400&lt;SUMPRODUCT(--(Vans!$A$2:$A$101=$B400),Vans!$D$2:$D$101)),"Check odometer",IF(AND(N($L400)&gt;0,$M400=""),"Set status","OK")))))</f>
        <v/>
      </c>
      <c r="P400" s="21">
        <f>IF(AND(ISNUMBER($A400),N($A400)&gt;=18264,N($A400)&lt;=73050),$A400,0)</f>
        <v>0</v>
      </c>
      <c r="Q400" s="22">
        <f>IF(AND(AND(ISNUMBER($A400),N($A400)&gt;=18264,N($A400)&lt;=73050),AND(ISNUMBER($D400),N($D400)&gt;=0,N($D400)&lt;=2000000)),$D400,0)</f>
        <v>0</v>
      </c>
    </row>
    <row r="401" spans="1:17" x14ac:dyDescent="0.25">
      <c r="A401" s="15"/>
      <c r="B401" s="12"/>
      <c r="C401" s="13"/>
      <c r="D401" s="14"/>
      <c r="E401" s="12"/>
      <c r="F401" s="12"/>
      <c r="G401" s="12"/>
      <c r="H401" s="12"/>
      <c r="I401" s="12"/>
      <c r="J401" s="12"/>
      <c r="K401" s="12"/>
      <c r="L401" s="23" t="str">
        <f>IF(COUNTA($A401:$K401)=0,"",COUNTIF($E401:$K401,"Fail"))</f>
        <v/>
      </c>
      <c r="M401" s="12"/>
      <c r="N401" s="13"/>
      <c r="O401" s="18" t="str">
        <f>IF(COUNTA($A401:$K401,$M401:$N401)=0,"",IF(OR($B401="",NOT(SUMPRODUCT(--(Vans!$A$2:$A$101=$B401))=1)),"Check ID",IF(OR(NOT(AND(ISNUMBER(A401),N(A401)&gt;=18264,N(A401)&lt;=73050)),NOT(AND(ISNUMBER(D401),N(D401)&gt;=0,N(D401)&lt;=2000000)),N($A401)&lt;SUMPRODUCT(--(Vans!$A$2:$A$101=$B401),Vans!$G$2:$G$101),NOT(SUMPRODUCT(($E401:$K401="Pass")+($E401:$K401="Fail")+($E401:$K401="N/A"))=7),AND($M401&lt;&gt;"",$M401&lt;&gt;"Open",$M401&lt;&gt;"Closed")),"Check inputs",IF(OR($D401&lt;SUMPRODUCT(MAX(('Service Log'!$B$2:$B$501=$B401)*('Service Log'!$H$2:$H$501&lt;$A401)*'Service Log'!$I$2:$I$501)),$D401&lt;SUMPRODUCT(MAX((Inspections!$B$2:$B$501=$B401)*(Inspections!$P$2:$P$501&lt;$A401)*Inspections!$Q$2:$Q$501)),$D401&lt;SUMPRODUCT(--(Vans!$A$2:$A$101=$B401),Vans!$D$2:$D$101)),"Check odometer",IF(AND(N($L401)&gt;0,$M401=""),"Set status","OK")))))</f>
        <v/>
      </c>
      <c r="P401" s="21">
        <f>IF(AND(ISNUMBER($A401),N($A401)&gt;=18264,N($A401)&lt;=73050),$A401,0)</f>
        <v>0</v>
      </c>
      <c r="Q401" s="22">
        <f>IF(AND(AND(ISNUMBER($A401),N($A401)&gt;=18264,N($A401)&lt;=73050),AND(ISNUMBER($D401),N($D401)&gt;=0,N($D401)&lt;=2000000)),$D401,0)</f>
        <v>0</v>
      </c>
    </row>
    <row r="402" spans="1:17" x14ac:dyDescent="0.25">
      <c r="A402" s="15"/>
      <c r="B402" s="12"/>
      <c r="C402" s="13"/>
      <c r="D402" s="14"/>
      <c r="E402" s="12"/>
      <c r="F402" s="12"/>
      <c r="G402" s="12"/>
      <c r="H402" s="12"/>
      <c r="I402" s="12"/>
      <c r="J402" s="12"/>
      <c r="K402" s="12"/>
      <c r="L402" s="23" t="str">
        <f>IF(COUNTA($A402:$K402)=0,"",COUNTIF($E402:$K402,"Fail"))</f>
        <v/>
      </c>
      <c r="M402" s="12"/>
      <c r="N402" s="13"/>
      <c r="O402" s="18" t="str">
        <f>IF(COUNTA($A402:$K402,$M402:$N402)=0,"",IF(OR($B402="",NOT(SUMPRODUCT(--(Vans!$A$2:$A$101=$B402))=1)),"Check ID",IF(OR(NOT(AND(ISNUMBER(A402),N(A402)&gt;=18264,N(A402)&lt;=73050)),NOT(AND(ISNUMBER(D402),N(D402)&gt;=0,N(D402)&lt;=2000000)),N($A402)&lt;SUMPRODUCT(--(Vans!$A$2:$A$101=$B402),Vans!$G$2:$G$101),NOT(SUMPRODUCT(($E402:$K402="Pass")+($E402:$K402="Fail")+($E402:$K402="N/A"))=7),AND($M402&lt;&gt;"",$M402&lt;&gt;"Open",$M402&lt;&gt;"Closed")),"Check inputs",IF(OR($D402&lt;SUMPRODUCT(MAX(('Service Log'!$B$2:$B$501=$B402)*('Service Log'!$H$2:$H$501&lt;$A402)*'Service Log'!$I$2:$I$501)),$D402&lt;SUMPRODUCT(MAX((Inspections!$B$2:$B$501=$B402)*(Inspections!$P$2:$P$501&lt;$A402)*Inspections!$Q$2:$Q$501)),$D402&lt;SUMPRODUCT(--(Vans!$A$2:$A$101=$B402),Vans!$D$2:$D$101)),"Check odometer",IF(AND(N($L402)&gt;0,$M402=""),"Set status","OK")))))</f>
        <v/>
      </c>
      <c r="P402" s="21">
        <f>IF(AND(ISNUMBER($A402),N($A402)&gt;=18264,N($A402)&lt;=73050),$A402,0)</f>
        <v>0</v>
      </c>
      <c r="Q402" s="22">
        <f>IF(AND(AND(ISNUMBER($A402),N($A402)&gt;=18264,N($A402)&lt;=73050),AND(ISNUMBER($D402),N($D402)&gt;=0,N($D402)&lt;=2000000)),$D402,0)</f>
        <v>0</v>
      </c>
    </row>
    <row r="403" spans="1:17" x14ac:dyDescent="0.25">
      <c r="A403" s="15"/>
      <c r="B403" s="12"/>
      <c r="C403" s="13"/>
      <c r="D403" s="14"/>
      <c r="E403" s="12"/>
      <c r="F403" s="12"/>
      <c r="G403" s="12"/>
      <c r="H403" s="12"/>
      <c r="I403" s="12"/>
      <c r="J403" s="12"/>
      <c r="K403" s="12"/>
      <c r="L403" s="23" t="str">
        <f>IF(COUNTA($A403:$K403)=0,"",COUNTIF($E403:$K403,"Fail"))</f>
        <v/>
      </c>
      <c r="M403" s="12"/>
      <c r="N403" s="13"/>
      <c r="O403" s="18" t="str">
        <f>IF(COUNTA($A403:$K403,$M403:$N403)=0,"",IF(OR($B403="",NOT(SUMPRODUCT(--(Vans!$A$2:$A$101=$B403))=1)),"Check ID",IF(OR(NOT(AND(ISNUMBER(A403),N(A403)&gt;=18264,N(A403)&lt;=73050)),NOT(AND(ISNUMBER(D403),N(D403)&gt;=0,N(D403)&lt;=2000000)),N($A403)&lt;SUMPRODUCT(--(Vans!$A$2:$A$101=$B403),Vans!$G$2:$G$101),NOT(SUMPRODUCT(($E403:$K403="Pass")+($E403:$K403="Fail")+($E403:$K403="N/A"))=7),AND($M403&lt;&gt;"",$M403&lt;&gt;"Open",$M403&lt;&gt;"Closed")),"Check inputs",IF(OR($D403&lt;SUMPRODUCT(MAX(('Service Log'!$B$2:$B$501=$B403)*('Service Log'!$H$2:$H$501&lt;$A403)*'Service Log'!$I$2:$I$501)),$D403&lt;SUMPRODUCT(MAX((Inspections!$B$2:$B$501=$B403)*(Inspections!$P$2:$P$501&lt;$A403)*Inspections!$Q$2:$Q$501)),$D403&lt;SUMPRODUCT(--(Vans!$A$2:$A$101=$B403),Vans!$D$2:$D$101)),"Check odometer",IF(AND(N($L403)&gt;0,$M403=""),"Set status","OK")))))</f>
        <v/>
      </c>
      <c r="P403" s="21">
        <f>IF(AND(ISNUMBER($A403),N($A403)&gt;=18264,N($A403)&lt;=73050),$A403,0)</f>
        <v>0</v>
      </c>
      <c r="Q403" s="22">
        <f>IF(AND(AND(ISNUMBER($A403),N($A403)&gt;=18264,N($A403)&lt;=73050),AND(ISNUMBER($D403),N($D403)&gt;=0,N($D403)&lt;=2000000)),$D403,0)</f>
        <v>0</v>
      </c>
    </row>
    <row r="404" spans="1:17" x14ac:dyDescent="0.25">
      <c r="A404" s="15"/>
      <c r="B404" s="12"/>
      <c r="C404" s="13"/>
      <c r="D404" s="14"/>
      <c r="E404" s="12"/>
      <c r="F404" s="12"/>
      <c r="G404" s="12"/>
      <c r="H404" s="12"/>
      <c r="I404" s="12"/>
      <c r="J404" s="12"/>
      <c r="K404" s="12"/>
      <c r="L404" s="23" t="str">
        <f>IF(COUNTA($A404:$K404)=0,"",COUNTIF($E404:$K404,"Fail"))</f>
        <v/>
      </c>
      <c r="M404" s="12"/>
      <c r="N404" s="13"/>
      <c r="O404" s="18" t="str">
        <f>IF(COUNTA($A404:$K404,$M404:$N404)=0,"",IF(OR($B404="",NOT(SUMPRODUCT(--(Vans!$A$2:$A$101=$B404))=1)),"Check ID",IF(OR(NOT(AND(ISNUMBER(A404),N(A404)&gt;=18264,N(A404)&lt;=73050)),NOT(AND(ISNUMBER(D404),N(D404)&gt;=0,N(D404)&lt;=2000000)),N($A404)&lt;SUMPRODUCT(--(Vans!$A$2:$A$101=$B404),Vans!$G$2:$G$101),NOT(SUMPRODUCT(($E404:$K404="Pass")+($E404:$K404="Fail")+($E404:$K404="N/A"))=7),AND($M404&lt;&gt;"",$M404&lt;&gt;"Open",$M404&lt;&gt;"Closed")),"Check inputs",IF(OR($D404&lt;SUMPRODUCT(MAX(('Service Log'!$B$2:$B$501=$B404)*('Service Log'!$H$2:$H$501&lt;$A404)*'Service Log'!$I$2:$I$501)),$D404&lt;SUMPRODUCT(MAX((Inspections!$B$2:$B$501=$B404)*(Inspections!$P$2:$P$501&lt;$A404)*Inspections!$Q$2:$Q$501)),$D404&lt;SUMPRODUCT(--(Vans!$A$2:$A$101=$B404),Vans!$D$2:$D$101)),"Check odometer",IF(AND(N($L404)&gt;0,$M404=""),"Set status","OK")))))</f>
        <v/>
      </c>
      <c r="P404" s="21">
        <f>IF(AND(ISNUMBER($A404),N($A404)&gt;=18264,N($A404)&lt;=73050),$A404,0)</f>
        <v>0</v>
      </c>
      <c r="Q404" s="22">
        <f>IF(AND(AND(ISNUMBER($A404),N($A404)&gt;=18264,N($A404)&lt;=73050),AND(ISNUMBER($D404),N($D404)&gt;=0,N($D404)&lt;=2000000)),$D404,0)</f>
        <v>0</v>
      </c>
    </row>
    <row r="405" spans="1:17" x14ac:dyDescent="0.25">
      <c r="A405" s="15"/>
      <c r="B405" s="12"/>
      <c r="C405" s="13"/>
      <c r="D405" s="14"/>
      <c r="E405" s="12"/>
      <c r="F405" s="12"/>
      <c r="G405" s="12"/>
      <c r="H405" s="12"/>
      <c r="I405" s="12"/>
      <c r="J405" s="12"/>
      <c r="K405" s="12"/>
      <c r="L405" s="23" t="str">
        <f>IF(COUNTA($A405:$K405)=0,"",COUNTIF($E405:$K405,"Fail"))</f>
        <v/>
      </c>
      <c r="M405" s="12"/>
      <c r="N405" s="13"/>
      <c r="O405" s="18" t="str">
        <f>IF(COUNTA($A405:$K405,$M405:$N405)=0,"",IF(OR($B405="",NOT(SUMPRODUCT(--(Vans!$A$2:$A$101=$B405))=1)),"Check ID",IF(OR(NOT(AND(ISNUMBER(A405),N(A405)&gt;=18264,N(A405)&lt;=73050)),NOT(AND(ISNUMBER(D405),N(D405)&gt;=0,N(D405)&lt;=2000000)),N($A405)&lt;SUMPRODUCT(--(Vans!$A$2:$A$101=$B405),Vans!$G$2:$G$101),NOT(SUMPRODUCT(($E405:$K405="Pass")+($E405:$K405="Fail")+($E405:$K405="N/A"))=7),AND($M405&lt;&gt;"",$M405&lt;&gt;"Open",$M405&lt;&gt;"Closed")),"Check inputs",IF(OR($D405&lt;SUMPRODUCT(MAX(('Service Log'!$B$2:$B$501=$B405)*('Service Log'!$H$2:$H$501&lt;$A405)*'Service Log'!$I$2:$I$501)),$D405&lt;SUMPRODUCT(MAX((Inspections!$B$2:$B$501=$B405)*(Inspections!$P$2:$P$501&lt;$A405)*Inspections!$Q$2:$Q$501)),$D405&lt;SUMPRODUCT(--(Vans!$A$2:$A$101=$B405),Vans!$D$2:$D$101)),"Check odometer",IF(AND(N($L405)&gt;0,$M405=""),"Set status","OK")))))</f>
        <v/>
      </c>
      <c r="P405" s="21">
        <f>IF(AND(ISNUMBER($A405),N($A405)&gt;=18264,N($A405)&lt;=73050),$A405,0)</f>
        <v>0</v>
      </c>
      <c r="Q405" s="22">
        <f>IF(AND(AND(ISNUMBER($A405),N($A405)&gt;=18264,N($A405)&lt;=73050),AND(ISNUMBER($D405),N($D405)&gt;=0,N($D405)&lt;=2000000)),$D405,0)</f>
        <v>0</v>
      </c>
    </row>
    <row r="406" spans="1:17" x14ac:dyDescent="0.25">
      <c r="A406" s="15"/>
      <c r="B406" s="12"/>
      <c r="C406" s="13"/>
      <c r="D406" s="14"/>
      <c r="E406" s="12"/>
      <c r="F406" s="12"/>
      <c r="G406" s="12"/>
      <c r="H406" s="12"/>
      <c r="I406" s="12"/>
      <c r="J406" s="12"/>
      <c r="K406" s="12"/>
      <c r="L406" s="23" t="str">
        <f>IF(COUNTA($A406:$K406)=0,"",COUNTIF($E406:$K406,"Fail"))</f>
        <v/>
      </c>
      <c r="M406" s="12"/>
      <c r="N406" s="13"/>
      <c r="O406" s="18" t="str">
        <f>IF(COUNTA($A406:$K406,$M406:$N406)=0,"",IF(OR($B406="",NOT(SUMPRODUCT(--(Vans!$A$2:$A$101=$B406))=1)),"Check ID",IF(OR(NOT(AND(ISNUMBER(A406),N(A406)&gt;=18264,N(A406)&lt;=73050)),NOT(AND(ISNUMBER(D406),N(D406)&gt;=0,N(D406)&lt;=2000000)),N($A406)&lt;SUMPRODUCT(--(Vans!$A$2:$A$101=$B406),Vans!$G$2:$G$101),NOT(SUMPRODUCT(($E406:$K406="Pass")+($E406:$K406="Fail")+($E406:$K406="N/A"))=7),AND($M406&lt;&gt;"",$M406&lt;&gt;"Open",$M406&lt;&gt;"Closed")),"Check inputs",IF(OR($D406&lt;SUMPRODUCT(MAX(('Service Log'!$B$2:$B$501=$B406)*('Service Log'!$H$2:$H$501&lt;$A406)*'Service Log'!$I$2:$I$501)),$D406&lt;SUMPRODUCT(MAX((Inspections!$B$2:$B$501=$B406)*(Inspections!$P$2:$P$501&lt;$A406)*Inspections!$Q$2:$Q$501)),$D406&lt;SUMPRODUCT(--(Vans!$A$2:$A$101=$B406),Vans!$D$2:$D$101)),"Check odometer",IF(AND(N($L406)&gt;0,$M406=""),"Set status","OK")))))</f>
        <v/>
      </c>
      <c r="P406" s="21">
        <f>IF(AND(ISNUMBER($A406),N($A406)&gt;=18264,N($A406)&lt;=73050),$A406,0)</f>
        <v>0</v>
      </c>
      <c r="Q406" s="22">
        <f>IF(AND(AND(ISNUMBER($A406),N($A406)&gt;=18264,N($A406)&lt;=73050),AND(ISNUMBER($D406),N($D406)&gt;=0,N($D406)&lt;=2000000)),$D406,0)</f>
        <v>0</v>
      </c>
    </row>
    <row r="407" spans="1:17" x14ac:dyDescent="0.25">
      <c r="A407" s="15"/>
      <c r="B407" s="12"/>
      <c r="C407" s="13"/>
      <c r="D407" s="14"/>
      <c r="E407" s="12"/>
      <c r="F407" s="12"/>
      <c r="G407" s="12"/>
      <c r="H407" s="12"/>
      <c r="I407" s="12"/>
      <c r="J407" s="12"/>
      <c r="K407" s="12"/>
      <c r="L407" s="23" t="str">
        <f>IF(COUNTA($A407:$K407)=0,"",COUNTIF($E407:$K407,"Fail"))</f>
        <v/>
      </c>
      <c r="M407" s="12"/>
      <c r="N407" s="13"/>
      <c r="O407" s="18" t="str">
        <f>IF(COUNTA($A407:$K407,$M407:$N407)=0,"",IF(OR($B407="",NOT(SUMPRODUCT(--(Vans!$A$2:$A$101=$B407))=1)),"Check ID",IF(OR(NOT(AND(ISNUMBER(A407),N(A407)&gt;=18264,N(A407)&lt;=73050)),NOT(AND(ISNUMBER(D407),N(D407)&gt;=0,N(D407)&lt;=2000000)),N($A407)&lt;SUMPRODUCT(--(Vans!$A$2:$A$101=$B407),Vans!$G$2:$G$101),NOT(SUMPRODUCT(($E407:$K407="Pass")+($E407:$K407="Fail")+($E407:$K407="N/A"))=7),AND($M407&lt;&gt;"",$M407&lt;&gt;"Open",$M407&lt;&gt;"Closed")),"Check inputs",IF(OR($D407&lt;SUMPRODUCT(MAX(('Service Log'!$B$2:$B$501=$B407)*('Service Log'!$H$2:$H$501&lt;$A407)*'Service Log'!$I$2:$I$501)),$D407&lt;SUMPRODUCT(MAX((Inspections!$B$2:$B$501=$B407)*(Inspections!$P$2:$P$501&lt;$A407)*Inspections!$Q$2:$Q$501)),$D407&lt;SUMPRODUCT(--(Vans!$A$2:$A$101=$B407),Vans!$D$2:$D$101)),"Check odometer",IF(AND(N($L407)&gt;0,$M407=""),"Set status","OK")))))</f>
        <v/>
      </c>
      <c r="P407" s="21">
        <f>IF(AND(ISNUMBER($A407),N($A407)&gt;=18264,N($A407)&lt;=73050),$A407,0)</f>
        <v>0</v>
      </c>
      <c r="Q407" s="22">
        <f>IF(AND(AND(ISNUMBER($A407),N($A407)&gt;=18264,N($A407)&lt;=73050),AND(ISNUMBER($D407),N($D407)&gt;=0,N($D407)&lt;=2000000)),$D407,0)</f>
        <v>0</v>
      </c>
    </row>
    <row r="408" spans="1:17" x14ac:dyDescent="0.25">
      <c r="A408" s="15"/>
      <c r="B408" s="12"/>
      <c r="C408" s="13"/>
      <c r="D408" s="14"/>
      <c r="E408" s="12"/>
      <c r="F408" s="12"/>
      <c r="G408" s="12"/>
      <c r="H408" s="12"/>
      <c r="I408" s="12"/>
      <c r="J408" s="12"/>
      <c r="K408" s="12"/>
      <c r="L408" s="23" t="str">
        <f>IF(COUNTA($A408:$K408)=0,"",COUNTIF($E408:$K408,"Fail"))</f>
        <v/>
      </c>
      <c r="M408" s="12"/>
      <c r="N408" s="13"/>
      <c r="O408" s="18" t="str">
        <f>IF(COUNTA($A408:$K408,$M408:$N408)=0,"",IF(OR($B408="",NOT(SUMPRODUCT(--(Vans!$A$2:$A$101=$B408))=1)),"Check ID",IF(OR(NOT(AND(ISNUMBER(A408),N(A408)&gt;=18264,N(A408)&lt;=73050)),NOT(AND(ISNUMBER(D408),N(D408)&gt;=0,N(D408)&lt;=2000000)),N($A408)&lt;SUMPRODUCT(--(Vans!$A$2:$A$101=$B408),Vans!$G$2:$G$101),NOT(SUMPRODUCT(($E408:$K408="Pass")+($E408:$K408="Fail")+($E408:$K408="N/A"))=7),AND($M408&lt;&gt;"",$M408&lt;&gt;"Open",$M408&lt;&gt;"Closed")),"Check inputs",IF(OR($D408&lt;SUMPRODUCT(MAX(('Service Log'!$B$2:$B$501=$B408)*('Service Log'!$H$2:$H$501&lt;$A408)*'Service Log'!$I$2:$I$501)),$D408&lt;SUMPRODUCT(MAX((Inspections!$B$2:$B$501=$B408)*(Inspections!$P$2:$P$501&lt;$A408)*Inspections!$Q$2:$Q$501)),$D408&lt;SUMPRODUCT(--(Vans!$A$2:$A$101=$B408),Vans!$D$2:$D$101)),"Check odometer",IF(AND(N($L408)&gt;0,$M408=""),"Set status","OK")))))</f>
        <v/>
      </c>
      <c r="P408" s="21">
        <f>IF(AND(ISNUMBER($A408),N($A408)&gt;=18264,N($A408)&lt;=73050),$A408,0)</f>
        <v>0</v>
      </c>
      <c r="Q408" s="22">
        <f>IF(AND(AND(ISNUMBER($A408),N($A408)&gt;=18264,N($A408)&lt;=73050),AND(ISNUMBER($D408),N($D408)&gt;=0,N($D408)&lt;=2000000)),$D408,0)</f>
        <v>0</v>
      </c>
    </row>
    <row r="409" spans="1:17" x14ac:dyDescent="0.25">
      <c r="A409" s="15"/>
      <c r="B409" s="12"/>
      <c r="C409" s="13"/>
      <c r="D409" s="14"/>
      <c r="E409" s="12"/>
      <c r="F409" s="12"/>
      <c r="G409" s="12"/>
      <c r="H409" s="12"/>
      <c r="I409" s="12"/>
      <c r="J409" s="12"/>
      <c r="K409" s="12"/>
      <c r="L409" s="23" t="str">
        <f>IF(COUNTA($A409:$K409)=0,"",COUNTIF($E409:$K409,"Fail"))</f>
        <v/>
      </c>
      <c r="M409" s="12"/>
      <c r="N409" s="13"/>
      <c r="O409" s="18" t="str">
        <f>IF(COUNTA($A409:$K409,$M409:$N409)=0,"",IF(OR($B409="",NOT(SUMPRODUCT(--(Vans!$A$2:$A$101=$B409))=1)),"Check ID",IF(OR(NOT(AND(ISNUMBER(A409),N(A409)&gt;=18264,N(A409)&lt;=73050)),NOT(AND(ISNUMBER(D409),N(D409)&gt;=0,N(D409)&lt;=2000000)),N($A409)&lt;SUMPRODUCT(--(Vans!$A$2:$A$101=$B409),Vans!$G$2:$G$101),NOT(SUMPRODUCT(($E409:$K409="Pass")+($E409:$K409="Fail")+($E409:$K409="N/A"))=7),AND($M409&lt;&gt;"",$M409&lt;&gt;"Open",$M409&lt;&gt;"Closed")),"Check inputs",IF(OR($D409&lt;SUMPRODUCT(MAX(('Service Log'!$B$2:$B$501=$B409)*('Service Log'!$H$2:$H$501&lt;$A409)*'Service Log'!$I$2:$I$501)),$D409&lt;SUMPRODUCT(MAX((Inspections!$B$2:$B$501=$B409)*(Inspections!$P$2:$P$501&lt;$A409)*Inspections!$Q$2:$Q$501)),$D409&lt;SUMPRODUCT(--(Vans!$A$2:$A$101=$B409),Vans!$D$2:$D$101)),"Check odometer",IF(AND(N($L409)&gt;0,$M409=""),"Set status","OK")))))</f>
        <v/>
      </c>
      <c r="P409" s="21">
        <f>IF(AND(ISNUMBER($A409),N($A409)&gt;=18264,N($A409)&lt;=73050),$A409,0)</f>
        <v>0</v>
      </c>
      <c r="Q409" s="22">
        <f>IF(AND(AND(ISNUMBER($A409),N($A409)&gt;=18264,N($A409)&lt;=73050),AND(ISNUMBER($D409),N($D409)&gt;=0,N($D409)&lt;=2000000)),$D409,0)</f>
        <v>0</v>
      </c>
    </row>
    <row r="410" spans="1:17" x14ac:dyDescent="0.25">
      <c r="A410" s="15"/>
      <c r="B410" s="12"/>
      <c r="C410" s="13"/>
      <c r="D410" s="14"/>
      <c r="E410" s="12"/>
      <c r="F410" s="12"/>
      <c r="G410" s="12"/>
      <c r="H410" s="12"/>
      <c r="I410" s="12"/>
      <c r="J410" s="12"/>
      <c r="K410" s="12"/>
      <c r="L410" s="23" t="str">
        <f>IF(COUNTA($A410:$K410)=0,"",COUNTIF($E410:$K410,"Fail"))</f>
        <v/>
      </c>
      <c r="M410" s="12"/>
      <c r="N410" s="13"/>
      <c r="O410" s="18" t="str">
        <f>IF(COUNTA($A410:$K410,$M410:$N410)=0,"",IF(OR($B410="",NOT(SUMPRODUCT(--(Vans!$A$2:$A$101=$B410))=1)),"Check ID",IF(OR(NOT(AND(ISNUMBER(A410),N(A410)&gt;=18264,N(A410)&lt;=73050)),NOT(AND(ISNUMBER(D410),N(D410)&gt;=0,N(D410)&lt;=2000000)),N($A410)&lt;SUMPRODUCT(--(Vans!$A$2:$A$101=$B410),Vans!$G$2:$G$101),NOT(SUMPRODUCT(($E410:$K410="Pass")+($E410:$K410="Fail")+($E410:$K410="N/A"))=7),AND($M410&lt;&gt;"",$M410&lt;&gt;"Open",$M410&lt;&gt;"Closed")),"Check inputs",IF(OR($D410&lt;SUMPRODUCT(MAX(('Service Log'!$B$2:$B$501=$B410)*('Service Log'!$H$2:$H$501&lt;$A410)*'Service Log'!$I$2:$I$501)),$D410&lt;SUMPRODUCT(MAX((Inspections!$B$2:$B$501=$B410)*(Inspections!$P$2:$P$501&lt;$A410)*Inspections!$Q$2:$Q$501)),$D410&lt;SUMPRODUCT(--(Vans!$A$2:$A$101=$B410),Vans!$D$2:$D$101)),"Check odometer",IF(AND(N($L410)&gt;0,$M410=""),"Set status","OK")))))</f>
        <v/>
      </c>
      <c r="P410" s="21">
        <f>IF(AND(ISNUMBER($A410),N($A410)&gt;=18264,N($A410)&lt;=73050),$A410,0)</f>
        <v>0</v>
      </c>
      <c r="Q410" s="22">
        <f>IF(AND(AND(ISNUMBER($A410),N($A410)&gt;=18264,N($A410)&lt;=73050),AND(ISNUMBER($D410),N($D410)&gt;=0,N($D410)&lt;=2000000)),$D410,0)</f>
        <v>0</v>
      </c>
    </row>
    <row r="411" spans="1:17" x14ac:dyDescent="0.25">
      <c r="A411" s="15"/>
      <c r="B411" s="12"/>
      <c r="C411" s="13"/>
      <c r="D411" s="14"/>
      <c r="E411" s="12"/>
      <c r="F411" s="12"/>
      <c r="G411" s="12"/>
      <c r="H411" s="12"/>
      <c r="I411" s="12"/>
      <c r="J411" s="12"/>
      <c r="K411" s="12"/>
      <c r="L411" s="23" t="str">
        <f>IF(COUNTA($A411:$K411)=0,"",COUNTIF($E411:$K411,"Fail"))</f>
        <v/>
      </c>
      <c r="M411" s="12"/>
      <c r="N411" s="13"/>
      <c r="O411" s="18" t="str">
        <f>IF(COUNTA($A411:$K411,$M411:$N411)=0,"",IF(OR($B411="",NOT(SUMPRODUCT(--(Vans!$A$2:$A$101=$B411))=1)),"Check ID",IF(OR(NOT(AND(ISNUMBER(A411),N(A411)&gt;=18264,N(A411)&lt;=73050)),NOT(AND(ISNUMBER(D411),N(D411)&gt;=0,N(D411)&lt;=2000000)),N($A411)&lt;SUMPRODUCT(--(Vans!$A$2:$A$101=$B411),Vans!$G$2:$G$101),NOT(SUMPRODUCT(($E411:$K411="Pass")+($E411:$K411="Fail")+($E411:$K411="N/A"))=7),AND($M411&lt;&gt;"",$M411&lt;&gt;"Open",$M411&lt;&gt;"Closed")),"Check inputs",IF(OR($D411&lt;SUMPRODUCT(MAX(('Service Log'!$B$2:$B$501=$B411)*('Service Log'!$H$2:$H$501&lt;$A411)*'Service Log'!$I$2:$I$501)),$D411&lt;SUMPRODUCT(MAX((Inspections!$B$2:$B$501=$B411)*(Inspections!$P$2:$P$501&lt;$A411)*Inspections!$Q$2:$Q$501)),$D411&lt;SUMPRODUCT(--(Vans!$A$2:$A$101=$B411),Vans!$D$2:$D$101)),"Check odometer",IF(AND(N($L411)&gt;0,$M411=""),"Set status","OK")))))</f>
        <v/>
      </c>
      <c r="P411" s="21">
        <f>IF(AND(ISNUMBER($A411),N($A411)&gt;=18264,N($A411)&lt;=73050),$A411,0)</f>
        <v>0</v>
      </c>
      <c r="Q411" s="22">
        <f>IF(AND(AND(ISNUMBER($A411),N($A411)&gt;=18264,N($A411)&lt;=73050),AND(ISNUMBER($D411),N($D411)&gt;=0,N($D411)&lt;=2000000)),$D411,0)</f>
        <v>0</v>
      </c>
    </row>
    <row r="412" spans="1:17" x14ac:dyDescent="0.25">
      <c r="A412" s="15"/>
      <c r="B412" s="12"/>
      <c r="C412" s="13"/>
      <c r="D412" s="14"/>
      <c r="E412" s="12"/>
      <c r="F412" s="12"/>
      <c r="G412" s="12"/>
      <c r="H412" s="12"/>
      <c r="I412" s="12"/>
      <c r="J412" s="12"/>
      <c r="K412" s="12"/>
      <c r="L412" s="23" t="str">
        <f>IF(COUNTA($A412:$K412)=0,"",COUNTIF($E412:$K412,"Fail"))</f>
        <v/>
      </c>
      <c r="M412" s="12"/>
      <c r="N412" s="13"/>
      <c r="O412" s="18" t="str">
        <f>IF(COUNTA($A412:$K412,$M412:$N412)=0,"",IF(OR($B412="",NOT(SUMPRODUCT(--(Vans!$A$2:$A$101=$B412))=1)),"Check ID",IF(OR(NOT(AND(ISNUMBER(A412),N(A412)&gt;=18264,N(A412)&lt;=73050)),NOT(AND(ISNUMBER(D412),N(D412)&gt;=0,N(D412)&lt;=2000000)),N($A412)&lt;SUMPRODUCT(--(Vans!$A$2:$A$101=$B412),Vans!$G$2:$G$101),NOT(SUMPRODUCT(($E412:$K412="Pass")+($E412:$K412="Fail")+($E412:$K412="N/A"))=7),AND($M412&lt;&gt;"",$M412&lt;&gt;"Open",$M412&lt;&gt;"Closed")),"Check inputs",IF(OR($D412&lt;SUMPRODUCT(MAX(('Service Log'!$B$2:$B$501=$B412)*('Service Log'!$H$2:$H$501&lt;$A412)*'Service Log'!$I$2:$I$501)),$D412&lt;SUMPRODUCT(MAX((Inspections!$B$2:$B$501=$B412)*(Inspections!$P$2:$P$501&lt;$A412)*Inspections!$Q$2:$Q$501)),$D412&lt;SUMPRODUCT(--(Vans!$A$2:$A$101=$B412),Vans!$D$2:$D$101)),"Check odometer",IF(AND(N($L412)&gt;0,$M412=""),"Set status","OK")))))</f>
        <v/>
      </c>
      <c r="P412" s="21">
        <f>IF(AND(ISNUMBER($A412),N($A412)&gt;=18264,N($A412)&lt;=73050),$A412,0)</f>
        <v>0</v>
      </c>
      <c r="Q412" s="22">
        <f>IF(AND(AND(ISNUMBER($A412),N($A412)&gt;=18264,N($A412)&lt;=73050),AND(ISNUMBER($D412),N($D412)&gt;=0,N($D412)&lt;=2000000)),$D412,0)</f>
        <v>0</v>
      </c>
    </row>
    <row r="413" spans="1:17" x14ac:dyDescent="0.25">
      <c r="A413" s="15"/>
      <c r="B413" s="12"/>
      <c r="C413" s="13"/>
      <c r="D413" s="14"/>
      <c r="E413" s="12"/>
      <c r="F413" s="12"/>
      <c r="G413" s="12"/>
      <c r="H413" s="12"/>
      <c r="I413" s="12"/>
      <c r="J413" s="12"/>
      <c r="K413" s="12"/>
      <c r="L413" s="23" t="str">
        <f>IF(COUNTA($A413:$K413)=0,"",COUNTIF($E413:$K413,"Fail"))</f>
        <v/>
      </c>
      <c r="M413" s="12"/>
      <c r="N413" s="13"/>
      <c r="O413" s="18" t="str">
        <f>IF(COUNTA($A413:$K413,$M413:$N413)=0,"",IF(OR($B413="",NOT(SUMPRODUCT(--(Vans!$A$2:$A$101=$B413))=1)),"Check ID",IF(OR(NOT(AND(ISNUMBER(A413),N(A413)&gt;=18264,N(A413)&lt;=73050)),NOT(AND(ISNUMBER(D413),N(D413)&gt;=0,N(D413)&lt;=2000000)),N($A413)&lt;SUMPRODUCT(--(Vans!$A$2:$A$101=$B413),Vans!$G$2:$G$101),NOT(SUMPRODUCT(($E413:$K413="Pass")+($E413:$K413="Fail")+($E413:$K413="N/A"))=7),AND($M413&lt;&gt;"",$M413&lt;&gt;"Open",$M413&lt;&gt;"Closed")),"Check inputs",IF(OR($D413&lt;SUMPRODUCT(MAX(('Service Log'!$B$2:$B$501=$B413)*('Service Log'!$H$2:$H$501&lt;$A413)*'Service Log'!$I$2:$I$501)),$D413&lt;SUMPRODUCT(MAX((Inspections!$B$2:$B$501=$B413)*(Inspections!$P$2:$P$501&lt;$A413)*Inspections!$Q$2:$Q$501)),$D413&lt;SUMPRODUCT(--(Vans!$A$2:$A$101=$B413),Vans!$D$2:$D$101)),"Check odometer",IF(AND(N($L413)&gt;0,$M413=""),"Set status","OK")))))</f>
        <v/>
      </c>
      <c r="P413" s="21">
        <f>IF(AND(ISNUMBER($A413),N($A413)&gt;=18264,N($A413)&lt;=73050),$A413,0)</f>
        <v>0</v>
      </c>
      <c r="Q413" s="22">
        <f>IF(AND(AND(ISNUMBER($A413),N($A413)&gt;=18264,N($A413)&lt;=73050),AND(ISNUMBER($D413),N($D413)&gt;=0,N($D413)&lt;=2000000)),$D413,0)</f>
        <v>0</v>
      </c>
    </row>
    <row r="414" spans="1:17" x14ac:dyDescent="0.25">
      <c r="A414" s="15"/>
      <c r="B414" s="12"/>
      <c r="C414" s="13"/>
      <c r="D414" s="14"/>
      <c r="E414" s="12"/>
      <c r="F414" s="12"/>
      <c r="G414" s="12"/>
      <c r="H414" s="12"/>
      <c r="I414" s="12"/>
      <c r="J414" s="12"/>
      <c r="K414" s="12"/>
      <c r="L414" s="23" t="str">
        <f>IF(COUNTA($A414:$K414)=0,"",COUNTIF($E414:$K414,"Fail"))</f>
        <v/>
      </c>
      <c r="M414" s="12"/>
      <c r="N414" s="13"/>
      <c r="O414" s="18" t="str">
        <f>IF(COUNTA($A414:$K414,$M414:$N414)=0,"",IF(OR($B414="",NOT(SUMPRODUCT(--(Vans!$A$2:$A$101=$B414))=1)),"Check ID",IF(OR(NOT(AND(ISNUMBER(A414),N(A414)&gt;=18264,N(A414)&lt;=73050)),NOT(AND(ISNUMBER(D414),N(D414)&gt;=0,N(D414)&lt;=2000000)),N($A414)&lt;SUMPRODUCT(--(Vans!$A$2:$A$101=$B414),Vans!$G$2:$G$101),NOT(SUMPRODUCT(($E414:$K414="Pass")+($E414:$K414="Fail")+($E414:$K414="N/A"))=7),AND($M414&lt;&gt;"",$M414&lt;&gt;"Open",$M414&lt;&gt;"Closed")),"Check inputs",IF(OR($D414&lt;SUMPRODUCT(MAX(('Service Log'!$B$2:$B$501=$B414)*('Service Log'!$H$2:$H$501&lt;$A414)*'Service Log'!$I$2:$I$501)),$D414&lt;SUMPRODUCT(MAX((Inspections!$B$2:$B$501=$B414)*(Inspections!$P$2:$P$501&lt;$A414)*Inspections!$Q$2:$Q$501)),$D414&lt;SUMPRODUCT(--(Vans!$A$2:$A$101=$B414),Vans!$D$2:$D$101)),"Check odometer",IF(AND(N($L414)&gt;0,$M414=""),"Set status","OK")))))</f>
        <v/>
      </c>
      <c r="P414" s="21">
        <f>IF(AND(ISNUMBER($A414),N($A414)&gt;=18264,N($A414)&lt;=73050),$A414,0)</f>
        <v>0</v>
      </c>
      <c r="Q414" s="22">
        <f>IF(AND(AND(ISNUMBER($A414),N($A414)&gt;=18264,N($A414)&lt;=73050),AND(ISNUMBER($D414),N($D414)&gt;=0,N($D414)&lt;=2000000)),$D414,0)</f>
        <v>0</v>
      </c>
    </row>
    <row r="415" spans="1:17" x14ac:dyDescent="0.25">
      <c r="A415" s="15"/>
      <c r="B415" s="12"/>
      <c r="C415" s="13"/>
      <c r="D415" s="14"/>
      <c r="E415" s="12"/>
      <c r="F415" s="12"/>
      <c r="G415" s="12"/>
      <c r="H415" s="12"/>
      <c r="I415" s="12"/>
      <c r="J415" s="12"/>
      <c r="K415" s="12"/>
      <c r="L415" s="23" t="str">
        <f>IF(COUNTA($A415:$K415)=0,"",COUNTIF($E415:$K415,"Fail"))</f>
        <v/>
      </c>
      <c r="M415" s="12"/>
      <c r="N415" s="13"/>
      <c r="O415" s="18" t="str">
        <f>IF(COUNTA($A415:$K415,$M415:$N415)=0,"",IF(OR($B415="",NOT(SUMPRODUCT(--(Vans!$A$2:$A$101=$B415))=1)),"Check ID",IF(OR(NOT(AND(ISNUMBER(A415),N(A415)&gt;=18264,N(A415)&lt;=73050)),NOT(AND(ISNUMBER(D415),N(D415)&gt;=0,N(D415)&lt;=2000000)),N($A415)&lt;SUMPRODUCT(--(Vans!$A$2:$A$101=$B415),Vans!$G$2:$G$101),NOT(SUMPRODUCT(($E415:$K415="Pass")+($E415:$K415="Fail")+($E415:$K415="N/A"))=7),AND($M415&lt;&gt;"",$M415&lt;&gt;"Open",$M415&lt;&gt;"Closed")),"Check inputs",IF(OR($D415&lt;SUMPRODUCT(MAX(('Service Log'!$B$2:$B$501=$B415)*('Service Log'!$H$2:$H$501&lt;$A415)*'Service Log'!$I$2:$I$501)),$D415&lt;SUMPRODUCT(MAX((Inspections!$B$2:$B$501=$B415)*(Inspections!$P$2:$P$501&lt;$A415)*Inspections!$Q$2:$Q$501)),$D415&lt;SUMPRODUCT(--(Vans!$A$2:$A$101=$B415),Vans!$D$2:$D$101)),"Check odometer",IF(AND(N($L415)&gt;0,$M415=""),"Set status","OK")))))</f>
        <v/>
      </c>
      <c r="P415" s="21">
        <f>IF(AND(ISNUMBER($A415),N($A415)&gt;=18264,N($A415)&lt;=73050),$A415,0)</f>
        <v>0</v>
      </c>
      <c r="Q415" s="22">
        <f>IF(AND(AND(ISNUMBER($A415),N($A415)&gt;=18264,N($A415)&lt;=73050),AND(ISNUMBER($D415),N($D415)&gt;=0,N($D415)&lt;=2000000)),$D415,0)</f>
        <v>0</v>
      </c>
    </row>
    <row r="416" spans="1:17" x14ac:dyDescent="0.25">
      <c r="A416" s="15"/>
      <c r="B416" s="12"/>
      <c r="C416" s="13"/>
      <c r="D416" s="14"/>
      <c r="E416" s="12"/>
      <c r="F416" s="12"/>
      <c r="G416" s="12"/>
      <c r="H416" s="12"/>
      <c r="I416" s="12"/>
      <c r="J416" s="12"/>
      <c r="K416" s="12"/>
      <c r="L416" s="23" t="str">
        <f>IF(COUNTA($A416:$K416)=0,"",COUNTIF($E416:$K416,"Fail"))</f>
        <v/>
      </c>
      <c r="M416" s="12"/>
      <c r="N416" s="13"/>
      <c r="O416" s="18" t="str">
        <f>IF(COUNTA($A416:$K416,$M416:$N416)=0,"",IF(OR($B416="",NOT(SUMPRODUCT(--(Vans!$A$2:$A$101=$B416))=1)),"Check ID",IF(OR(NOT(AND(ISNUMBER(A416),N(A416)&gt;=18264,N(A416)&lt;=73050)),NOT(AND(ISNUMBER(D416),N(D416)&gt;=0,N(D416)&lt;=2000000)),N($A416)&lt;SUMPRODUCT(--(Vans!$A$2:$A$101=$B416),Vans!$G$2:$G$101),NOT(SUMPRODUCT(($E416:$K416="Pass")+($E416:$K416="Fail")+($E416:$K416="N/A"))=7),AND($M416&lt;&gt;"",$M416&lt;&gt;"Open",$M416&lt;&gt;"Closed")),"Check inputs",IF(OR($D416&lt;SUMPRODUCT(MAX(('Service Log'!$B$2:$B$501=$B416)*('Service Log'!$H$2:$H$501&lt;$A416)*'Service Log'!$I$2:$I$501)),$D416&lt;SUMPRODUCT(MAX((Inspections!$B$2:$B$501=$B416)*(Inspections!$P$2:$P$501&lt;$A416)*Inspections!$Q$2:$Q$501)),$D416&lt;SUMPRODUCT(--(Vans!$A$2:$A$101=$B416),Vans!$D$2:$D$101)),"Check odometer",IF(AND(N($L416)&gt;0,$M416=""),"Set status","OK")))))</f>
        <v/>
      </c>
      <c r="P416" s="21">
        <f>IF(AND(ISNUMBER($A416),N($A416)&gt;=18264,N($A416)&lt;=73050),$A416,0)</f>
        <v>0</v>
      </c>
      <c r="Q416" s="22">
        <f>IF(AND(AND(ISNUMBER($A416),N($A416)&gt;=18264,N($A416)&lt;=73050),AND(ISNUMBER($D416),N($D416)&gt;=0,N($D416)&lt;=2000000)),$D416,0)</f>
        <v>0</v>
      </c>
    </row>
    <row r="417" spans="1:17" x14ac:dyDescent="0.25">
      <c r="A417" s="15"/>
      <c r="B417" s="12"/>
      <c r="C417" s="13"/>
      <c r="D417" s="14"/>
      <c r="E417" s="12"/>
      <c r="F417" s="12"/>
      <c r="G417" s="12"/>
      <c r="H417" s="12"/>
      <c r="I417" s="12"/>
      <c r="J417" s="12"/>
      <c r="K417" s="12"/>
      <c r="L417" s="23" t="str">
        <f>IF(COUNTA($A417:$K417)=0,"",COUNTIF($E417:$K417,"Fail"))</f>
        <v/>
      </c>
      <c r="M417" s="12"/>
      <c r="N417" s="13"/>
      <c r="O417" s="18" t="str">
        <f>IF(COUNTA($A417:$K417,$M417:$N417)=0,"",IF(OR($B417="",NOT(SUMPRODUCT(--(Vans!$A$2:$A$101=$B417))=1)),"Check ID",IF(OR(NOT(AND(ISNUMBER(A417),N(A417)&gt;=18264,N(A417)&lt;=73050)),NOT(AND(ISNUMBER(D417),N(D417)&gt;=0,N(D417)&lt;=2000000)),N($A417)&lt;SUMPRODUCT(--(Vans!$A$2:$A$101=$B417),Vans!$G$2:$G$101),NOT(SUMPRODUCT(($E417:$K417="Pass")+($E417:$K417="Fail")+($E417:$K417="N/A"))=7),AND($M417&lt;&gt;"",$M417&lt;&gt;"Open",$M417&lt;&gt;"Closed")),"Check inputs",IF(OR($D417&lt;SUMPRODUCT(MAX(('Service Log'!$B$2:$B$501=$B417)*('Service Log'!$H$2:$H$501&lt;$A417)*'Service Log'!$I$2:$I$501)),$D417&lt;SUMPRODUCT(MAX((Inspections!$B$2:$B$501=$B417)*(Inspections!$P$2:$P$501&lt;$A417)*Inspections!$Q$2:$Q$501)),$D417&lt;SUMPRODUCT(--(Vans!$A$2:$A$101=$B417),Vans!$D$2:$D$101)),"Check odometer",IF(AND(N($L417)&gt;0,$M417=""),"Set status","OK")))))</f>
        <v/>
      </c>
      <c r="P417" s="21">
        <f>IF(AND(ISNUMBER($A417),N($A417)&gt;=18264,N($A417)&lt;=73050),$A417,0)</f>
        <v>0</v>
      </c>
      <c r="Q417" s="22">
        <f>IF(AND(AND(ISNUMBER($A417),N($A417)&gt;=18264,N($A417)&lt;=73050),AND(ISNUMBER($D417),N($D417)&gt;=0,N($D417)&lt;=2000000)),$D417,0)</f>
        <v>0</v>
      </c>
    </row>
    <row r="418" spans="1:17" x14ac:dyDescent="0.25">
      <c r="A418" s="15"/>
      <c r="B418" s="12"/>
      <c r="C418" s="13"/>
      <c r="D418" s="14"/>
      <c r="E418" s="12"/>
      <c r="F418" s="12"/>
      <c r="G418" s="12"/>
      <c r="H418" s="12"/>
      <c r="I418" s="12"/>
      <c r="J418" s="12"/>
      <c r="K418" s="12"/>
      <c r="L418" s="23" t="str">
        <f>IF(COUNTA($A418:$K418)=0,"",COUNTIF($E418:$K418,"Fail"))</f>
        <v/>
      </c>
      <c r="M418" s="12"/>
      <c r="N418" s="13"/>
      <c r="O418" s="18" t="str">
        <f>IF(COUNTA($A418:$K418,$M418:$N418)=0,"",IF(OR($B418="",NOT(SUMPRODUCT(--(Vans!$A$2:$A$101=$B418))=1)),"Check ID",IF(OR(NOT(AND(ISNUMBER(A418),N(A418)&gt;=18264,N(A418)&lt;=73050)),NOT(AND(ISNUMBER(D418),N(D418)&gt;=0,N(D418)&lt;=2000000)),N($A418)&lt;SUMPRODUCT(--(Vans!$A$2:$A$101=$B418),Vans!$G$2:$G$101),NOT(SUMPRODUCT(($E418:$K418="Pass")+($E418:$K418="Fail")+($E418:$K418="N/A"))=7),AND($M418&lt;&gt;"",$M418&lt;&gt;"Open",$M418&lt;&gt;"Closed")),"Check inputs",IF(OR($D418&lt;SUMPRODUCT(MAX(('Service Log'!$B$2:$B$501=$B418)*('Service Log'!$H$2:$H$501&lt;$A418)*'Service Log'!$I$2:$I$501)),$D418&lt;SUMPRODUCT(MAX((Inspections!$B$2:$B$501=$B418)*(Inspections!$P$2:$P$501&lt;$A418)*Inspections!$Q$2:$Q$501)),$D418&lt;SUMPRODUCT(--(Vans!$A$2:$A$101=$B418),Vans!$D$2:$D$101)),"Check odometer",IF(AND(N($L418)&gt;0,$M418=""),"Set status","OK")))))</f>
        <v/>
      </c>
      <c r="P418" s="21">
        <f>IF(AND(ISNUMBER($A418),N($A418)&gt;=18264,N($A418)&lt;=73050),$A418,0)</f>
        <v>0</v>
      </c>
      <c r="Q418" s="22">
        <f>IF(AND(AND(ISNUMBER($A418),N($A418)&gt;=18264,N($A418)&lt;=73050),AND(ISNUMBER($D418),N($D418)&gt;=0,N($D418)&lt;=2000000)),$D418,0)</f>
        <v>0</v>
      </c>
    </row>
    <row r="419" spans="1:17" x14ac:dyDescent="0.25">
      <c r="A419" s="15"/>
      <c r="B419" s="12"/>
      <c r="C419" s="13"/>
      <c r="D419" s="14"/>
      <c r="E419" s="12"/>
      <c r="F419" s="12"/>
      <c r="G419" s="12"/>
      <c r="H419" s="12"/>
      <c r="I419" s="12"/>
      <c r="J419" s="12"/>
      <c r="K419" s="12"/>
      <c r="L419" s="23" t="str">
        <f>IF(COUNTA($A419:$K419)=0,"",COUNTIF($E419:$K419,"Fail"))</f>
        <v/>
      </c>
      <c r="M419" s="12"/>
      <c r="N419" s="13"/>
      <c r="O419" s="18" t="str">
        <f>IF(COUNTA($A419:$K419,$M419:$N419)=0,"",IF(OR($B419="",NOT(SUMPRODUCT(--(Vans!$A$2:$A$101=$B419))=1)),"Check ID",IF(OR(NOT(AND(ISNUMBER(A419),N(A419)&gt;=18264,N(A419)&lt;=73050)),NOT(AND(ISNUMBER(D419),N(D419)&gt;=0,N(D419)&lt;=2000000)),N($A419)&lt;SUMPRODUCT(--(Vans!$A$2:$A$101=$B419),Vans!$G$2:$G$101),NOT(SUMPRODUCT(($E419:$K419="Pass")+($E419:$K419="Fail")+($E419:$K419="N/A"))=7),AND($M419&lt;&gt;"",$M419&lt;&gt;"Open",$M419&lt;&gt;"Closed")),"Check inputs",IF(OR($D419&lt;SUMPRODUCT(MAX(('Service Log'!$B$2:$B$501=$B419)*('Service Log'!$H$2:$H$501&lt;$A419)*'Service Log'!$I$2:$I$501)),$D419&lt;SUMPRODUCT(MAX((Inspections!$B$2:$B$501=$B419)*(Inspections!$P$2:$P$501&lt;$A419)*Inspections!$Q$2:$Q$501)),$D419&lt;SUMPRODUCT(--(Vans!$A$2:$A$101=$B419),Vans!$D$2:$D$101)),"Check odometer",IF(AND(N($L419)&gt;0,$M419=""),"Set status","OK")))))</f>
        <v/>
      </c>
      <c r="P419" s="21">
        <f>IF(AND(ISNUMBER($A419),N($A419)&gt;=18264,N($A419)&lt;=73050),$A419,0)</f>
        <v>0</v>
      </c>
      <c r="Q419" s="22">
        <f>IF(AND(AND(ISNUMBER($A419),N($A419)&gt;=18264,N($A419)&lt;=73050),AND(ISNUMBER($D419),N($D419)&gt;=0,N($D419)&lt;=2000000)),$D419,0)</f>
        <v>0</v>
      </c>
    </row>
    <row r="420" spans="1:17" x14ac:dyDescent="0.25">
      <c r="A420" s="15"/>
      <c r="B420" s="12"/>
      <c r="C420" s="13"/>
      <c r="D420" s="14"/>
      <c r="E420" s="12"/>
      <c r="F420" s="12"/>
      <c r="G420" s="12"/>
      <c r="H420" s="12"/>
      <c r="I420" s="12"/>
      <c r="J420" s="12"/>
      <c r="K420" s="12"/>
      <c r="L420" s="23" t="str">
        <f>IF(COUNTA($A420:$K420)=0,"",COUNTIF($E420:$K420,"Fail"))</f>
        <v/>
      </c>
      <c r="M420" s="12"/>
      <c r="N420" s="13"/>
      <c r="O420" s="18" t="str">
        <f>IF(COUNTA($A420:$K420,$M420:$N420)=0,"",IF(OR($B420="",NOT(SUMPRODUCT(--(Vans!$A$2:$A$101=$B420))=1)),"Check ID",IF(OR(NOT(AND(ISNUMBER(A420),N(A420)&gt;=18264,N(A420)&lt;=73050)),NOT(AND(ISNUMBER(D420),N(D420)&gt;=0,N(D420)&lt;=2000000)),N($A420)&lt;SUMPRODUCT(--(Vans!$A$2:$A$101=$B420),Vans!$G$2:$G$101),NOT(SUMPRODUCT(($E420:$K420="Pass")+($E420:$K420="Fail")+($E420:$K420="N/A"))=7),AND($M420&lt;&gt;"",$M420&lt;&gt;"Open",$M420&lt;&gt;"Closed")),"Check inputs",IF(OR($D420&lt;SUMPRODUCT(MAX(('Service Log'!$B$2:$B$501=$B420)*('Service Log'!$H$2:$H$501&lt;$A420)*'Service Log'!$I$2:$I$501)),$D420&lt;SUMPRODUCT(MAX((Inspections!$B$2:$B$501=$B420)*(Inspections!$P$2:$P$501&lt;$A420)*Inspections!$Q$2:$Q$501)),$D420&lt;SUMPRODUCT(--(Vans!$A$2:$A$101=$B420),Vans!$D$2:$D$101)),"Check odometer",IF(AND(N($L420)&gt;0,$M420=""),"Set status","OK")))))</f>
        <v/>
      </c>
      <c r="P420" s="21">
        <f>IF(AND(ISNUMBER($A420),N($A420)&gt;=18264,N($A420)&lt;=73050),$A420,0)</f>
        <v>0</v>
      </c>
      <c r="Q420" s="22">
        <f>IF(AND(AND(ISNUMBER($A420),N($A420)&gt;=18264,N($A420)&lt;=73050),AND(ISNUMBER($D420),N($D420)&gt;=0,N($D420)&lt;=2000000)),$D420,0)</f>
        <v>0</v>
      </c>
    </row>
    <row r="421" spans="1:17" x14ac:dyDescent="0.25">
      <c r="A421" s="15"/>
      <c r="B421" s="12"/>
      <c r="C421" s="13"/>
      <c r="D421" s="14"/>
      <c r="E421" s="12"/>
      <c r="F421" s="12"/>
      <c r="G421" s="12"/>
      <c r="H421" s="12"/>
      <c r="I421" s="12"/>
      <c r="J421" s="12"/>
      <c r="K421" s="12"/>
      <c r="L421" s="23" t="str">
        <f>IF(COUNTA($A421:$K421)=0,"",COUNTIF($E421:$K421,"Fail"))</f>
        <v/>
      </c>
      <c r="M421" s="12"/>
      <c r="N421" s="13"/>
      <c r="O421" s="18" t="str">
        <f>IF(COUNTA($A421:$K421,$M421:$N421)=0,"",IF(OR($B421="",NOT(SUMPRODUCT(--(Vans!$A$2:$A$101=$B421))=1)),"Check ID",IF(OR(NOT(AND(ISNUMBER(A421),N(A421)&gt;=18264,N(A421)&lt;=73050)),NOT(AND(ISNUMBER(D421),N(D421)&gt;=0,N(D421)&lt;=2000000)),N($A421)&lt;SUMPRODUCT(--(Vans!$A$2:$A$101=$B421),Vans!$G$2:$G$101),NOT(SUMPRODUCT(($E421:$K421="Pass")+($E421:$K421="Fail")+($E421:$K421="N/A"))=7),AND($M421&lt;&gt;"",$M421&lt;&gt;"Open",$M421&lt;&gt;"Closed")),"Check inputs",IF(OR($D421&lt;SUMPRODUCT(MAX(('Service Log'!$B$2:$B$501=$B421)*('Service Log'!$H$2:$H$501&lt;$A421)*'Service Log'!$I$2:$I$501)),$D421&lt;SUMPRODUCT(MAX((Inspections!$B$2:$B$501=$B421)*(Inspections!$P$2:$P$501&lt;$A421)*Inspections!$Q$2:$Q$501)),$D421&lt;SUMPRODUCT(--(Vans!$A$2:$A$101=$B421),Vans!$D$2:$D$101)),"Check odometer",IF(AND(N($L421)&gt;0,$M421=""),"Set status","OK")))))</f>
        <v/>
      </c>
      <c r="P421" s="21">
        <f>IF(AND(ISNUMBER($A421),N($A421)&gt;=18264,N($A421)&lt;=73050),$A421,0)</f>
        <v>0</v>
      </c>
      <c r="Q421" s="22">
        <f>IF(AND(AND(ISNUMBER($A421),N($A421)&gt;=18264,N($A421)&lt;=73050),AND(ISNUMBER($D421),N($D421)&gt;=0,N($D421)&lt;=2000000)),$D421,0)</f>
        <v>0</v>
      </c>
    </row>
    <row r="422" spans="1:17" x14ac:dyDescent="0.25">
      <c r="A422" s="15"/>
      <c r="B422" s="12"/>
      <c r="C422" s="13"/>
      <c r="D422" s="14"/>
      <c r="E422" s="12"/>
      <c r="F422" s="12"/>
      <c r="G422" s="12"/>
      <c r="H422" s="12"/>
      <c r="I422" s="12"/>
      <c r="J422" s="12"/>
      <c r="K422" s="12"/>
      <c r="L422" s="23" t="str">
        <f>IF(COUNTA($A422:$K422)=0,"",COUNTIF($E422:$K422,"Fail"))</f>
        <v/>
      </c>
      <c r="M422" s="12"/>
      <c r="N422" s="13"/>
      <c r="O422" s="18" t="str">
        <f>IF(COUNTA($A422:$K422,$M422:$N422)=0,"",IF(OR($B422="",NOT(SUMPRODUCT(--(Vans!$A$2:$A$101=$B422))=1)),"Check ID",IF(OR(NOT(AND(ISNUMBER(A422),N(A422)&gt;=18264,N(A422)&lt;=73050)),NOT(AND(ISNUMBER(D422),N(D422)&gt;=0,N(D422)&lt;=2000000)),N($A422)&lt;SUMPRODUCT(--(Vans!$A$2:$A$101=$B422),Vans!$G$2:$G$101),NOT(SUMPRODUCT(($E422:$K422="Pass")+($E422:$K422="Fail")+($E422:$K422="N/A"))=7),AND($M422&lt;&gt;"",$M422&lt;&gt;"Open",$M422&lt;&gt;"Closed")),"Check inputs",IF(OR($D422&lt;SUMPRODUCT(MAX(('Service Log'!$B$2:$B$501=$B422)*('Service Log'!$H$2:$H$501&lt;$A422)*'Service Log'!$I$2:$I$501)),$D422&lt;SUMPRODUCT(MAX((Inspections!$B$2:$B$501=$B422)*(Inspections!$P$2:$P$501&lt;$A422)*Inspections!$Q$2:$Q$501)),$D422&lt;SUMPRODUCT(--(Vans!$A$2:$A$101=$B422),Vans!$D$2:$D$101)),"Check odometer",IF(AND(N($L422)&gt;0,$M422=""),"Set status","OK")))))</f>
        <v/>
      </c>
      <c r="P422" s="21">
        <f>IF(AND(ISNUMBER($A422),N($A422)&gt;=18264,N($A422)&lt;=73050),$A422,0)</f>
        <v>0</v>
      </c>
      <c r="Q422" s="22">
        <f>IF(AND(AND(ISNUMBER($A422),N($A422)&gt;=18264,N($A422)&lt;=73050),AND(ISNUMBER($D422),N($D422)&gt;=0,N($D422)&lt;=2000000)),$D422,0)</f>
        <v>0</v>
      </c>
    </row>
    <row r="423" spans="1:17" x14ac:dyDescent="0.25">
      <c r="A423" s="15"/>
      <c r="B423" s="12"/>
      <c r="C423" s="13"/>
      <c r="D423" s="14"/>
      <c r="E423" s="12"/>
      <c r="F423" s="12"/>
      <c r="G423" s="12"/>
      <c r="H423" s="12"/>
      <c r="I423" s="12"/>
      <c r="J423" s="12"/>
      <c r="K423" s="12"/>
      <c r="L423" s="23" t="str">
        <f>IF(COUNTA($A423:$K423)=0,"",COUNTIF($E423:$K423,"Fail"))</f>
        <v/>
      </c>
      <c r="M423" s="12"/>
      <c r="N423" s="13"/>
      <c r="O423" s="18" t="str">
        <f>IF(COUNTA($A423:$K423,$M423:$N423)=0,"",IF(OR($B423="",NOT(SUMPRODUCT(--(Vans!$A$2:$A$101=$B423))=1)),"Check ID",IF(OR(NOT(AND(ISNUMBER(A423),N(A423)&gt;=18264,N(A423)&lt;=73050)),NOT(AND(ISNUMBER(D423),N(D423)&gt;=0,N(D423)&lt;=2000000)),N($A423)&lt;SUMPRODUCT(--(Vans!$A$2:$A$101=$B423),Vans!$G$2:$G$101),NOT(SUMPRODUCT(($E423:$K423="Pass")+($E423:$K423="Fail")+($E423:$K423="N/A"))=7),AND($M423&lt;&gt;"",$M423&lt;&gt;"Open",$M423&lt;&gt;"Closed")),"Check inputs",IF(OR($D423&lt;SUMPRODUCT(MAX(('Service Log'!$B$2:$B$501=$B423)*('Service Log'!$H$2:$H$501&lt;$A423)*'Service Log'!$I$2:$I$501)),$D423&lt;SUMPRODUCT(MAX((Inspections!$B$2:$B$501=$B423)*(Inspections!$P$2:$P$501&lt;$A423)*Inspections!$Q$2:$Q$501)),$D423&lt;SUMPRODUCT(--(Vans!$A$2:$A$101=$B423),Vans!$D$2:$D$101)),"Check odometer",IF(AND(N($L423)&gt;0,$M423=""),"Set status","OK")))))</f>
        <v/>
      </c>
      <c r="P423" s="21">
        <f>IF(AND(ISNUMBER($A423),N($A423)&gt;=18264,N($A423)&lt;=73050),$A423,0)</f>
        <v>0</v>
      </c>
      <c r="Q423" s="22">
        <f>IF(AND(AND(ISNUMBER($A423),N($A423)&gt;=18264,N($A423)&lt;=73050),AND(ISNUMBER($D423),N($D423)&gt;=0,N($D423)&lt;=2000000)),$D423,0)</f>
        <v>0</v>
      </c>
    </row>
    <row r="424" spans="1:17" x14ac:dyDescent="0.25">
      <c r="A424" s="15"/>
      <c r="B424" s="12"/>
      <c r="C424" s="13"/>
      <c r="D424" s="14"/>
      <c r="E424" s="12"/>
      <c r="F424" s="12"/>
      <c r="G424" s="12"/>
      <c r="H424" s="12"/>
      <c r="I424" s="12"/>
      <c r="J424" s="12"/>
      <c r="K424" s="12"/>
      <c r="L424" s="23" t="str">
        <f>IF(COUNTA($A424:$K424)=0,"",COUNTIF($E424:$K424,"Fail"))</f>
        <v/>
      </c>
      <c r="M424" s="12"/>
      <c r="N424" s="13"/>
      <c r="O424" s="18" t="str">
        <f>IF(COUNTA($A424:$K424,$M424:$N424)=0,"",IF(OR($B424="",NOT(SUMPRODUCT(--(Vans!$A$2:$A$101=$B424))=1)),"Check ID",IF(OR(NOT(AND(ISNUMBER(A424),N(A424)&gt;=18264,N(A424)&lt;=73050)),NOT(AND(ISNUMBER(D424),N(D424)&gt;=0,N(D424)&lt;=2000000)),N($A424)&lt;SUMPRODUCT(--(Vans!$A$2:$A$101=$B424),Vans!$G$2:$G$101),NOT(SUMPRODUCT(($E424:$K424="Pass")+($E424:$K424="Fail")+($E424:$K424="N/A"))=7),AND($M424&lt;&gt;"",$M424&lt;&gt;"Open",$M424&lt;&gt;"Closed")),"Check inputs",IF(OR($D424&lt;SUMPRODUCT(MAX(('Service Log'!$B$2:$B$501=$B424)*('Service Log'!$H$2:$H$501&lt;$A424)*'Service Log'!$I$2:$I$501)),$D424&lt;SUMPRODUCT(MAX((Inspections!$B$2:$B$501=$B424)*(Inspections!$P$2:$P$501&lt;$A424)*Inspections!$Q$2:$Q$501)),$D424&lt;SUMPRODUCT(--(Vans!$A$2:$A$101=$B424),Vans!$D$2:$D$101)),"Check odometer",IF(AND(N($L424)&gt;0,$M424=""),"Set status","OK")))))</f>
        <v/>
      </c>
      <c r="P424" s="21">
        <f>IF(AND(ISNUMBER($A424),N($A424)&gt;=18264,N($A424)&lt;=73050),$A424,0)</f>
        <v>0</v>
      </c>
      <c r="Q424" s="22">
        <f>IF(AND(AND(ISNUMBER($A424),N($A424)&gt;=18264,N($A424)&lt;=73050),AND(ISNUMBER($D424),N($D424)&gt;=0,N($D424)&lt;=2000000)),$D424,0)</f>
        <v>0</v>
      </c>
    </row>
    <row r="425" spans="1:17" x14ac:dyDescent="0.25">
      <c r="A425" s="15"/>
      <c r="B425" s="12"/>
      <c r="C425" s="13"/>
      <c r="D425" s="14"/>
      <c r="E425" s="12"/>
      <c r="F425" s="12"/>
      <c r="G425" s="12"/>
      <c r="H425" s="12"/>
      <c r="I425" s="12"/>
      <c r="J425" s="12"/>
      <c r="K425" s="12"/>
      <c r="L425" s="23" t="str">
        <f>IF(COUNTA($A425:$K425)=0,"",COUNTIF($E425:$K425,"Fail"))</f>
        <v/>
      </c>
      <c r="M425" s="12"/>
      <c r="N425" s="13"/>
      <c r="O425" s="18" t="str">
        <f>IF(COUNTA($A425:$K425,$M425:$N425)=0,"",IF(OR($B425="",NOT(SUMPRODUCT(--(Vans!$A$2:$A$101=$B425))=1)),"Check ID",IF(OR(NOT(AND(ISNUMBER(A425),N(A425)&gt;=18264,N(A425)&lt;=73050)),NOT(AND(ISNUMBER(D425),N(D425)&gt;=0,N(D425)&lt;=2000000)),N($A425)&lt;SUMPRODUCT(--(Vans!$A$2:$A$101=$B425),Vans!$G$2:$G$101),NOT(SUMPRODUCT(($E425:$K425="Pass")+($E425:$K425="Fail")+($E425:$K425="N/A"))=7),AND($M425&lt;&gt;"",$M425&lt;&gt;"Open",$M425&lt;&gt;"Closed")),"Check inputs",IF(OR($D425&lt;SUMPRODUCT(MAX(('Service Log'!$B$2:$B$501=$B425)*('Service Log'!$H$2:$H$501&lt;$A425)*'Service Log'!$I$2:$I$501)),$D425&lt;SUMPRODUCT(MAX((Inspections!$B$2:$B$501=$B425)*(Inspections!$P$2:$P$501&lt;$A425)*Inspections!$Q$2:$Q$501)),$D425&lt;SUMPRODUCT(--(Vans!$A$2:$A$101=$B425),Vans!$D$2:$D$101)),"Check odometer",IF(AND(N($L425)&gt;0,$M425=""),"Set status","OK")))))</f>
        <v/>
      </c>
      <c r="P425" s="21">
        <f>IF(AND(ISNUMBER($A425),N($A425)&gt;=18264,N($A425)&lt;=73050),$A425,0)</f>
        <v>0</v>
      </c>
      <c r="Q425" s="22">
        <f>IF(AND(AND(ISNUMBER($A425),N($A425)&gt;=18264,N($A425)&lt;=73050),AND(ISNUMBER($D425),N($D425)&gt;=0,N($D425)&lt;=2000000)),$D425,0)</f>
        <v>0</v>
      </c>
    </row>
    <row r="426" spans="1:17" x14ac:dyDescent="0.25">
      <c r="A426" s="15"/>
      <c r="B426" s="12"/>
      <c r="C426" s="13"/>
      <c r="D426" s="14"/>
      <c r="E426" s="12"/>
      <c r="F426" s="12"/>
      <c r="G426" s="12"/>
      <c r="H426" s="12"/>
      <c r="I426" s="12"/>
      <c r="J426" s="12"/>
      <c r="K426" s="12"/>
      <c r="L426" s="23" t="str">
        <f>IF(COUNTA($A426:$K426)=0,"",COUNTIF($E426:$K426,"Fail"))</f>
        <v/>
      </c>
      <c r="M426" s="12"/>
      <c r="N426" s="13"/>
      <c r="O426" s="18" t="str">
        <f>IF(COUNTA($A426:$K426,$M426:$N426)=0,"",IF(OR($B426="",NOT(SUMPRODUCT(--(Vans!$A$2:$A$101=$B426))=1)),"Check ID",IF(OR(NOT(AND(ISNUMBER(A426),N(A426)&gt;=18264,N(A426)&lt;=73050)),NOT(AND(ISNUMBER(D426),N(D426)&gt;=0,N(D426)&lt;=2000000)),N($A426)&lt;SUMPRODUCT(--(Vans!$A$2:$A$101=$B426),Vans!$G$2:$G$101),NOT(SUMPRODUCT(($E426:$K426="Pass")+($E426:$K426="Fail")+($E426:$K426="N/A"))=7),AND($M426&lt;&gt;"",$M426&lt;&gt;"Open",$M426&lt;&gt;"Closed")),"Check inputs",IF(OR($D426&lt;SUMPRODUCT(MAX(('Service Log'!$B$2:$B$501=$B426)*('Service Log'!$H$2:$H$501&lt;$A426)*'Service Log'!$I$2:$I$501)),$D426&lt;SUMPRODUCT(MAX((Inspections!$B$2:$B$501=$B426)*(Inspections!$P$2:$P$501&lt;$A426)*Inspections!$Q$2:$Q$501)),$D426&lt;SUMPRODUCT(--(Vans!$A$2:$A$101=$B426),Vans!$D$2:$D$101)),"Check odometer",IF(AND(N($L426)&gt;0,$M426=""),"Set status","OK")))))</f>
        <v/>
      </c>
      <c r="P426" s="21">
        <f>IF(AND(ISNUMBER($A426),N($A426)&gt;=18264,N($A426)&lt;=73050),$A426,0)</f>
        <v>0</v>
      </c>
      <c r="Q426" s="22">
        <f>IF(AND(AND(ISNUMBER($A426),N($A426)&gt;=18264,N($A426)&lt;=73050),AND(ISNUMBER($D426),N($D426)&gt;=0,N($D426)&lt;=2000000)),$D426,0)</f>
        <v>0</v>
      </c>
    </row>
    <row r="427" spans="1:17" x14ac:dyDescent="0.25">
      <c r="A427" s="15"/>
      <c r="B427" s="12"/>
      <c r="C427" s="13"/>
      <c r="D427" s="14"/>
      <c r="E427" s="12"/>
      <c r="F427" s="12"/>
      <c r="G427" s="12"/>
      <c r="H427" s="12"/>
      <c r="I427" s="12"/>
      <c r="J427" s="12"/>
      <c r="K427" s="12"/>
      <c r="L427" s="23" t="str">
        <f>IF(COUNTA($A427:$K427)=0,"",COUNTIF($E427:$K427,"Fail"))</f>
        <v/>
      </c>
      <c r="M427" s="12"/>
      <c r="N427" s="13"/>
      <c r="O427" s="18" t="str">
        <f>IF(COUNTA($A427:$K427,$M427:$N427)=0,"",IF(OR($B427="",NOT(SUMPRODUCT(--(Vans!$A$2:$A$101=$B427))=1)),"Check ID",IF(OR(NOT(AND(ISNUMBER(A427),N(A427)&gt;=18264,N(A427)&lt;=73050)),NOT(AND(ISNUMBER(D427),N(D427)&gt;=0,N(D427)&lt;=2000000)),N($A427)&lt;SUMPRODUCT(--(Vans!$A$2:$A$101=$B427),Vans!$G$2:$G$101),NOT(SUMPRODUCT(($E427:$K427="Pass")+($E427:$K427="Fail")+($E427:$K427="N/A"))=7),AND($M427&lt;&gt;"",$M427&lt;&gt;"Open",$M427&lt;&gt;"Closed")),"Check inputs",IF(OR($D427&lt;SUMPRODUCT(MAX(('Service Log'!$B$2:$B$501=$B427)*('Service Log'!$H$2:$H$501&lt;$A427)*'Service Log'!$I$2:$I$501)),$D427&lt;SUMPRODUCT(MAX((Inspections!$B$2:$B$501=$B427)*(Inspections!$P$2:$P$501&lt;$A427)*Inspections!$Q$2:$Q$501)),$D427&lt;SUMPRODUCT(--(Vans!$A$2:$A$101=$B427),Vans!$D$2:$D$101)),"Check odometer",IF(AND(N($L427)&gt;0,$M427=""),"Set status","OK")))))</f>
        <v/>
      </c>
      <c r="P427" s="21">
        <f>IF(AND(ISNUMBER($A427),N($A427)&gt;=18264,N($A427)&lt;=73050),$A427,0)</f>
        <v>0</v>
      </c>
      <c r="Q427" s="22">
        <f>IF(AND(AND(ISNUMBER($A427),N($A427)&gt;=18264,N($A427)&lt;=73050),AND(ISNUMBER($D427),N($D427)&gt;=0,N($D427)&lt;=2000000)),$D427,0)</f>
        <v>0</v>
      </c>
    </row>
    <row r="428" spans="1:17" x14ac:dyDescent="0.25">
      <c r="A428" s="15"/>
      <c r="B428" s="12"/>
      <c r="C428" s="13"/>
      <c r="D428" s="14"/>
      <c r="E428" s="12"/>
      <c r="F428" s="12"/>
      <c r="G428" s="12"/>
      <c r="H428" s="12"/>
      <c r="I428" s="12"/>
      <c r="J428" s="12"/>
      <c r="K428" s="12"/>
      <c r="L428" s="23" t="str">
        <f>IF(COUNTA($A428:$K428)=0,"",COUNTIF($E428:$K428,"Fail"))</f>
        <v/>
      </c>
      <c r="M428" s="12"/>
      <c r="N428" s="13"/>
      <c r="O428" s="18" t="str">
        <f>IF(COUNTA($A428:$K428,$M428:$N428)=0,"",IF(OR($B428="",NOT(SUMPRODUCT(--(Vans!$A$2:$A$101=$B428))=1)),"Check ID",IF(OR(NOT(AND(ISNUMBER(A428),N(A428)&gt;=18264,N(A428)&lt;=73050)),NOT(AND(ISNUMBER(D428),N(D428)&gt;=0,N(D428)&lt;=2000000)),N($A428)&lt;SUMPRODUCT(--(Vans!$A$2:$A$101=$B428),Vans!$G$2:$G$101),NOT(SUMPRODUCT(($E428:$K428="Pass")+($E428:$K428="Fail")+($E428:$K428="N/A"))=7),AND($M428&lt;&gt;"",$M428&lt;&gt;"Open",$M428&lt;&gt;"Closed")),"Check inputs",IF(OR($D428&lt;SUMPRODUCT(MAX(('Service Log'!$B$2:$B$501=$B428)*('Service Log'!$H$2:$H$501&lt;$A428)*'Service Log'!$I$2:$I$501)),$D428&lt;SUMPRODUCT(MAX((Inspections!$B$2:$B$501=$B428)*(Inspections!$P$2:$P$501&lt;$A428)*Inspections!$Q$2:$Q$501)),$D428&lt;SUMPRODUCT(--(Vans!$A$2:$A$101=$B428),Vans!$D$2:$D$101)),"Check odometer",IF(AND(N($L428)&gt;0,$M428=""),"Set status","OK")))))</f>
        <v/>
      </c>
      <c r="P428" s="21">
        <f>IF(AND(ISNUMBER($A428),N($A428)&gt;=18264,N($A428)&lt;=73050),$A428,0)</f>
        <v>0</v>
      </c>
      <c r="Q428" s="22">
        <f>IF(AND(AND(ISNUMBER($A428),N($A428)&gt;=18264,N($A428)&lt;=73050),AND(ISNUMBER($D428),N($D428)&gt;=0,N($D428)&lt;=2000000)),$D428,0)</f>
        <v>0</v>
      </c>
    </row>
    <row r="429" spans="1:17" x14ac:dyDescent="0.25">
      <c r="A429" s="15"/>
      <c r="B429" s="12"/>
      <c r="C429" s="13"/>
      <c r="D429" s="14"/>
      <c r="E429" s="12"/>
      <c r="F429" s="12"/>
      <c r="G429" s="12"/>
      <c r="H429" s="12"/>
      <c r="I429" s="12"/>
      <c r="J429" s="12"/>
      <c r="K429" s="12"/>
      <c r="L429" s="23" t="str">
        <f>IF(COUNTA($A429:$K429)=0,"",COUNTIF($E429:$K429,"Fail"))</f>
        <v/>
      </c>
      <c r="M429" s="12"/>
      <c r="N429" s="13"/>
      <c r="O429" s="18" t="str">
        <f>IF(COUNTA($A429:$K429,$M429:$N429)=0,"",IF(OR($B429="",NOT(SUMPRODUCT(--(Vans!$A$2:$A$101=$B429))=1)),"Check ID",IF(OR(NOT(AND(ISNUMBER(A429),N(A429)&gt;=18264,N(A429)&lt;=73050)),NOT(AND(ISNUMBER(D429),N(D429)&gt;=0,N(D429)&lt;=2000000)),N($A429)&lt;SUMPRODUCT(--(Vans!$A$2:$A$101=$B429),Vans!$G$2:$G$101),NOT(SUMPRODUCT(($E429:$K429="Pass")+($E429:$K429="Fail")+($E429:$K429="N/A"))=7),AND($M429&lt;&gt;"",$M429&lt;&gt;"Open",$M429&lt;&gt;"Closed")),"Check inputs",IF(OR($D429&lt;SUMPRODUCT(MAX(('Service Log'!$B$2:$B$501=$B429)*('Service Log'!$H$2:$H$501&lt;$A429)*'Service Log'!$I$2:$I$501)),$D429&lt;SUMPRODUCT(MAX((Inspections!$B$2:$B$501=$B429)*(Inspections!$P$2:$P$501&lt;$A429)*Inspections!$Q$2:$Q$501)),$D429&lt;SUMPRODUCT(--(Vans!$A$2:$A$101=$B429),Vans!$D$2:$D$101)),"Check odometer",IF(AND(N($L429)&gt;0,$M429=""),"Set status","OK")))))</f>
        <v/>
      </c>
      <c r="P429" s="21">
        <f>IF(AND(ISNUMBER($A429),N($A429)&gt;=18264,N($A429)&lt;=73050),$A429,0)</f>
        <v>0</v>
      </c>
      <c r="Q429" s="22">
        <f>IF(AND(AND(ISNUMBER($A429),N($A429)&gt;=18264,N($A429)&lt;=73050),AND(ISNUMBER($D429),N($D429)&gt;=0,N($D429)&lt;=2000000)),$D429,0)</f>
        <v>0</v>
      </c>
    </row>
    <row r="430" spans="1:17" x14ac:dyDescent="0.25">
      <c r="A430" s="15"/>
      <c r="B430" s="12"/>
      <c r="C430" s="13"/>
      <c r="D430" s="14"/>
      <c r="E430" s="12"/>
      <c r="F430" s="12"/>
      <c r="G430" s="12"/>
      <c r="H430" s="12"/>
      <c r="I430" s="12"/>
      <c r="J430" s="12"/>
      <c r="K430" s="12"/>
      <c r="L430" s="23" t="str">
        <f>IF(COUNTA($A430:$K430)=0,"",COUNTIF($E430:$K430,"Fail"))</f>
        <v/>
      </c>
      <c r="M430" s="12"/>
      <c r="N430" s="13"/>
      <c r="O430" s="18" t="str">
        <f>IF(COUNTA($A430:$K430,$M430:$N430)=0,"",IF(OR($B430="",NOT(SUMPRODUCT(--(Vans!$A$2:$A$101=$B430))=1)),"Check ID",IF(OR(NOT(AND(ISNUMBER(A430),N(A430)&gt;=18264,N(A430)&lt;=73050)),NOT(AND(ISNUMBER(D430),N(D430)&gt;=0,N(D430)&lt;=2000000)),N($A430)&lt;SUMPRODUCT(--(Vans!$A$2:$A$101=$B430),Vans!$G$2:$G$101),NOT(SUMPRODUCT(($E430:$K430="Pass")+($E430:$K430="Fail")+($E430:$K430="N/A"))=7),AND($M430&lt;&gt;"",$M430&lt;&gt;"Open",$M430&lt;&gt;"Closed")),"Check inputs",IF(OR($D430&lt;SUMPRODUCT(MAX(('Service Log'!$B$2:$B$501=$B430)*('Service Log'!$H$2:$H$501&lt;$A430)*'Service Log'!$I$2:$I$501)),$D430&lt;SUMPRODUCT(MAX((Inspections!$B$2:$B$501=$B430)*(Inspections!$P$2:$P$501&lt;$A430)*Inspections!$Q$2:$Q$501)),$D430&lt;SUMPRODUCT(--(Vans!$A$2:$A$101=$B430),Vans!$D$2:$D$101)),"Check odometer",IF(AND(N($L430)&gt;0,$M430=""),"Set status","OK")))))</f>
        <v/>
      </c>
      <c r="P430" s="21">
        <f>IF(AND(ISNUMBER($A430),N($A430)&gt;=18264,N($A430)&lt;=73050),$A430,0)</f>
        <v>0</v>
      </c>
      <c r="Q430" s="22">
        <f>IF(AND(AND(ISNUMBER($A430),N($A430)&gt;=18264,N($A430)&lt;=73050),AND(ISNUMBER($D430),N($D430)&gt;=0,N($D430)&lt;=2000000)),$D430,0)</f>
        <v>0</v>
      </c>
    </row>
    <row r="431" spans="1:17" x14ac:dyDescent="0.25">
      <c r="A431" s="15"/>
      <c r="B431" s="12"/>
      <c r="C431" s="13"/>
      <c r="D431" s="14"/>
      <c r="E431" s="12"/>
      <c r="F431" s="12"/>
      <c r="G431" s="12"/>
      <c r="H431" s="12"/>
      <c r="I431" s="12"/>
      <c r="J431" s="12"/>
      <c r="K431" s="12"/>
      <c r="L431" s="23" t="str">
        <f>IF(COUNTA($A431:$K431)=0,"",COUNTIF($E431:$K431,"Fail"))</f>
        <v/>
      </c>
      <c r="M431" s="12"/>
      <c r="N431" s="13"/>
      <c r="O431" s="18" t="str">
        <f>IF(COUNTA($A431:$K431,$M431:$N431)=0,"",IF(OR($B431="",NOT(SUMPRODUCT(--(Vans!$A$2:$A$101=$B431))=1)),"Check ID",IF(OR(NOT(AND(ISNUMBER(A431),N(A431)&gt;=18264,N(A431)&lt;=73050)),NOT(AND(ISNUMBER(D431),N(D431)&gt;=0,N(D431)&lt;=2000000)),N($A431)&lt;SUMPRODUCT(--(Vans!$A$2:$A$101=$B431),Vans!$G$2:$G$101),NOT(SUMPRODUCT(($E431:$K431="Pass")+($E431:$K431="Fail")+($E431:$K431="N/A"))=7),AND($M431&lt;&gt;"",$M431&lt;&gt;"Open",$M431&lt;&gt;"Closed")),"Check inputs",IF(OR($D431&lt;SUMPRODUCT(MAX(('Service Log'!$B$2:$B$501=$B431)*('Service Log'!$H$2:$H$501&lt;$A431)*'Service Log'!$I$2:$I$501)),$D431&lt;SUMPRODUCT(MAX((Inspections!$B$2:$B$501=$B431)*(Inspections!$P$2:$P$501&lt;$A431)*Inspections!$Q$2:$Q$501)),$D431&lt;SUMPRODUCT(--(Vans!$A$2:$A$101=$B431),Vans!$D$2:$D$101)),"Check odometer",IF(AND(N($L431)&gt;0,$M431=""),"Set status","OK")))))</f>
        <v/>
      </c>
      <c r="P431" s="21">
        <f>IF(AND(ISNUMBER($A431),N($A431)&gt;=18264,N($A431)&lt;=73050),$A431,0)</f>
        <v>0</v>
      </c>
      <c r="Q431" s="22">
        <f>IF(AND(AND(ISNUMBER($A431),N($A431)&gt;=18264,N($A431)&lt;=73050),AND(ISNUMBER($D431),N($D431)&gt;=0,N($D431)&lt;=2000000)),$D431,0)</f>
        <v>0</v>
      </c>
    </row>
    <row r="432" spans="1:17" x14ac:dyDescent="0.25">
      <c r="A432" s="15"/>
      <c r="B432" s="12"/>
      <c r="C432" s="13"/>
      <c r="D432" s="14"/>
      <c r="E432" s="12"/>
      <c r="F432" s="12"/>
      <c r="G432" s="12"/>
      <c r="H432" s="12"/>
      <c r="I432" s="12"/>
      <c r="J432" s="12"/>
      <c r="K432" s="12"/>
      <c r="L432" s="23" t="str">
        <f>IF(COUNTA($A432:$K432)=0,"",COUNTIF($E432:$K432,"Fail"))</f>
        <v/>
      </c>
      <c r="M432" s="12"/>
      <c r="N432" s="13"/>
      <c r="O432" s="18" t="str">
        <f>IF(COUNTA($A432:$K432,$M432:$N432)=0,"",IF(OR($B432="",NOT(SUMPRODUCT(--(Vans!$A$2:$A$101=$B432))=1)),"Check ID",IF(OR(NOT(AND(ISNUMBER(A432),N(A432)&gt;=18264,N(A432)&lt;=73050)),NOT(AND(ISNUMBER(D432),N(D432)&gt;=0,N(D432)&lt;=2000000)),N($A432)&lt;SUMPRODUCT(--(Vans!$A$2:$A$101=$B432),Vans!$G$2:$G$101),NOT(SUMPRODUCT(($E432:$K432="Pass")+($E432:$K432="Fail")+($E432:$K432="N/A"))=7),AND($M432&lt;&gt;"",$M432&lt;&gt;"Open",$M432&lt;&gt;"Closed")),"Check inputs",IF(OR($D432&lt;SUMPRODUCT(MAX(('Service Log'!$B$2:$B$501=$B432)*('Service Log'!$H$2:$H$501&lt;$A432)*'Service Log'!$I$2:$I$501)),$D432&lt;SUMPRODUCT(MAX((Inspections!$B$2:$B$501=$B432)*(Inspections!$P$2:$P$501&lt;$A432)*Inspections!$Q$2:$Q$501)),$D432&lt;SUMPRODUCT(--(Vans!$A$2:$A$101=$B432),Vans!$D$2:$D$101)),"Check odometer",IF(AND(N($L432)&gt;0,$M432=""),"Set status","OK")))))</f>
        <v/>
      </c>
      <c r="P432" s="21">
        <f>IF(AND(ISNUMBER($A432),N($A432)&gt;=18264,N($A432)&lt;=73050),$A432,0)</f>
        <v>0</v>
      </c>
      <c r="Q432" s="22">
        <f>IF(AND(AND(ISNUMBER($A432),N($A432)&gt;=18264,N($A432)&lt;=73050),AND(ISNUMBER($D432),N($D432)&gt;=0,N($D432)&lt;=2000000)),$D432,0)</f>
        <v>0</v>
      </c>
    </row>
    <row r="433" spans="1:17" x14ac:dyDescent="0.25">
      <c r="A433" s="15"/>
      <c r="B433" s="12"/>
      <c r="C433" s="13"/>
      <c r="D433" s="14"/>
      <c r="E433" s="12"/>
      <c r="F433" s="12"/>
      <c r="G433" s="12"/>
      <c r="H433" s="12"/>
      <c r="I433" s="12"/>
      <c r="J433" s="12"/>
      <c r="K433" s="12"/>
      <c r="L433" s="23" t="str">
        <f>IF(COUNTA($A433:$K433)=0,"",COUNTIF($E433:$K433,"Fail"))</f>
        <v/>
      </c>
      <c r="M433" s="12"/>
      <c r="N433" s="13"/>
      <c r="O433" s="18" t="str">
        <f>IF(COUNTA($A433:$K433,$M433:$N433)=0,"",IF(OR($B433="",NOT(SUMPRODUCT(--(Vans!$A$2:$A$101=$B433))=1)),"Check ID",IF(OR(NOT(AND(ISNUMBER(A433),N(A433)&gt;=18264,N(A433)&lt;=73050)),NOT(AND(ISNUMBER(D433),N(D433)&gt;=0,N(D433)&lt;=2000000)),N($A433)&lt;SUMPRODUCT(--(Vans!$A$2:$A$101=$B433),Vans!$G$2:$G$101),NOT(SUMPRODUCT(($E433:$K433="Pass")+($E433:$K433="Fail")+($E433:$K433="N/A"))=7),AND($M433&lt;&gt;"",$M433&lt;&gt;"Open",$M433&lt;&gt;"Closed")),"Check inputs",IF(OR($D433&lt;SUMPRODUCT(MAX(('Service Log'!$B$2:$B$501=$B433)*('Service Log'!$H$2:$H$501&lt;$A433)*'Service Log'!$I$2:$I$501)),$D433&lt;SUMPRODUCT(MAX((Inspections!$B$2:$B$501=$B433)*(Inspections!$P$2:$P$501&lt;$A433)*Inspections!$Q$2:$Q$501)),$D433&lt;SUMPRODUCT(--(Vans!$A$2:$A$101=$B433),Vans!$D$2:$D$101)),"Check odometer",IF(AND(N($L433)&gt;0,$M433=""),"Set status","OK")))))</f>
        <v/>
      </c>
      <c r="P433" s="21">
        <f>IF(AND(ISNUMBER($A433),N($A433)&gt;=18264,N($A433)&lt;=73050),$A433,0)</f>
        <v>0</v>
      </c>
      <c r="Q433" s="22">
        <f>IF(AND(AND(ISNUMBER($A433),N($A433)&gt;=18264,N($A433)&lt;=73050),AND(ISNUMBER($D433),N($D433)&gt;=0,N($D433)&lt;=2000000)),$D433,0)</f>
        <v>0</v>
      </c>
    </row>
    <row r="434" spans="1:17" x14ac:dyDescent="0.25">
      <c r="A434" s="15"/>
      <c r="B434" s="12"/>
      <c r="C434" s="13"/>
      <c r="D434" s="14"/>
      <c r="E434" s="12"/>
      <c r="F434" s="12"/>
      <c r="G434" s="12"/>
      <c r="H434" s="12"/>
      <c r="I434" s="12"/>
      <c r="J434" s="12"/>
      <c r="K434" s="12"/>
      <c r="L434" s="23" t="str">
        <f>IF(COUNTA($A434:$K434)=0,"",COUNTIF($E434:$K434,"Fail"))</f>
        <v/>
      </c>
      <c r="M434" s="12"/>
      <c r="N434" s="13"/>
      <c r="O434" s="18" t="str">
        <f>IF(COUNTA($A434:$K434,$M434:$N434)=0,"",IF(OR($B434="",NOT(SUMPRODUCT(--(Vans!$A$2:$A$101=$B434))=1)),"Check ID",IF(OR(NOT(AND(ISNUMBER(A434),N(A434)&gt;=18264,N(A434)&lt;=73050)),NOT(AND(ISNUMBER(D434),N(D434)&gt;=0,N(D434)&lt;=2000000)),N($A434)&lt;SUMPRODUCT(--(Vans!$A$2:$A$101=$B434),Vans!$G$2:$G$101),NOT(SUMPRODUCT(($E434:$K434="Pass")+($E434:$K434="Fail")+($E434:$K434="N/A"))=7),AND($M434&lt;&gt;"",$M434&lt;&gt;"Open",$M434&lt;&gt;"Closed")),"Check inputs",IF(OR($D434&lt;SUMPRODUCT(MAX(('Service Log'!$B$2:$B$501=$B434)*('Service Log'!$H$2:$H$501&lt;$A434)*'Service Log'!$I$2:$I$501)),$D434&lt;SUMPRODUCT(MAX((Inspections!$B$2:$B$501=$B434)*(Inspections!$P$2:$P$501&lt;$A434)*Inspections!$Q$2:$Q$501)),$D434&lt;SUMPRODUCT(--(Vans!$A$2:$A$101=$B434),Vans!$D$2:$D$101)),"Check odometer",IF(AND(N($L434)&gt;0,$M434=""),"Set status","OK")))))</f>
        <v/>
      </c>
      <c r="P434" s="21">
        <f>IF(AND(ISNUMBER($A434),N($A434)&gt;=18264,N($A434)&lt;=73050),$A434,0)</f>
        <v>0</v>
      </c>
      <c r="Q434" s="22">
        <f>IF(AND(AND(ISNUMBER($A434),N($A434)&gt;=18264,N($A434)&lt;=73050),AND(ISNUMBER($D434),N($D434)&gt;=0,N($D434)&lt;=2000000)),$D434,0)</f>
        <v>0</v>
      </c>
    </row>
    <row r="435" spans="1:17" x14ac:dyDescent="0.25">
      <c r="A435" s="15"/>
      <c r="B435" s="12"/>
      <c r="C435" s="13"/>
      <c r="D435" s="14"/>
      <c r="E435" s="12"/>
      <c r="F435" s="12"/>
      <c r="G435" s="12"/>
      <c r="H435" s="12"/>
      <c r="I435" s="12"/>
      <c r="J435" s="12"/>
      <c r="K435" s="12"/>
      <c r="L435" s="23" t="str">
        <f>IF(COUNTA($A435:$K435)=0,"",COUNTIF($E435:$K435,"Fail"))</f>
        <v/>
      </c>
      <c r="M435" s="12"/>
      <c r="N435" s="13"/>
      <c r="O435" s="18" t="str">
        <f>IF(COUNTA($A435:$K435,$M435:$N435)=0,"",IF(OR($B435="",NOT(SUMPRODUCT(--(Vans!$A$2:$A$101=$B435))=1)),"Check ID",IF(OR(NOT(AND(ISNUMBER(A435),N(A435)&gt;=18264,N(A435)&lt;=73050)),NOT(AND(ISNUMBER(D435),N(D435)&gt;=0,N(D435)&lt;=2000000)),N($A435)&lt;SUMPRODUCT(--(Vans!$A$2:$A$101=$B435),Vans!$G$2:$G$101),NOT(SUMPRODUCT(($E435:$K435="Pass")+($E435:$K435="Fail")+($E435:$K435="N/A"))=7),AND($M435&lt;&gt;"",$M435&lt;&gt;"Open",$M435&lt;&gt;"Closed")),"Check inputs",IF(OR($D435&lt;SUMPRODUCT(MAX(('Service Log'!$B$2:$B$501=$B435)*('Service Log'!$H$2:$H$501&lt;$A435)*'Service Log'!$I$2:$I$501)),$D435&lt;SUMPRODUCT(MAX((Inspections!$B$2:$B$501=$B435)*(Inspections!$P$2:$P$501&lt;$A435)*Inspections!$Q$2:$Q$501)),$D435&lt;SUMPRODUCT(--(Vans!$A$2:$A$101=$B435),Vans!$D$2:$D$101)),"Check odometer",IF(AND(N($L435)&gt;0,$M435=""),"Set status","OK")))))</f>
        <v/>
      </c>
      <c r="P435" s="21">
        <f>IF(AND(ISNUMBER($A435),N($A435)&gt;=18264,N($A435)&lt;=73050),$A435,0)</f>
        <v>0</v>
      </c>
      <c r="Q435" s="22">
        <f>IF(AND(AND(ISNUMBER($A435),N($A435)&gt;=18264,N($A435)&lt;=73050),AND(ISNUMBER($D435),N($D435)&gt;=0,N($D435)&lt;=2000000)),$D435,0)</f>
        <v>0</v>
      </c>
    </row>
    <row r="436" spans="1:17" x14ac:dyDescent="0.25">
      <c r="A436" s="15"/>
      <c r="B436" s="12"/>
      <c r="C436" s="13"/>
      <c r="D436" s="14"/>
      <c r="E436" s="12"/>
      <c r="F436" s="12"/>
      <c r="G436" s="12"/>
      <c r="H436" s="12"/>
      <c r="I436" s="12"/>
      <c r="J436" s="12"/>
      <c r="K436" s="12"/>
      <c r="L436" s="23" t="str">
        <f>IF(COUNTA($A436:$K436)=0,"",COUNTIF($E436:$K436,"Fail"))</f>
        <v/>
      </c>
      <c r="M436" s="12"/>
      <c r="N436" s="13"/>
      <c r="O436" s="18" t="str">
        <f>IF(COUNTA($A436:$K436,$M436:$N436)=0,"",IF(OR($B436="",NOT(SUMPRODUCT(--(Vans!$A$2:$A$101=$B436))=1)),"Check ID",IF(OR(NOT(AND(ISNUMBER(A436),N(A436)&gt;=18264,N(A436)&lt;=73050)),NOT(AND(ISNUMBER(D436),N(D436)&gt;=0,N(D436)&lt;=2000000)),N($A436)&lt;SUMPRODUCT(--(Vans!$A$2:$A$101=$B436),Vans!$G$2:$G$101),NOT(SUMPRODUCT(($E436:$K436="Pass")+($E436:$K436="Fail")+($E436:$K436="N/A"))=7),AND($M436&lt;&gt;"",$M436&lt;&gt;"Open",$M436&lt;&gt;"Closed")),"Check inputs",IF(OR($D436&lt;SUMPRODUCT(MAX(('Service Log'!$B$2:$B$501=$B436)*('Service Log'!$H$2:$H$501&lt;$A436)*'Service Log'!$I$2:$I$501)),$D436&lt;SUMPRODUCT(MAX((Inspections!$B$2:$B$501=$B436)*(Inspections!$P$2:$P$501&lt;$A436)*Inspections!$Q$2:$Q$501)),$D436&lt;SUMPRODUCT(--(Vans!$A$2:$A$101=$B436),Vans!$D$2:$D$101)),"Check odometer",IF(AND(N($L436)&gt;0,$M436=""),"Set status","OK")))))</f>
        <v/>
      </c>
      <c r="P436" s="21">
        <f>IF(AND(ISNUMBER($A436),N($A436)&gt;=18264,N($A436)&lt;=73050),$A436,0)</f>
        <v>0</v>
      </c>
      <c r="Q436" s="22">
        <f>IF(AND(AND(ISNUMBER($A436),N($A436)&gt;=18264,N($A436)&lt;=73050),AND(ISNUMBER($D436),N($D436)&gt;=0,N($D436)&lt;=2000000)),$D436,0)</f>
        <v>0</v>
      </c>
    </row>
    <row r="437" spans="1:17" x14ac:dyDescent="0.25">
      <c r="A437" s="15"/>
      <c r="B437" s="12"/>
      <c r="C437" s="13"/>
      <c r="D437" s="14"/>
      <c r="E437" s="12"/>
      <c r="F437" s="12"/>
      <c r="G437" s="12"/>
      <c r="H437" s="12"/>
      <c r="I437" s="12"/>
      <c r="J437" s="12"/>
      <c r="K437" s="12"/>
      <c r="L437" s="23" t="str">
        <f>IF(COUNTA($A437:$K437)=0,"",COUNTIF($E437:$K437,"Fail"))</f>
        <v/>
      </c>
      <c r="M437" s="12"/>
      <c r="N437" s="13"/>
      <c r="O437" s="18" t="str">
        <f>IF(COUNTA($A437:$K437,$M437:$N437)=0,"",IF(OR($B437="",NOT(SUMPRODUCT(--(Vans!$A$2:$A$101=$B437))=1)),"Check ID",IF(OR(NOT(AND(ISNUMBER(A437),N(A437)&gt;=18264,N(A437)&lt;=73050)),NOT(AND(ISNUMBER(D437),N(D437)&gt;=0,N(D437)&lt;=2000000)),N($A437)&lt;SUMPRODUCT(--(Vans!$A$2:$A$101=$B437),Vans!$G$2:$G$101),NOT(SUMPRODUCT(($E437:$K437="Pass")+($E437:$K437="Fail")+($E437:$K437="N/A"))=7),AND($M437&lt;&gt;"",$M437&lt;&gt;"Open",$M437&lt;&gt;"Closed")),"Check inputs",IF(OR($D437&lt;SUMPRODUCT(MAX(('Service Log'!$B$2:$B$501=$B437)*('Service Log'!$H$2:$H$501&lt;$A437)*'Service Log'!$I$2:$I$501)),$D437&lt;SUMPRODUCT(MAX((Inspections!$B$2:$B$501=$B437)*(Inspections!$P$2:$P$501&lt;$A437)*Inspections!$Q$2:$Q$501)),$D437&lt;SUMPRODUCT(--(Vans!$A$2:$A$101=$B437),Vans!$D$2:$D$101)),"Check odometer",IF(AND(N($L437)&gt;0,$M437=""),"Set status","OK")))))</f>
        <v/>
      </c>
      <c r="P437" s="21">
        <f>IF(AND(ISNUMBER($A437),N($A437)&gt;=18264,N($A437)&lt;=73050),$A437,0)</f>
        <v>0</v>
      </c>
      <c r="Q437" s="22">
        <f>IF(AND(AND(ISNUMBER($A437),N($A437)&gt;=18264,N($A437)&lt;=73050),AND(ISNUMBER($D437),N($D437)&gt;=0,N($D437)&lt;=2000000)),$D437,0)</f>
        <v>0</v>
      </c>
    </row>
    <row r="438" spans="1:17" x14ac:dyDescent="0.25">
      <c r="A438" s="15"/>
      <c r="B438" s="12"/>
      <c r="C438" s="13"/>
      <c r="D438" s="14"/>
      <c r="E438" s="12"/>
      <c r="F438" s="12"/>
      <c r="G438" s="12"/>
      <c r="H438" s="12"/>
      <c r="I438" s="12"/>
      <c r="J438" s="12"/>
      <c r="K438" s="12"/>
      <c r="L438" s="23" t="str">
        <f>IF(COUNTA($A438:$K438)=0,"",COUNTIF($E438:$K438,"Fail"))</f>
        <v/>
      </c>
      <c r="M438" s="12"/>
      <c r="N438" s="13"/>
      <c r="O438" s="18" t="str">
        <f>IF(COUNTA($A438:$K438,$M438:$N438)=0,"",IF(OR($B438="",NOT(SUMPRODUCT(--(Vans!$A$2:$A$101=$B438))=1)),"Check ID",IF(OR(NOT(AND(ISNUMBER(A438),N(A438)&gt;=18264,N(A438)&lt;=73050)),NOT(AND(ISNUMBER(D438),N(D438)&gt;=0,N(D438)&lt;=2000000)),N($A438)&lt;SUMPRODUCT(--(Vans!$A$2:$A$101=$B438),Vans!$G$2:$G$101),NOT(SUMPRODUCT(($E438:$K438="Pass")+($E438:$K438="Fail")+($E438:$K438="N/A"))=7),AND($M438&lt;&gt;"",$M438&lt;&gt;"Open",$M438&lt;&gt;"Closed")),"Check inputs",IF(OR($D438&lt;SUMPRODUCT(MAX(('Service Log'!$B$2:$B$501=$B438)*('Service Log'!$H$2:$H$501&lt;$A438)*'Service Log'!$I$2:$I$501)),$D438&lt;SUMPRODUCT(MAX((Inspections!$B$2:$B$501=$B438)*(Inspections!$P$2:$P$501&lt;$A438)*Inspections!$Q$2:$Q$501)),$D438&lt;SUMPRODUCT(--(Vans!$A$2:$A$101=$B438),Vans!$D$2:$D$101)),"Check odometer",IF(AND(N($L438)&gt;0,$M438=""),"Set status","OK")))))</f>
        <v/>
      </c>
      <c r="P438" s="21">
        <f>IF(AND(ISNUMBER($A438),N($A438)&gt;=18264,N($A438)&lt;=73050),$A438,0)</f>
        <v>0</v>
      </c>
      <c r="Q438" s="22">
        <f>IF(AND(AND(ISNUMBER($A438),N($A438)&gt;=18264,N($A438)&lt;=73050),AND(ISNUMBER($D438),N($D438)&gt;=0,N($D438)&lt;=2000000)),$D438,0)</f>
        <v>0</v>
      </c>
    </row>
    <row r="439" spans="1:17" x14ac:dyDescent="0.25">
      <c r="A439" s="15"/>
      <c r="B439" s="12"/>
      <c r="C439" s="13"/>
      <c r="D439" s="14"/>
      <c r="E439" s="12"/>
      <c r="F439" s="12"/>
      <c r="G439" s="12"/>
      <c r="H439" s="12"/>
      <c r="I439" s="12"/>
      <c r="J439" s="12"/>
      <c r="K439" s="12"/>
      <c r="L439" s="23" t="str">
        <f>IF(COUNTA($A439:$K439)=0,"",COUNTIF($E439:$K439,"Fail"))</f>
        <v/>
      </c>
      <c r="M439" s="12"/>
      <c r="N439" s="13"/>
      <c r="O439" s="18" t="str">
        <f>IF(COUNTA($A439:$K439,$M439:$N439)=0,"",IF(OR($B439="",NOT(SUMPRODUCT(--(Vans!$A$2:$A$101=$B439))=1)),"Check ID",IF(OR(NOT(AND(ISNUMBER(A439),N(A439)&gt;=18264,N(A439)&lt;=73050)),NOT(AND(ISNUMBER(D439),N(D439)&gt;=0,N(D439)&lt;=2000000)),N($A439)&lt;SUMPRODUCT(--(Vans!$A$2:$A$101=$B439),Vans!$G$2:$G$101),NOT(SUMPRODUCT(($E439:$K439="Pass")+($E439:$K439="Fail")+($E439:$K439="N/A"))=7),AND($M439&lt;&gt;"",$M439&lt;&gt;"Open",$M439&lt;&gt;"Closed")),"Check inputs",IF(OR($D439&lt;SUMPRODUCT(MAX(('Service Log'!$B$2:$B$501=$B439)*('Service Log'!$H$2:$H$501&lt;$A439)*'Service Log'!$I$2:$I$501)),$D439&lt;SUMPRODUCT(MAX((Inspections!$B$2:$B$501=$B439)*(Inspections!$P$2:$P$501&lt;$A439)*Inspections!$Q$2:$Q$501)),$D439&lt;SUMPRODUCT(--(Vans!$A$2:$A$101=$B439),Vans!$D$2:$D$101)),"Check odometer",IF(AND(N($L439)&gt;0,$M439=""),"Set status","OK")))))</f>
        <v/>
      </c>
      <c r="P439" s="21">
        <f>IF(AND(ISNUMBER($A439),N($A439)&gt;=18264,N($A439)&lt;=73050),$A439,0)</f>
        <v>0</v>
      </c>
      <c r="Q439" s="22">
        <f>IF(AND(AND(ISNUMBER($A439),N($A439)&gt;=18264,N($A439)&lt;=73050),AND(ISNUMBER($D439),N($D439)&gt;=0,N($D439)&lt;=2000000)),$D439,0)</f>
        <v>0</v>
      </c>
    </row>
    <row r="440" spans="1:17" x14ac:dyDescent="0.25">
      <c r="A440" s="15"/>
      <c r="B440" s="12"/>
      <c r="C440" s="13"/>
      <c r="D440" s="14"/>
      <c r="E440" s="12"/>
      <c r="F440" s="12"/>
      <c r="G440" s="12"/>
      <c r="H440" s="12"/>
      <c r="I440" s="12"/>
      <c r="J440" s="12"/>
      <c r="K440" s="12"/>
      <c r="L440" s="23" t="str">
        <f>IF(COUNTA($A440:$K440)=0,"",COUNTIF($E440:$K440,"Fail"))</f>
        <v/>
      </c>
      <c r="M440" s="12"/>
      <c r="N440" s="13"/>
      <c r="O440" s="18" t="str">
        <f>IF(COUNTA($A440:$K440,$M440:$N440)=0,"",IF(OR($B440="",NOT(SUMPRODUCT(--(Vans!$A$2:$A$101=$B440))=1)),"Check ID",IF(OR(NOT(AND(ISNUMBER(A440),N(A440)&gt;=18264,N(A440)&lt;=73050)),NOT(AND(ISNUMBER(D440),N(D440)&gt;=0,N(D440)&lt;=2000000)),N($A440)&lt;SUMPRODUCT(--(Vans!$A$2:$A$101=$B440),Vans!$G$2:$G$101),NOT(SUMPRODUCT(($E440:$K440="Pass")+($E440:$K440="Fail")+($E440:$K440="N/A"))=7),AND($M440&lt;&gt;"",$M440&lt;&gt;"Open",$M440&lt;&gt;"Closed")),"Check inputs",IF(OR($D440&lt;SUMPRODUCT(MAX(('Service Log'!$B$2:$B$501=$B440)*('Service Log'!$H$2:$H$501&lt;$A440)*'Service Log'!$I$2:$I$501)),$D440&lt;SUMPRODUCT(MAX((Inspections!$B$2:$B$501=$B440)*(Inspections!$P$2:$P$501&lt;$A440)*Inspections!$Q$2:$Q$501)),$D440&lt;SUMPRODUCT(--(Vans!$A$2:$A$101=$B440),Vans!$D$2:$D$101)),"Check odometer",IF(AND(N($L440)&gt;0,$M440=""),"Set status","OK")))))</f>
        <v/>
      </c>
      <c r="P440" s="21">
        <f>IF(AND(ISNUMBER($A440),N($A440)&gt;=18264,N($A440)&lt;=73050),$A440,0)</f>
        <v>0</v>
      </c>
      <c r="Q440" s="22">
        <f>IF(AND(AND(ISNUMBER($A440),N($A440)&gt;=18264,N($A440)&lt;=73050),AND(ISNUMBER($D440),N($D440)&gt;=0,N($D440)&lt;=2000000)),$D440,0)</f>
        <v>0</v>
      </c>
    </row>
    <row r="441" spans="1:17" x14ac:dyDescent="0.25">
      <c r="A441" s="15"/>
      <c r="B441" s="12"/>
      <c r="C441" s="13"/>
      <c r="D441" s="14"/>
      <c r="E441" s="12"/>
      <c r="F441" s="12"/>
      <c r="G441" s="12"/>
      <c r="H441" s="12"/>
      <c r="I441" s="12"/>
      <c r="J441" s="12"/>
      <c r="K441" s="12"/>
      <c r="L441" s="23" t="str">
        <f>IF(COUNTA($A441:$K441)=0,"",COUNTIF($E441:$K441,"Fail"))</f>
        <v/>
      </c>
      <c r="M441" s="12"/>
      <c r="N441" s="13"/>
      <c r="O441" s="18" t="str">
        <f>IF(COUNTA($A441:$K441,$M441:$N441)=0,"",IF(OR($B441="",NOT(SUMPRODUCT(--(Vans!$A$2:$A$101=$B441))=1)),"Check ID",IF(OR(NOT(AND(ISNUMBER(A441),N(A441)&gt;=18264,N(A441)&lt;=73050)),NOT(AND(ISNUMBER(D441),N(D441)&gt;=0,N(D441)&lt;=2000000)),N($A441)&lt;SUMPRODUCT(--(Vans!$A$2:$A$101=$B441),Vans!$G$2:$G$101),NOT(SUMPRODUCT(($E441:$K441="Pass")+($E441:$K441="Fail")+($E441:$K441="N/A"))=7),AND($M441&lt;&gt;"",$M441&lt;&gt;"Open",$M441&lt;&gt;"Closed")),"Check inputs",IF(OR($D441&lt;SUMPRODUCT(MAX(('Service Log'!$B$2:$B$501=$B441)*('Service Log'!$H$2:$H$501&lt;$A441)*'Service Log'!$I$2:$I$501)),$D441&lt;SUMPRODUCT(MAX((Inspections!$B$2:$B$501=$B441)*(Inspections!$P$2:$P$501&lt;$A441)*Inspections!$Q$2:$Q$501)),$D441&lt;SUMPRODUCT(--(Vans!$A$2:$A$101=$B441),Vans!$D$2:$D$101)),"Check odometer",IF(AND(N($L441)&gt;0,$M441=""),"Set status","OK")))))</f>
        <v/>
      </c>
      <c r="P441" s="21">
        <f>IF(AND(ISNUMBER($A441),N($A441)&gt;=18264,N($A441)&lt;=73050),$A441,0)</f>
        <v>0</v>
      </c>
      <c r="Q441" s="22">
        <f>IF(AND(AND(ISNUMBER($A441),N($A441)&gt;=18264,N($A441)&lt;=73050),AND(ISNUMBER($D441),N($D441)&gt;=0,N($D441)&lt;=2000000)),$D441,0)</f>
        <v>0</v>
      </c>
    </row>
    <row r="442" spans="1:17" x14ac:dyDescent="0.25">
      <c r="A442" s="15"/>
      <c r="B442" s="12"/>
      <c r="C442" s="13"/>
      <c r="D442" s="14"/>
      <c r="E442" s="12"/>
      <c r="F442" s="12"/>
      <c r="G442" s="12"/>
      <c r="H442" s="12"/>
      <c r="I442" s="12"/>
      <c r="J442" s="12"/>
      <c r="K442" s="12"/>
      <c r="L442" s="23" t="str">
        <f>IF(COUNTA($A442:$K442)=0,"",COUNTIF($E442:$K442,"Fail"))</f>
        <v/>
      </c>
      <c r="M442" s="12"/>
      <c r="N442" s="13"/>
      <c r="O442" s="18" t="str">
        <f>IF(COUNTA($A442:$K442,$M442:$N442)=0,"",IF(OR($B442="",NOT(SUMPRODUCT(--(Vans!$A$2:$A$101=$B442))=1)),"Check ID",IF(OR(NOT(AND(ISNUMBER(A442),N(A442)&gt;=18264,N(A442)&lt;=73050)),NOT(AND(ISNUMBER(D442),N(D442)&gt;=0,N(D442)&lt;=2000000)),N($A442)&lt;SUMPRODUCT(--(Vans!$A$2:$A$101=$B442),Vans!$G$2:$G$101),NOT(SUMPRODUCT(($E442:$K442="Pass")+($E442:$K442="Fail")+($E442:$K442="N/A"))=7),AND($M442&lt;&gt;"",$M442&lt;&gt;"Open",$M442&lt;&gt;"Closed")),"Check inputs",IF(OR($D442&lt;SUMPRODUCT(MAX(('Service Log'!$B$2:$B$501=$B442)*('Service Log'!$H$2:$H$501&lt;$A442)*'Service Log'!$I$2:$I$501)),$D442&lt;SUMPRODUCT(MAX((Inspections!$B$2:$B$501=$B442)*(Inspections!$P$2:$P$501&lt;$A442)*Inspections!$Q$2:$Q$501)),$D442&lt;SUMPRODUCT(--(Vans!$A$2:$A$101=$B442),Vans!$D$2:$D$101)),"Check odometer",IF(AND(N($L442)&gt;0,$M442=""),"Set status","OK")))))</f>
        <v/>
      </c>
      <c r="P442" s="21">
        <f>IF(AND(ISNUMBER($A442),N($A442)&gt;=18264,N($A442)&lt;=73050),$A442,0)</f>
        <v>0</v>
      </c>
      <c r="Q442" s="22">
        <f>IF(AND(AND(ISNUMBER($A442),N($A442)&gt;=18264,N($A442)&lt;=73050),AND(ISNUMBER($D442),N($D442)&gt;=0,N($D442)&lt;=2000000)),$D442,0)</f>
        <v>0</v>
      </c>
    </row>
    <row r="443" spans="1:17" x14ac:dyDescent="0.25">
      <c r="A443" s="15"/>
      <c r="B443" s="12"/>
      <c r="C443" s="13"/>
      <c r="D443" s="14"/>
      <c r="E443" s="12"/>
      <c r="F443" s="12"/>
      <c r="G443" s="12"/>
      <c r="H443" s="12"/>
      <c r="I443" s="12"/>
      <c r="J443" s="12"/>
      <c r="K443" s="12"/>
      <c r="L443" s="23" t="str">
        <f>IF(COUNTA($A443:$K443)=0,"",COUNTIF($E443:$K443,"Fail"))</f>
        <v/>
      </c>
      <c r="M443" s="12"/>
      <c r="N443" s="13"/>
      <c r="O443" s="18" t="str">
        <f>IF(COUNTA($A443:$K443,$M443:$N443)=0,"",IF(OR($B443="",NOT(SUMPRODUCT(--(Vans!$A$2:$A$101=$B443))=1)),"Check ID",IF(OR(NOT(AND(ISNUMBER(A443),N(A443)&gt;=18264,N(A443)&lt;=73050)),NOT(AND(ISNUMBER(D443),N(D443)&gt;=0,N(D443)&lt;=2000000)),N($A443)&lt;SUMPRODUCT(--(Vans!$A$2:$A$101=$B443),Vans!$G$2:$G$101),NOT(SUMPRODUCT(($E443:$K443="Pass")+($E443:$K443="Fail")+($E443:$K443="N/A"))=7),AND($M443&lt;&gt;"",$M443&lt;&gt;"Open",$M443&lt;&gt;"Closed")),"Check inputs",IF(OR($D443&lt;SUMPRODUCT(MAX(('Service Log'!$B$2:$B$501=$B443)*('Service Log'!$H$2:$H$501&lt;$A443)*'Service Log'!$I$2:$I$501)),$D443&lt;SUMPRODUCT(MAX((Inspections!$B$2:$B$501=$B443)*(Inspections!$P$2:$P$501&lt;$A443)*Inspections!$Q$2:$Q$501)),$D443&lt;SUMPRODUCT(--(Vans!$A$2:$A$101=$B443),Vans!$D$2:$D$101)),"Check odometer",IF(AND(N($L443)&gt;0,$M443=""),"Set status","OK")))))</f>
        <v/>
      </c>
      <c r="P443" s="21">
        <f>IF(AND(ISNUMBER($A443),N($A443)&gt;=18264,N($A443)&lt;=73050),$A443,0)</f>
        <v>0</v>
      </c>
      <c r="Q443" s="22">
        <f>IF(AND(AND(ISNUMBER($A443),N($A443)&gt;=18264,N($A443)&lt;=73050),AND(ISNUMBER($D443),N($D443)&gt;=0,N($D443)&lt;=2000000)),$D443,0)</f>
        <v>0</v>
      </c>
    </row>
    <row r="444" spans="1:17" x14ac:dyDescent="0.25">
      <c r="A444" s="15"/>
      <c r="B444" s="12"/>
      <c r="C444" s="13"/>
      <c r="D444" s="14"/>
      <c r="E444" s="12"/>
      <c r="F444" s="12"/>
      <c r="G444" s="12"/>
      <c r="H444" s="12"/>
      <c r="I444" s="12"/>
      <c r="J444" s="12"/>
      <c r="K444" s="12"/>
      <c r="L444" s="23" t="str">
        <f>IF(COUNTA($A444:$K444)=0,"",COUNTIF($E444:$K444,"Fail"))</f>
        <v/>
      </c>
      <c r="M444" s="12"/>
      <c r="N444" s="13"/>
      <c r="O444" s="18" t="str">
        <f>IF(COUNTA($A444:$K444,$M444:$N444)=0,"",IF(OR($B444="",NOT(SUMPRODUCT(--(Vans!$A$2:$A$101=$B444))=1)),"Check ID",IF(OR(NOT(AND(ISNUMBER(A444),N(A444)&gt;=18264,N(A444)&lt;=73050)),NOT(AND(ISNUMBER(D444),N(D444)&gt;=0,N(D444)&lt;=2000000)),N($A444)&lt;SUMPRODUCT(--(Vans!$A$2:$A$101=$B444),Vans!$G$2:$G$101),NOT(SUMPRODUCT(($E444:$K444="Pass")+($E444:$K444="Fail")+($E444:$K444="N/A"))=7),AND($M444&lt;&gt;"",$M444&lt;&gt;"Open",$M444&lt;&gt;"Closed")),"Check inputs",IF(OR($D444&lt;SUMPRODUCT(MAX(('Service Log'!$B$2:$B$501=$B444)*('Service Log'!$H$2:$H$501&lt;$A444)*'Service Log'!$I$2:$I$501)),$D444&lt;SUMPRODUCT(MAX((Inspections!$B$2:$B$501=$B444)*(Inspections!$P$2:$P$501&lt;$A444)*Inspections!$Q$2:$Q$501)),$D444&lt;SUMPRODUCT(--(Vans!$A$2:$A$101=$B444),Vans!$D$2:$D$101)),"Check odometer",IF(AND(N($L444)&gt;0,$M444=""),"Set status","OK")))))</f>
        <v/>
      </c>
      <c r="P444" s="21">
        <f>IF(AND(ISNUMBER($A444),N($A444)&gt;=18264,N($A444)&lt;=73050),$A444,0)</f>
        <v>0</v>
      </c>
      <c r="Q444" s="22">
        <f>IF(AND(AND(ISNUMBER($A444),N($A444)&gt;=18264,N($A444)&lt;=73050),AND(ISNUMBER($D444),N($D444)&gt;=0,N($D444)&lt;=2000000)),$D444,0)</f>
        <v>0</v>
      </c>
    </row>
    <row r="445" spans="1:17" x14ac:dyDescent="0.25">
      <c r="A445" s="15"/>
      <c r="B445" s="12"/>
      <c r="C445" s="13"/>
      <c r="D445" s="14"/>
      <c r="E445" s="12"/>
      <c r="F445" s="12"/>
      <c r="G445" s="12"/>
      <c r="H445" s="12"/>
      <c r="I445" s="12"/>
      <c r="J445" s="12"/>
      <c r="K445" s="12"/>
      <c r="L445" s="23" t="str">
        <f>IF(COUNTA($A445:$K445)=0,"",COUNTIF($E445:$K445,"Fail"))</f>
        <v/>
      </c>
      <c r="M445" s="12"/>
      <c r="N445" s="13"/>
      <c r="O445" s="18" t="str">
        <f>IF(COUNTA($A445:$K445,$M445:$N445)=0,"",IF(OR($B445="",NOT(SUMPRODUCT(--(Vans!$A$2:$A$101=$B445))=1)),"Check ID",IF(OR(NOT(AND(ISNUMBER(A445),N(A445)&gt;=18264,N(A445)&lt;=73050)),NOT(AND(ISNUMBER(D445),N(D445)&gt;=0,N(D445)&lt;=2000000)),N($A445)&lt;SUMPRODUCT(--(Vans!$A$2:$A$101=$B445),Vans!$G$2:$G$101),NOT(SUMPRODUCT(($E445:$K445="Pass")+($E445:$K445="Fail")+($E445:$K445="N/A"))=7),AND($M445&lt;&gt;"",$M445&lt;&gt;"Open",$M445&lt;&gt;"Closed")),"Check inputs",IF(OR($D445&lt;SUMPRODUCT(MAX(('Service Log'!$B$2:$B$501=$B445)*('Service Log'!$H$2:$H$501&lt;$A445)*'Service Log'!$I$2:$I$501)),$D445&lt;SUMPRODUCT(MAX((Inspections!$B$2:$B$501=$B445)*(Inspections!$P$2:$P$501&lt;$A445)*Inspections!$Q$2:$Q$501)),$D445&lt;SUMPRODUCT(--(Vans!$A$2:$A$101=$B445),Vans!$D$2:$D$101)),"Check odometer",IF(AND(N($L445)&gt;0,$M445=""),"Set status","OK")))))</f>
        <v/>
      </c>
      <c r="P445" s="21">
        <f>IF(AND(ISNUMBER($A445),N($A445)&gt;=18264,N($A445)&lt;=73050),$A445,0)</f>
        <v>0</v>
      </c>
      <c r="Q445" s="22">
        <f>IF(AND(AND(ISNUMBER($A445),N($A445)&gt;=18264,N($A445)&lt;=73050),AND(ISNUMBER($D445),N($D445)&gt;=0,N($D445)&lt;=2000000)),$D445,0)</f>
        <v>0</v>
      </c>
    </row>
    <row r="446" spans="1:17" x14ac:dyDescent="0.25">
      <c r="A446" s="15"/>
      <c r="B446" s="12"/>
      <c r="C446" s="13"/>
      <c r="D446" s="14"/>
      <c r="E446" s="12"/>
      <c r="F446" s="12"/>
      <c r="G446" s="12"/>
      <c r="H446" s="12"/>
      <c r="I446" s="12"/>
      <c r="J446" s="12"/>
      <c r="K446" s="12"/>
      <c r="L446" s="23" t="str">
        <f>IF(COUNTA($A446:$K446)=0,"",COUNTIF($E446:$K446,"Fail"))</f>
        <v/>
      </c>
      <c r="M446" s="12"/>
      <c r="N446" s="13"/>
      <c r="O446" s="18" t="str">
        <f>IF(COUNTA($A446:$K446,$M446:$N446)=0,"",IF(OR($B446="",NOT(SUMPRODUCT(--(Vans!$A$2:$A$101=$B446))=1)),"Check ID",IF(OR(NOT(AND(ISNUMBER(A446),N(A446)&gt;=18264,N(A446)&lt;=73050)),NOT(AND(ISNUMBER(D446),N(D446)&gt;=0,N(D446)&lt;=2000000)),N($A446)&lt;SUMPRODUCT(--(Vans!$A$2:$A$101=$B446),Vans!$G$2:$G$101),NOT(SUMPRODUCT(($E446:$K446="Pass")+($E446:$K446="Fail")+($E446:$K446="N/A"))=7),AND($M446&lt;&gt;"",$M446&lt;&gt;"Open",$M446&lt;&gt;"Closed")),"Check inputs",IF(OR($D446&lt;SUMPRODUCT(MAX(('Service Log'!$B$2:$B$501=$B446)*('Service Log'!$H$2:$H$501&lt;$A446)*'Service Log'!$I$2:$I$501)),$D446&lt;SUMPRODUCT(MAX((Inspections!$B$2:$B$501=$B446)*(Inspections!$P$2:$P$501&lt;$A446)*Inspections!$Q$2:$Q$501)),$D446&lt;SUMPRODUCT(--(Vans!$A$2:$A$101=$B446),Vans!$D$2:$D$101)),"Check odometer",IF(AND(N($L446)&gt;0,$M446=""),"Set status","OK")))))</f>
        <v/>
      </c>
      <c r="P446" s="21">
        <f>IF(AND(ISNUMBER($A446),N($A446)&gt;=18264,N($A446)&lt;=73050),$A446,0)</f>
        <v>0</v>
      </c>
      <c r="Q446" s="22">
        <f>IF(AND(AND(ISNUMBER($A446),N($A446)&gt;=18264,N($A446)&lt;=73050),AND(ISNUMBER($D446),N($D446)&gt;=0,N($D446)&lt;=2000000)),$D446,0)</f>
        <v>0</v>
      </c>
    </row>
    <row r="447" spans="1:17" x14ac:dyDescent="0.25">
      <c r="A447" s="15"/>
      <c r="B447" s="12"/>
      <c r="C447" s="13"/>
      <c r="D447" s="14"/>
      <c r="E447" s="12"/>
      <c r="F447" s="12"/>
      <c r="G447" s="12"/>
      <c r="H447" s="12"/>
      <c r="I447" s="12"/>
      <c r="J447" s="12"/>
      <c r="K447" s="12"/>
      <c r="L447" s="23" t="str">
        <f>IF(COUNTA($A447:$K447)=0,"",COUNTIF($E447:$K447,"Fail"))</f>
        <v/>
      </c>
      <c r="M447" s="12"/>
      <c r="N447" s="13"/>
      <c r="O447" s="18" t="str">
        <f>IF(COUNTA($A447:$K447,$M447:$N447)=0,"",IF(OR($B447="",NOT(SUMPRODUCT(--(Vans!$A$2:$A$101=$B447))=1)),"Check ID",IF(OR(NOT(AND(ISNUMBER(A447),N(A447)&gt;=18264,N(A447)&lt;=73050)),NOT(AND(ISNUMBER(D447),N(D447)&gt;=0,N(D447)&lt;=2000000)),N($A447)&lt;SUMPRODUCT(--(Vans!$A$2:$A$101=$B447),Vans!$G$2:$G$101),NOT(SUMPRODUCT(($E447:$K447="Pass")+($E447:$K447="Fail")+($E447:$K447="N/A"))=7),AND($M447&lt;&gt;"",$M447&lt;&gt;"Open",$M447&lt;&gt;"Closed")),"Check inputs",IF(OR($D447&lt;SUMPRODUCT(MAX(('Service Log'!$B$2:$B$501=$B447)*('Service Log'!$H$2:$H$501&lt;$A447)*'Service Log'!$I$2:$I$501)),$D447&lt;SUMPRODUCT(MAX((Inspections!$B$2:$B$501=$B447)*(Inspections!$P$2:$P$501&lt;$A447)*Inspections!$Q$2:$Q$501)),$D447&lt;SUMPRODUCT(--(Vans!$A$2:$A$101=$B447),Vans!$D$2:$D$101)),"Check odometer",IF(AND(N($L447)&gt;0,$M447=""),"Set status","OK")))))</f>
        <v/>
      </c>
      <c r="P447" s="21">
        <f>IF(AND(ISNUMBER($A447),N($A447)&gt;=18264,N($A447)&lt;=73050),$A447,0)</f>
        <v>0</v>
      </c>
      <c r="Q447" s="22">
        <f>IF(AND(AND(ISNUMBER($A447),N($A447)&gt;=18264,N($A447)&lt;=73050),AND(ISNUMBER($D447),N($D447)&gt;=0,N($D447)&lt;=2000000)),$D447,0)</f>
        <v>0</v>
      </c>
    </row>
    <row r="448" spans="1:17" x14ac:dyDescent="0.25">
      <c r="A448" s="15"/>
      <c r="B448" s="12"/>
      <c r="C448" s="13"/>
      <c r="D448" s="14"/>
      <c r="E448" s="12"/>
      <c r="F448" s="12"/>
      <c r="G448" s="12"/>
      <c r="H448" s="12"/>
      <c r="I448" s="12"/>
      <c r="J448" s="12"/>
      <c r="K448" s="12"/>
      <c r="L448" s="23" t="str">
        <f>IF(COUNTA($A448:$K448)=0,"",COUNTIF($E448:$K448,"Fail"))</f>
        <v/>
      </c>
      <c r="M448" s="12"/>
      <c r="N448" s="13"/>
      <c r="O448" s="18" t="str">
        <f>IF(COUNTA($A448:$K448,$M448:$N448)=0,"",IF(OR($B448="",NOT(SUMPRODUCT(--(Vans!$A$2:$A$101=$B448))=1)),"Check ID",IF(OR(NOT(AND(ISNUMBER(A448),N(A448)&gt;=18264,N(A448)&lt;=73050)),NOT(AND(ISNUMBER(D448),N(D448)&gt;=0,N(D448)&lt;=2000000)),N($A448)&lt;SUMPRODUCT(--(Vans!$A$2:$A$101=$B448),Vans!$G$2:$G$101),NOT(SUMPRODUCT(($E448:$K448="Pass")+($E448:$K448="Fail")+($E448:$K448="N/A"))=7),AND($M448&lt;&gt;"",$M448&lt;&gt;"Open",$M448&lt;&gt;"Closed")),"Check inputs",IF(OR($D448&lt;SUMPRODUCT(MAX(('Service Log'!$B$2:$B$501=$B448)*('Service Log'!$H$2:$H$501&lt;$A448)*'Service Log'!$I$2:$I$501)),$D448&lt;SUMPRODUCT(MAX((Inspections!$B$2:$B$501=$B448)*(Inspections!$P$2:$P$501&lt;$A448)*Inspections!$Q$2:$Q$501)),$D448&lt;SUMPRODUCT(--(Vans!$A$2:$A$101=$B448),Vans!$D$2:$D$101)),"Check odometer",IF(AND(N($L448)&gt;0,$M448=""),"Set status","OK")))))</f>
        <v/>
      </c>
      <c r="P448" s="21">
        <f>IF(AND(ISNUMBER($A448),N($A448)&gt;=18264,N($A448)&lt;=73050),$A448,0)</f>
        <v>0</v>
      </c>
      <c r="Q448" s="22">
        <f>IF(AND(AND(ISNUMBER($A448),N($A448)&gt;=18264,N($A448)&lt;=73050),AND(ISNUMBER($D448),N($D448)&gt;=0,N($D448)&lt;=2000000)),$D448,0)</f>
        <v>0</v>
      </c>
    </row>
    <row r="449" spans="1:17" x14ac:dyDescent="0.25">
      <c r="A449" s="15"/>
      <c r="B449" s="12"/>
      <c r="C449" s="13"/>
      <c r="D449" s="14"/>
      <c r="E449" s="12"/>
      <c r="F449" s="12"/>
      <c r="G449" s="12"/>
      <c r="H449" s="12"/>
      <c r="I449" s="12"/>
      <c r="J449" s="12"/>
      <c r="K449" s="12"/>
      <c r="L449" s="23" t="str">
        <f>IF(COUNTA($A449:$K449)=0,"",COUNTIF($E449:$K449,"Fail"))</f>
        <v/>
      </c>
      <c r="M449" s="12"/>
      <c r="N449" s="13"/>
      <c r="O449" s="18" t="str">
        <f>IF(COUNTA($A449:$K449,$M449:$N449)=0,"",IF(OR($B449="",NOT(SUMPRODUCT(--(Vans!$A$2:$A$101=$B449))=1)),"Check ID",IF(OR(NOT(AND(ISNUMBER(A449),N(A449)&gt;=18264,N(A449)&lt;=73050)),NOT(AND(ISNUMBER(D449),N(D449)&gt;=0,N(D449)&lt;=2000000)),N($A449)&lt;SUMPRODUCT(--(Vans!$A$2:$A$101=$B449),Vans!$G$2:$G$101),NOT(SUMPRODUCT(($E449:$K449="Pass")+($E449:$K449="Fail")+($E449:$K449="N/A"))=7),AND($M449&lt;&gt;"",$M449&lt;&gt;"Open",$M449&lt;&gt;"Closed")),"Check inputs",IF(OR($D449&lt;SUMPRODUCT(MAX(('Service Log'!$B$2:$B$501=$B449)*('Service Log'!$H$2:$H$501&lt;$A449)*'Service Log'!$I$2:$I$501)),$D449&lt;SUMPRODUCT(MAX((Inspections!$B$2:$B$501=$B449)*(Inspections!$P$2:$P$501&lt;$A449)*Inspections!$Q$2:$Q$501)),$D449&lt;SUMPRODUCT(--(Vans!$A$2:$A$101=$B449),Vans!$D$2:$D$101)),"Check odometer",IF(AND(N($L449)&gt;0,$M449=""),"Set status","OK")))))</f>
        <v/>
      </c>
      <c r="P449" s="21">
        <f>IF(AND(ISNUMBER($A449),N($A449)&gt;=18264,N($A449)&lt;=73050),$A449,0)</f>
        <v>0</v>
      </c>
      <c r="Q449" s="22">
        <f>IF(AND(AND(ISNUMBER($A449),N($A449)&gt;=18264,N($A449)&lt;=73050),AND(ISNUMBER($D449),N($D449)&gt;=0,N($D449)&lt;=2000000)),$D449,0)</f>
        <v>0</v>
      </c>
    </row>
    <row r="450" spans="1:17" x14ac:dyDescent="0.25">
      <c r="A450" s="15"/>
      <c r="B450" s="12"/>
      <c r="C450" s="13"/>
      <c r="D450" s="14"/>
      <c r="E450" s="12"/>
      <c r="F450" s="12"/>
      <c r="G450" s="12"/>
      <c r="H450" s="12"/>
      <c r="I450" s="12"/>
      <c r="J450" s="12"/>
      <c r="K450" s="12"/>
      <c r="L450" s="23" t="str">
        <f>IF(COUNTA($A450:$K450)=0,"",COUNTIF($E450:$K450,"Fail"))</f>
        <v/>
      </c>
      <c r="M450" s="12"/>
      <c r="N450" s="13"/>
      <c r="O450" s="18" t="str">
        <f>IF(COUNTA($A450:$K450,$M450:$N450)=0,"",IF(OR($B450="",NOT(SUMPRODUCT(--(Vans!$A$2:$A$101=$B450))=1)),"Check ID",IF(OR(NOT(AND(ISNUMBER(A450),N(A450)&gt;=18264,N(A450)&lt;=73050)),NOT(AND(ISNUMBER(D450),N(D450)&gt;=0,N(D450)&lt;=2000000)),N($A450)&lt;SUMPRODUCT(--(Vans!$A$2:$A$101=$B450),Vans!$G$2:$G$101),NOT(SUMPRODUCT(($E450:$K450="Pass")+($E450:$K450="Fail")+($E450:$K450="N/A"))=7),AND($M450&lt;&gt;"",$M450&lt;&gt;"Open",$M450&lt;&gt;"Closed")),"Check inputs",IF(OR($D450&lt;SUMPRODUCT(MAX(('Service Log'!$B$2:$B$501=$B450)*('Service Log'!$H$2:$H$501&lt;$A450)*'Service Log'!$I$2:$I$501)),$D450&lt;SUMPRODUCT(MAX((Inspections!$B$2:$B$501=$B450)*(Inspections!$P$2:$P$501&lt;$A450)*Inspections!$Q$2:$Q$501)),$D450&lt;SUMPRODUCT(--(Vans!$A$2:$A$101=$B450),Vans!$D$2:$D$101)),"Check odometer",IF(AND(N($L450)&gt;0,$M450=""),"Set status","OK")))))</f>
        <v/>
      </c>
      <c r="P450" s="21">
        <f>IF(AND(ISNUMBER($A450),N($A450)&gt;=18264,N($A450)&lt;=73050),$A450,0)</f>
        <v>0</v>
      </c>
      <c r="Q450" s="22">
        <f>IF(AND(AND(ISNUMBER($A450),N($A450)&gt;=18264,N($A450)&lt;=73050),AND(ISNUMBER($D450),N($D450)&gt;=0,N($D450)&lt;=2000000)),$D450,0)</f>
        <v>0</v>
      </c>
    </row>
    <row r="451" spans="1:17" x14ac:dyDescent="0.25">
      <c r="A451" s="15"/>
      <c r="B451" s="12"/>
      <c r="C451" s="13"/>
      <c r="D451" s="14"/>
      <c r="E451" s="12"/>
      <c r="F451" s="12"/>
      <c r="G451" s="12"/>
      <c r="H451" s="12"/>
      <c r="I451" s="12"/>
      <c r="J451" s="12"/>
      <c r="K451" s="12"/>
      <c r="L451" s="23" t="str">
        <f>IF(COUNTA($A451:$K451)=0,"",COUNTIF($E451:$K451,"Fail"))</f>
        <v/>
      </c>
      <c r="M451" s="12"/>
      <c r="N451" s="13"/>
      <c r="O451" s="18" t="str">
        <f>IF(COUNTA($A451:$K451,$M451:$N451)=0,"",IF(OR($B451="",NOT(SUMPRODUCT(--(Vans!$A$2:$A$101=$B451))=1)),"Check ID",IF(OR(NOT(AND(ISNUMBER(A451),N(A451)&gt;=18264,N(A451)&lt;=73050)),NOT(AND(ISNUMBER(D451),N(D451)&gt;=0,N(D451)&lt;=2000000)),N($A451)&lt;SUMPRODUCT(--(Vans!$A$2:$A$101=$B451),Vans!$G$2:$G$101),NOT(SUMPRODUCT(($E451:$K451="Pass")+($E451:$K451="Fail")+($E451:$K451="N/A"))=7),AND($M451&lt;&gt;"",$M451&lt;&gt;"Open",$M451&lt;&gt;"Closed")),"Check inputs",IF(OR($D451&lt;SUMPRODUCT(MAX(('Service Log'!$B$2:$B$501=$B451)*('Service Log'!$H$2:$H$501&lt;$A451)*'Service Log'!$I$2:$I$501)),$D451&lt;SUMPRODUCT(MAX((Inspections!$B$2:$B$501=$B451)*(Inspections!$P$2:$P$501&lt;$A451)*Inspections!$Q$2:$Q$501)),$D451&lt;SUMPRODUCT(--(Vans!$A$2:$A$101=$B451),Vans!$D$2:$D$101)),"Check odometer",IF(AND(N($L451)&gt;0,$M451=""),"Set status","OK")))))</f>
        <v/>
      </c>
      <c r="P451" s="21">
        <f>IF(AND(ISNUMBER($A451),N($A451)&gt;=18264,N($A451)&lt;=73050),$A451,0)</f>
        <v>0</v>
      </c>
      <c r="Q451" s="22">
        <f>IF(AND(AND(ISNUMBER($A451),N($A451)&gt;=18264,N($A451)&lt;=73050),AND(ISNUMBER($D451),N($D451)&gt;=0,N($D451)&lt;=2000000)),$D451,0)</f>
        <v>0</v>
      </c>
    </row>
    <row r="452" spans="1:17" x14ac:dyDescent="0.25">
      <c r="A452" s="15"/>
      <c r="B452" s="12"/>
      <c r="C452" s="13"/>
      <c r="D452" s="14"/>
      <c r="E452" s="12"/>
      <c r="F452" s="12"/>
      <c r="G452" s="12"/>
      <c r="H452" s="12"/>
      <c r="I452" s="12"/>
      <c r="J452" s="12"/>
      <c r="K452" s="12"/>
      <c r="L452" s="23" t="str">
        <f>IF(COUNTA($A452:$K452)=0,"",COUNTIF($E452:$K452,"Fail"))</f>
        <v/>
      </c>
      <c r="M452" s="12"/>
      <c r="N452" s="13"/>
      <c r="O452" s="18" t="str">
        <f>IF(COUNTA($A452:$K452,$M452:$N452)=0,"",IF(OR($B452="",NOT(SUMPRODUCT(--(Vans!$A$2:$A$101=$B452))=1)),"Check ID",IF(OR(NOT(AND(ISNUMBER(A452),N(A452)&gt;=18264,N(A452)&lt;=73050)),NOT(AND(ISNUMBER(D452),N(D452)&gt;=0,N(D452)&lt;=2000000)),N($A452)&lt;SUMPRODUCT(--(Vans!$A$2:$A$101=$B452),Vans!$G$2:$G$101),NOT(SUMPRODUCT(($E452:$K452="Pass")+($E452:$K452="Fail")+($E452:$K452="N/A"))=7),AND($M452&lt;&gt;"",$M452&lt;&gt;"Open",$M452&lt;&gt;"Closed")),"Check inputs",IF(OR($D452&lt;SUMPRODUCT(MAX(('Service Log'!$B$2:$B$501=$B452)*('Service Log'!$H$2:$H$501&lt;$A452)*'Service Log'!$I$2:$I$501)),$D452&lt;SUMPRODUCT(MAX((Inspections!$B$2:$B$501=$B452)*(Inspections!$P$2:$P$501&lt;$A452)*Inspections!$Q$2:$Q$501)),$D452&lt;SUMPRODUCT(--(Vans!$A$2:$A$101=$B452),Vans!$D$2:$D$101)),"Check odometer",IF(AND(N($L452)&gt;0,$M452=""),"Set status","OK")))))</f>
        <v/>
      </c>
      <c r="P452" s="21">
        <f>IF(AND(ISNUMBER($A452),N($A452)&gt;=18264,N($A452)&lt;=73050),$A452,0)</f>
        <v>0</v>
      </c>
      <c r="Q452" s="22">
        <f>IF(AND(AND(ISNUMBER($A452),N($A452)&gt;=18264,N($A452)&lt;=73050),AND(ISNUMBER($D452),N($D452)&gt;=0,N($D452)&lt;=2000000)),$D452,0)</f>
        <v>0</v>
      </c>
    </row>
    <row r="453" spans="1:17" x14ac:dyDescent="0.25">
      <c r="A453" s="15"/>
      <c r="B453" s="12"/>
      <c r="C453" s="13"/>
      <c r="D453" s="14"/>
      <c r="E453" s="12"/>
      <c r="F453" s="12"/>
      <c r="G453" s="12"/>
      <c r="H453" s="12"/>
      <c r="I453" s="12"/>
      <c r="J453" s="12"/>
      <c r="K453" s="12"/>
      <c r="L453" s="23" t="str">
        <f>IF(COUNTA($A453:$K453)=0,"",COUNTIF($E453:$K453,"Fail"))</f>
        <v/>
      </c>
      <c r="M453" s="12"/>
      <c r="N453" s="13"/>
      <c r="O453" s="18" t="str">
        <f>IF(COUNTA($A453:$K453,$M453:$N453)=0,"",IF(OR($B453="",NOT(SUMPRODUCT(--(Vans!$A$2:$A$101=$B453))=1)),"Check ID",IF(OR(NOT(AND(ISNUMBER(A453),N(A453)&gt;=18264,N(A453)&lt;=73050)),NOT(AND(ISNUMBER(D453),N(D453)&gt;=0,N(D453)&lt;=2000000)),N($A453)&lt;SUMPRODUCT(--(Vans!$A$2:$A$101=$B453),Vans!$G$2:$G$101),NOT(SUMPRODUCT(($E453:$K453="Pass")+($E453:$K453="Fail")+($E453:$K453="N/A"))=7),AND($M453&lt;&gt;"",$M453&lt;&gt;"Open",$M453&lt;&gt;"Closed")),"Check inputs",IF(OR($D453&lt;SUMPRODUCT(MAX(('Service Log'!$B$2:$B$501=$B453)*('Service Log'!$H$2:$H$501&lt;$A453)*'Service Log'!$I$2:$I$501)),$D453&lt;SUMPRODUCT(MAX((Inspections!$B$2:$B$501=$B453)*(Inspections!$P$2:$P$501&lt;$A453)*Inspections!$Q$2:$Q$501)),$D453&lt;SUMPRODUCT(--(Vans!$A$2:$A$101=$B453),Vans!$D$2:$D$101)),"Check odometer",IF(AND(N($L453)&gt;0,$M453=""),"Set status","OK")))))</f>
        <v/>
      </c>
      <c r="P453" s="21">
        <f>IF(AND(ISNUMBER($A453),N($A453)&gt;=18264,N($A453)&lt;=73050),$A453,0)</f>
        <v>0</v>
      </c>
      <c r="Q453" s="22">
        <f>IF(AND(AND(ISNUMBER($A453),N($A453)&gt;=18264,N($A453)&lt;=73050),AND(ISNUMBER($D453),N($D453)&gt;=0,N($D453)&lt;=2000000)),$D453,0)</f>
        <v>0</v>
      </c>
    </row>
    <row r="454" spans="1:17" x14ac:dyDescent="0.25">
      <c r="A454" s="15"/>
      <c r="B454" s="12"/>
      <c r="C454" s="13"/>
      <c r="D454" s="14"/>
      <c r="E454" s="12"/>
      <c r="F454" s="12"/>
      <c r="G454" s="12"/>
      <c r="H454" s="12"/>
      <c r="I454" s="12"/>
      <c r="J454" s="12"/>
      <c r="K454" s="12"/>
      <c r="L454" s="23" t="str">
        <f>IF(COUNTA($A454:$K454)=0,"",COUNTIF($E454:$K454,"Fail"))</f>
        <v/>
      </c>
      <c r="M454" s="12"/>
      <c r="N454" s="13"/>
      <c r="O454" s="18" t="str">
        <f>IF(COUNTA($A454:$K454,$M454:$N454)=0,"",IF(OR($B454="",NOT(SUMPRODUCT(--(Vans!$A$2:$A$101=$B454))=1)),"Check ID",IF(OR(NOT(AND(ISNUMBER(A454),N(A454)&gt;=18264,N(A454)&lt;=73050)),NOT(AND(ISNUMBER(D454),N(D454)&gt;=0,N(D454)&lt;=2000000)),N($A454)&lt;SUMPRODUCT(--(Vans!$A$2:$A$101=$B454),Vans!$G$2:$G$101),NOT(SUMPRODUCT(($E454:$K454="Pass")+($E454:$K454="Fail")+($E454:$K454="N/A"))=7),AND($M454&lt;&gt;"",$M454&lt;&gt;"Open",$M454&lt;&gt;"Closed")),"Check inputs",IF(OR($D454&lt;SUMPRODUCT(MAX(('Service Log'!$B$2:$B$501=$B454)*('Service Log'!$H$2:$H$501&lt;$A454)*'Service Log'!$I$2:$I$501)),$D454&lt;SUMPRODUCT(MAX((Inspections!$B$2:$B$501=$B454)*(Inspections!$P$2:$P$501&lt;$A454)*Inspections!$Q$2:$Q$501)),$D454&lt;SUMPRODUCT(--(Vans!$A$2:$A$101=$B454),Vans!$D$2:$D$101)),"Check odometer",IF(AND(N($L454)&gt;0,$M454=""),"Set status","OK")))))</f>
        <v/>
      </c>
      <c r="P454" s="21">
        <f>IF(AND(ISNUMBER($A454),N($A454)&gt;=18264,N($A454)&lt;=73050),$A454,0)</f>
        <v>0</v>
      </c>
      <c r="Q454" s="22">
        <f>IF(AND(AND(ISNUMBER($A454),N($A454)&gt;=18264,N($A454)&lt;=73050),AND(ISNUMBER($D454),N($D454)&gt;=0,N($D454)&lt;=2000000)),$D454,0)</f>
        <v>0</v>
      </c>
    </row>
    <row r="455" spans="1:17" x14ac:dyDescent="0.25">
      <c r="A455" s="15"/>
      <c r="B455" s="12"/>
      <c r="C455" s="13"/>
      <c r="D455" s="14"/>
      <c r="E455" s="12"/>
      <c r="F455" s="12"/>
      <c r="G455" s="12"/>
      <c r="H455" s="12"/>
      <c r="I455" s="12"/>
      <c r="J455" s="12"/>
      <c r="K455" s="12"/>
      <c r="L455" s="23" t="str">
        <f>IF(COUNTA($A455:$K455)=0,"",COUNTIF($E455:$K455,"Fail"))</f>
        <v/>
      </c>
      <c r="M455" s="12"/>
      <c r="N455" s="13"/>
      <c r="O455" s="18" t="str">
        <f>IF(COUNTA($A455:$K455,$M455:$N455)=0,"",IF(OR($B455="",NOT(SUMPRODUCT(--(Vans!$A$2:$A$101=$B455))=1)),"Check ID",IF(OR(NOT(AND(ISNUMBER(A455),N(A455)&gt;=18264,N(A455)&lt;=73050)),NOT(AND(ISNUMBER(D455),N(D455)&gt;=0,N(D455)&lt;=2000000)),N($A455)&lt;SUMPRODUCT(--(Vans!$A$2:$A$101=$B455),Vans!$G$2:$G$101),NOT(SUMPRODUCT(($E455:$K455="Pass")+($E455:$K455="Fail")+($E455:$K455="N/A"))=7),AND($M455&lt;&gt;"",$M455&lt;&gt;"Open",$M455&lt;&gt;"Closed")),"Check inputs",IF(OR($D455&lt;SUMPRODUCT(MAX(('Service Log'!$B$2:$B$501=$B455)*('Service Log'!$H$2:$H$501&lt;$A455)*'Service Log'!$I$2:$I$501)),$D455&lt;SUMPRODUCT(MAX((Inspections!$B$2:$B$501=$B455)*(Inspections!$P$2:$P$501&lt;$A455)*Inspections!$Q$2:$Q$501)),$D455&lt;SUMPRODUCT(--(Vans!$A$2:$A$101=$B455),Vans!$D$2:$D$101)),"Check odometer",IF(AND(N($L455)&gt;0,$M455=""),"Set status","OK")))))</f>
        <v/>
      </c>
      <c r="P455" s="21">
        <f>IF(AND(ISNUMBER($A455),N($A455)&gt;=18264,N($A455)&lt;=73050),$A455,0)</f>
        <v>0</v>
      </c>
      <c r="Q455" s="22">
        <f>IF(AND(AND(ISNUMBER($A455),N($A455)&gt;=18264,N($A455)&lt;=73050),AND(ISNUMBER($D455),N($D455)&gt;=0,N($D455)&lt;=2000000)),$D455,0)</f>
        <v>0</v>
      </c>
    </row>
    <row r="456" spans="1:17" x14ac:dyDescent="0.25">
      <c r="A456" s="15"/>
      <c r="B456" s="12"/>
      <c r="C456" s="13"/>
      <c r="D456" s="14"/>
      <c r="E456" s="12"/>
      <c r="F456" s="12"/>
      <c r="G456" s="12"/>
      <c r="H456" s="12"/>
      <c r="I456" s="12"/>
      <c r="J456" s="12"/>
      <c r="K456" s="12"/>
      <c r="L456" s="23" t="str">
        <f>IF(COUNTA($A456:$K456)=0,"",COUNTIF($E456:$K456,"Fail"))</f>
        <v/>
      </c>
      <c r="M456" s="12"/>
      <c r="N456" s="13"/>
      <c r="O456" s="18" t="str">
        <f>IF(COUNTA($A456:$K456,$M456:$N456)=0,"",IF(OR($B456="",NOT(SUMPRODUCT(--(Vans!$A$2:$A$101=$B456))=1)),"Check ID",IF(OR(NOT(AND(ISNUMBER(A456),N(A456)&gt;=18264,N(A456)&lt;=73050)),NOT(AND(ISNUMBER(D456),N(D456)&gt;=0,N(D456)&lt;=2000000)),N($A456)&lt;SUMPRODUCT(--(Vans!$A$2:$A$101=$B456),Vans!$G$2:$G$101),NOT(SUMPRODUCT(($E456:$K456="Pass")+($E456:$K456="Fail")+($E456:$K456="N/A"))=7),AND($M456&lt;&gt;"",$M456&lt;&gt;"Open",$M456&lt;&gt;"Closed")),"Check inputs",IF(OR($D456&lt;SUMPRODUCT(MAX(('Service Log'!$B$2:$B$501=$B456)*('Service Log'!$H$2:$H$501&lt;$A456)*'Service Log'!$I$2:$I$501)),$D456&lt;SUMPRODUCT(MAX((Inspections!$B$2:$B$501=$B456)*(Inspections!$P$2:$P$501&lt;$A456)*Inspections!$Q$2:$Q$501)),$D456&lt;SUMPRODUCT(--(Vans!$A$2:$A$101=$B456),Vans!$D$2:$D$101)),"Check odometer",IF(AND(N($L456)&gt;0,$M456=""),"Set status","OK")))))</f>
        <v/>
      </c>
      <c r="P456" s="21">
        <f>IF(AND(ISNUMBER($A456),N($A456)&gt;=18264,N($A456)&lt;=73050),$A456,0)</f>
        <v>0</v>
      </c>
      <c r="Q456" s="22">
        <f>IF(AND(AND(ISNUMBER($A456),N($A456)&gt;=18264,N($A456)&lt;=73050),AND(ISNUMBER($D456),N($D456)&gt;=0,N($D456)&lt;=2000000)),$D456,0)</f>
        <v>0</v>
      </c>
    </row>
    <row r="457" spans="1:17" x14ac:dyDescent="0.25">
      <c r="A457" s="15"/>
      <c r="B457" s="12"/>
      <c r="C457" s="13"/>
      <c r="D457" s="14"/>
      <c r="E457" s="12"/>
      <c r="F457" s="12"/>
      <c r="G457" s="12"/>
      <c r="H457" s="12"/>
      <c r="I457" s="12"/>
      <c r="J457" s="12"/>
      <c r="K457" s="12"/>
      <c r="L457" s="23" t="str">
        <f>IF(COUNTA($A457:$K457)=0,"",COUNTIF($E457:$K457,"Fail"))</f>
        <v/>
      </c>
      <c r="M457" s="12"/>
      <c r="N457" s="13"/>
      <c r="O457" s="18" t="str">
        <f>IF(COUNTA($A457:$K457,$M457:$N457)=0,"",IF(OR($B457="",NOT(SUMPRODUCT(--(Vans!$A$2:$A$101=$B457))=1)),"Check ID",IF(OR(NOT(AND(ISNUMBER(A457),N(A457)&gt;=18264,N(A457)&lt;=73050)),NOT(AND(ISNUMBER(D457),N(D457)&gt;=0,N(D457)&lt;=2000000)),N($A457)&lt;SUMPRODUCT(--(Vans!$A$2:$A$101=$B457),Vans!$G$2:$G$101),NOT(SUMPRODUCT(($E457:$K457="Pass")+($E457:$K457="Fail")+($E457:$K457="N/A"))=7),AND($M457&lt;&gt;"",$M457&lt;&gt;"Open",$M457&lt;&gt;"Closed")),"Check inputs",IF(OR($D457&lt;SUMPRODUCT(MAX(('Service Log'!$B$2:$B$501=$B457)*('Service Log'!$H$2:$H$501&lt;$A457)*'Service Log'!$I$2:$I$501)),$D457&lt;SUMPRODUCT(MAX((Inspections!$B$2:$B$501=$B457)*(Inspections!$P$2:$P$501&lt;$A457)*Inspections!$Q$2:$Q$501)),$D457&lt;SUMPRODUCT(--(Vans!$A$2:$A$101=$B457),Vans!$D$2:$D$101)),"Check odometer",IF(AND(N($L457)&gt;0,$M457=""),"Set status","OK")))))</f>
        <v/>
      </c>
      <c r="P457" s="21">
        <f>IF(AND(ISNUMBER($A457),N($A457)&gt;=18264,N($A457)&lt;=73050),$A457,0)</f>
        <v>0</v>
      </c>
      <c r="Q457" s="22">
        <f>IF(AND(AND(ISNUMBER($A457),N($A457)&gt;=18264,N($A457)&lt;=73050),AND(ISNUMBER($D457),N($D457)&gt;=0,N($D457)&lt;=2000000)),$D457,0)</f>
        <v>0</v>
      </c>
    </row>
    <row r="458" spans="1:17" x14ac:dyDescent="0.25">
      <c r="A458" s="15"/>
      <c r="B458" s="12"/>
      <c r="C458" s="13"/>
      <c r="D458" s="14"/>
      <c r="E458" s="12"/>
      <c r="F458" s="12"/>
      <c r="G458" s="12"/>
      <c r="H458" s="12"/>
      <c r="I458" s="12"/>
      <c r="J458" s="12"/>
      <c r="K458" s="12"/>
      <c r="L458" s="23" t="str">
        <f>IF(COUNTA($A458:$K458)=0,"",COUNTIF($E458:$K458,"Fail"))</f>
        <v/>
      </c>
      <c r="M458" s="12"/>
      <c r="N458" s="13"/>
      <c r="O458" s="18" t="str">
        <f>IF(COUNTA($A458:$K458,$M458:$N458)=0,"",IF(OR($B458="",NOT(SUMPRODUCT(--(Vans!$A$2:$A$101=$B458))=1)),"Check ID",IF(OR(NOT(AND(ISNUMBER(A458),N(A458)&gt;=18264,N(A458)&lt;=73050)),NOT(AND(ISNUMBER(D458),N(D458)&gt;=0,N(D458)&lt;=2000000)),N($A458)&lt;SUMPRODUCT(--(Vans!$A$2:$A$101=$B458),Vans!$G$2:$G$101),NOT(SUMPRODUCT(($E458:$K458="Pass")+($E458:$K458="Fail")+($E458:$K458="N/A"))=7),AND($M458&lt;&gt;"",$M458&lt;&gt;"Open",$M458&lt;&gt;"Closed")),"Check inputs",IF(OR($D458&lt;SUMPRODUCT(MAX(('Service Log'!$B$2:$B$501=$B458)*('Service Log'!$H$2:$H$501&lt;$A458)*'Service Log'!$I$2:$I$501)),$D458&lt;SUMPRODUCT(MAX((Inspections!$B$2:$B$501=$B458)*(Inspections!$P$2:$P$501&lt;$A458)*Inspections!$Q$2:$Q$501)),$D458&lt;SUMPRODUCT(--(Vans!$A$2:$A$101=$B458),Vans!$D$2:$D$101)),"Check odometer",IF(AND(N($L458)&gt;0,$M458=""),"Set status","OK")))))</f>
        <v/>
      </c>
      <c r="P458" s="21">
        <f>IF(AND(ISNUMBER($A458),N($A458)&gt;=18264,N($A458)&lt;=73050),$A458,0)</f>
        <v>0</v>
      </c>
      <c r="Q458" s="22">
        <f>IF(AND(AND(ISNUMBER($A458),N($A458)&gt;=18264,N($A458)&lt;=73050),AND(ISNUMBER($D458),N($D458)&gt;=0,N($D458)&lt;=2000000)),$D458,0)</f>
        <v>0</v>
      </c>
    </row>
    <row r="459" spans="1:17" x14ac:dyDescent="0.25">
      <c r="A459" s="15"/>
      <c r="B459" s="12"/>
      <c r="C459" s="13"/>
      <c r="D459" s="14"/>
      <c r="E459" s="12"/>
      <c r="F459" s="12"/>
      <c r="G459" s="12"/>
      <c r="H459" s="12"/>
      <c r="I459" s="12"/>
      <c r="J459" s="12"/>
      <c r="K459" s="12"/>
      <c r="L459" s="23" t="str">
        <f>IF(COUNTA($A459:$K459)=0,"",COUNTIF($E459:$K459,"Fail"))</f>
        <v/>
      </c>
      <c r="M459" s="12"/>
      <c r="N459" s="13"/>
      <c r="O459" s="18" t="str">
        <f>IF(COUNTA($A459:$K459,$M459:$N459)=0,"",IF(OR($B459="",NOT(SUMPRODUCT(--(Vans!$A$2:$A$101=$B459))=1)),"Check ID",IF(OR(NOT(AND(ISNUMBER(A459),N(A459)&gt;=18264,N(A459)&lt;=73050)),NOT(AND(ISNUMBER(D459),N(D459)&gt;=0,N(D459)&lt;=2000000)),N($A459)&lt;SUMPRODUCT(--(Vans!$A$2:$A$101=$B459),Vans!$G$2:$G$101),NOT(SUMPRODUCT(($E459:$K459="Pass")+($E459:$K459="Fail")+($E459:$K459="N/A"))=7),AND($M459&lt;&gt;"",$M459&lt;&gt;"Open",$M459&lt;&gt;"Closed")),"Check inputs",IF(OR($D459&lt;SUMPRODUCT(MAX(('Service Log'!$B$2:$B$501=$B459)*('Service Log'!$H$2:$H$501&lt;$A459)*'Service Log'!$I$2:$I$501)),$D459&lt;SUMPRODUCT(MAX((Inspections!$B$2:$B$501=$B459)*(Inspections!$P$2:$P$501&lt;$A459)*Inspections!$Q$2:$Q$501)),$D459&lt;SUMPRODUCT(--(Vans!$A$2:$A$101=$B459),Vans!$D$2:$D$101)),"Check odometer",IF(AND(N($L459)&gt;0,$M459=""),"Set status","OK")))))</f>
        <v/>
      </c>
      <c r="P459" s="21">
        <f>IF(AND(ISNUMBER($A459),N($A459)&gt;=18264,N($A459)&lt;=73050),$A459,0)</f>
        <v>0</v>
      </c>
      <c r="Q459" s="22">
        <f>IF(AND(AND(ISNUMBER($A459),N($A459)&gt;=18264,N($A459)&lt;=73050),AND(ISNUMBER($D459),N($D459)&gt;=0,N($D459)&lt;=2000000)),$D459,0)</f>
        <v>0</v>
      </c>
    </row>
    <row r="460" spans="1:17" x14ac:dyDescent="0.25">
      <c r="A460" s="15"/>
      <c r="B460" s="12"/>
      <c r="C460" s="13"/>
      <c r="D460" s="14"/>
      <c r="E460" s="12"/>
      <c r="F460" s="12"/>
      <c r="G460" s="12"/>
      <c r="H460" s="12"/>
      <c r="I460" s="12"/>
      <c r="J460" s="12"/>
      <c r="K460" s="12"/>
      <c r="L460" s="23" t="str">
        <f>IF(COUNTA($A460:$K460)=0,"",COUNTIF($E460:$K460,"Fail"))</f>
        <v/>
      </c>
      <c r="M460" s="12"/>
      <c r="N460" s="13"/>
      <c r="O460" s="18" t="str">
        <f>IF(COUNTA($A460:$K460,$M460:$N460)=0,"",IF(OR($B460="",NOT(SUMPRODUCT(--(Vans!$A$2:$A$101=$B460))=1)),"Check ID",IF(OR(NOT(AND(ISNUMBER(A460),N(A460)&gt;=18264,N(A460)&lt;=73050)),NOT(AND(ISNUMBER(D460),N(D460)&gt;=0,N(D460)&lt;=2000000)),N($A460)&lt;SUMPRODUCT(--(Vans!$A$2:$A$101=$B460),Vans!$G$2:$G$101),NOT(SUMPRODUCT(($E460:$K460="Pass")+($E460:$K460="Fail")+($E460:$K460="N/A"))=7),AND($M460&lt;&gt;"",$M460&lt;&gt;"Open",$M460&lt;&gt;"Closed")),"Check inputs",IF(OR($D460&lt;SUMPRODUCT(MAX(('Service Log'!$B$2:$B$501=$B460)*('Service Log'!$H$2:$H$501&lt;$A460)*'Service Log'!$I$2:$I$501)),$D460&lt;SUMPRODUCT(MAX((Inspections!$B$2:$B$501=$B460)*(Inspections!$P$2:$P$501&lt;$A460)*Inspections!$Q$2:$Q$501)),$D460&lt;SUMPRODUCT(--(Vans!$A$2:$A$101=$B460),Vans!$D$2:$D$101)),"Check odometer",IF(AND(N($L460)&gt;0,$M460=""),"Set status","OK")))))</f>
        <v/>
      </c>
      <c r="P460" s="21">
        <f>IF(AND(ISNUMBER($A460),N($A460)&gt;=18264,N($A460)&lt;=73050),$A460,0)</f>
        <v>0</v>
      </c>
      <c r="Q460" s="22">
        <f>IF(AND(AND(ISNUMBER($A460),N($A460)&gt;=18264,N($A460)&lt;=73050),AND(ISNUMBER($D460),N($D460)&gt;=0,N($D460)&lt;=2000000)),$D460,0)</f>
        <v>0</v>
      </c>
    </row>
    <row r="461" spans="1:17" x14ac:dyDescent="0.25">
      <c r="A461" s="15"/>
      <c r="B461" s="12"/>
      <c r="C461" s="13"/>
      <c r="D461" s="14"/>
      <c r="E461" s="12"/>
      <c r="F461" s="12"/>
      <c r="G461" s="12"/>
      <c r="H461" s="12"/>
      <c r="I461" s="12"/>
      <c r="J461" s="12"/>
      <c r="K461" s="12"/>
      <c r="L461" s="23" t="str">
        <f>IF(COUNTA($A461:$K461)=0,"",COUNTIF($E461:$K461,"Fail"))</f>
        <v/>
      </c>
      <c r="M461" s="12"/>
      <c r="N461" s="13"/>
      <c r="O461" s="18" t="str">
        <f>IF(COUNTA($A461:$K461,$M461:$N461)=0,"",IF(OR($B461="",NOT(SUMPRODUCT(--(Vans!$A$2:$A$101=$B461))=1)),"Check ID",IF(OR(NOT(AND(ISNUMBER(A461),N(A461)&gt;=18264,N(A461)&lt;=73050)),NOT(AND(ISNUMBER(D461),N(D461)&gt;=0,N(D461)&lt;=2000000)),N($A461)&lt;SUMPRODUCT(--(Vans!$A$2:$A$101=$B461),Vans!$G$2:$G$101),NOT(SUMPRODUCT(($E461:$K461="Pass")+($E461:$K461="Fail")+($E461:$K461="N/A"))=7),AND($M461&lt;&gt;"",$M461&lt;&gt;"Open",$M461&lt;&gt;"Closed")),"Check inputs",IF(OR($D461&lt;SUMPRODUCT(MAX(('Service Log'!$B$2:$B$501=$B461)*('Service Log'!$H$2:$H$501&lt;$A461)*'Service Log'!$I$2:$I$501)),$D461&lt;SUMPRODUCT(MAX((Inspections!$B$2:$B$501=$B461)*(Inspections!$P$2:$P$501&lt;$A461)*Inspections!$Q$2:$Q$501)),$D461&lt;SUMPRODUCT(--(Vans!$A$2:$A$101=$B461),Vans!$D$2:$D$101)),"Check odometer",IF(AND(N($L461)&gt;0,$M461=""),"Set status","OK")))))</f>
        <v/>
      </c>
      <c r="P461" s="21">
        <f>IF(AND(ISNUMBER($A461),N($A461)&gt;=18264,N($A461)&lt;=73050),$A461,0)</f>
        <v>0</v>
      </c>
      <c r="Q461" s="22">
        <f>IF(AND(AND(ISNUMBER($A461),N($A461)&gt;=18264,N($A461)&lt;=73050),AND(ISNUMBER($D461),N($D461)&gt;=0,N($D461)&lt;=2000000)),$D461,0)</f>
        <v>0</v>
      </c>
    </row>
    <row r="462" spans="1:17" x14ac:dyDescent="0.25">
      <c r="A462" s="15"/>
      <c r="B462" s="12"/>
      <c r="C462" s="13"/>
      <c r="D462" s="14"/>
      <c r="E462" s="12"/>
      <c r="F462" s="12"/>
      <c r="G462" s="12"/>
      <c r="H462" s="12"/>
      <c r="I462" s="12"/>
      <c r="J462" s="12"/>
      <c r="K462" s="12"/>
      <c r="L462" s="23" t="str">
        <f>IF(COUNTA($A462:$K462)=0,"",COUNTIF($E462:$K462,"Fail"))</f>
        <v/>
      </c>
      <c r="M462" s="12"/>
      <c r="N462" s="13"/>
      <c r="O462" s="18" t="str">
        <f>IF(COUNTA($A462:$K462,$M462:$N462)=0,"",IF(OR($B462="",NOT(SUMPRODUCT(--(Vans!$A$2:$A$101=$B462))=1)),"Check ID",IF(OR(NOT(AND(ISNUMBER(A462),N(A462)&gt;=18264,N(A462)&lt;=73050)),NOT(AND(ISNUMBER(D462),N(D462)&gt;=0,N(D462)&lt;=2000000)),N($A462)&lt;SUMPRODUCT(--(Vans!$A$2:$A$101=$B462),Vans!$G$2:$G$101),NOT(SUMPRODUCT(($E462:$K462="Pass")+($E462:$K462="Fail")+($E462:$K462="N/A"))=7),AND($M462&lt;&gt;"",$M462&lt;&gt;"Open",$M462&lt;&gt;"Closed")),"Check inputs",IF(OR($D462&lt;SUMPRODUCT(MAX(('Service Log'!$B$2:$B$501=$B462)*('Service Log'!$H$2:$H$501&lt;$A462)*'Service Log'!$I$2:$I$501)),$D462&lt;SUMPRODUCT(MAX((Inspections!$B$2:$B$501=$B462)*(Inspections!$P$2:$P$501&lt;$A462)*Inspections!$Q$2:$Q$501)),$D462&lt;SUMPRODUCT(--(Vans!$A$2:$A$101=$B462),Vans!$D$2:$D$101)),"Check odometer",IF(AND(N($L462)&gt;0,$M462=""),"Set status","OK")))))</f>
        <v/>
      </c>
      <c r="P462" s="21">
        <f>IF(AND(ISNUMBER($A462),N($A462)&gt;=18264,N($A462)&lt;=73050),$A462,0)</f>
        <v>0</v>
      </c>
      <c r="Q462" s="22">
        <f>IF(AND(AND(ISNUMBER($A462),N($A462)&gt;=18264,N($A462)&lt;=73050),AND(ISNUMBER($D462),N($D462)&gt;=0,N($D462)&lt;=2000000)),$D462,0)</f>
        <v>0</v>
      </c>
    </row>
    <row r="463" spans="1:17" x14ac:dyDescent="0.25">
      <c r="A463" s="15"/>
      <c r="B463" s="12"/>
      <c r="C463" s="13"/>
      <c r="D463" s="14"/>
      <c r="E463" s="12"/>
      <c r="F463" s="12"/>
      <c r="G463" s="12"/>
      <c r="H463" s="12"/>
      <c r="I463" s="12"/>
      <c r="J463" s="12"/>
      <c r="K463" s="12"/>
      <c r="L463" s="23" t="str">
        <f>IF(COUNTA($A463:$K463)=0,"",COUNTIF($E463:$K463,"Fail"))</f>
        <v/>
      </c>
      <c r="M463" s="12"/>
      <c r="N463" s="13"/>
      <c r="O463" s="18" t="str">
        <f>IF(COUNTA($A463:$K463,$M463:$N463)=0,"",IF(OR($B463="",NOT(SUMPRODUCT(--(Vans!$A$2:$A$101=$B463))=1)),"Check ID",IF(OR(NOT(AND(ISNUMBER(A463),N(A463)&gt;=18264,N(A463)&lt;=73050)),NOT(AND(ISNUMBER(D463),N(D463)&gt;=0,N(D463)&lt;=2000000)),N($A463)&lt;SUMPRODUCT(--(Vans!$A$2:$A$101=$B463),Vans!$G$2:$G$101),NOT(SUMPRODUCT(($E463:$K463="Pass")+($E463:$K463="Fail")+($E463:$K463="N/A"))=7),AND($M463&lt;&gt;"",$M463&lt;&gt;"Open",$M463&lt;&gt;"Closed")),"Check inputs",IF(OR($D463&lt;SUMPRODUCT(MAX(('Service Log'!$B$2:$B$501=$B463)*('Service Log'!$H$2:$H$501&lt;$A463)*'Service Log'!$I$2:$I$501)),$D463&lt;SUMPRODUCT(MAX((Inspections!$B$2:$B$501=$B463)*(Inspections!$P$2:$P$501&lt;$A463)*Inspections!$Q$2:$Q$501)),$D463&lt;SUMPRODUCT(--(Vans!$A$2:$A$101=$B463),Vans!$D$2:$D$101)),"Check odometer",IF(AND(N($L463)&gt;0,$M463=""),"Set status","OK")))))</f>
        <v/>
      </c>
      <c r="P463" s="21">
        <f>IF(AND(ISNUMBER($A463),N($A463)&gt;=18264,N($A463)&lt;=73050),$A463,0)</f>
        <v>0</v>
      </c>
      <c r="Q463" s="22">
        <f>IF(AND(AND(ISNUMBER($A463),N($A463)&gt;=18264,N($A463)&lt;=73050),AND(ISNUMBER($D463),N($D463)&gt;=0,N($D463)&lt;=2000000)),$D463,0)</f>
        <v>0</v>
      </c>
    </row>
    <row r="464" spans="1:17" x14ac:dyDescent="0.25">
      <c r="A464" s="15"/>
      <c r="B464" s="12"/>
      <c r="C464" s="13"/>
      <c r="D464" s="14"/>
      <c r="E464" s="12"/>
      <c r="F464" s="12"/>
      <c r="G464" s="12"/>
      <c r="H464" s="12"/>
      <c r="I464" s="12"/>
      <c r="J464" s="12"/>
      <c r="K464" s="12"/>
      <c r="L464" s="23" t="str">
        <f>IF(COUNTA($A464:$K464)=0,"",COUNTIF($E464:$K464,"Fail"))</f>
        <v/>
      </c>
      <c r="M464" s="12"/>
      <c r="N464" s="13"/>
      <c r="O464" s="18" t="str">
        <f>IF(COUNTA($A464:$K464,$M464:$N464)=0,"",IF(OR($B464="",NOT(SUMPRODUCT(--(Vans!$A$2:$A$101=$B464))=1)),"Check ID",IF(OR(NOT(AND(ISNUMBER(A464),N(A464)&gt;=18264,N(A464)&lt;=73050)),NOT(AND(ISNUMBER(D464),N(D464)&gt;=0,N(D464)&lt;=2000000)),N($A464)&lt;SUMPRODUCT(--(Vans!$A$2:$A$101=$B464),Vans!$G$2:$G$101),NOT(SUMPRODUCT(($E464:$K464="Pass")+($E464:$K464="Fail")+($E464:$K464="N/A"))=7),AND($M464&lt;&gt;"",$M464&lt;&gt;"Open",$M464&lt;&gt;"Closed")),"Check inputs",IF(OR($D464&lt;SUMPRODUCT(MAX(('Service Log'!$B$2:$B$501=$B464)*('Service Log'!$H$2:$H$501&lt;$A464)*'Service Log'!$I$2:$I$501)),$D464&lt;SUMPRODUCT(MAX((Inspections!$B$2:$B$501=$B464)*(Inspections!$P$2:$P$501&lt;$A464)*Inspections!$Q$2:$Q$501)),$D464&lt;SUMPRODUCT(--(Vans!$A$2:$A$101=$B464),Vans!$D$2:$D$101)),"Check odometer",IF(AND(N($L464)&gt;0,$M464=""),"Set status","OK")))))</f>
        <v/>
      </c>
      <c r="P464" s="21">
        <f>IF(AND(ISNUMBER($A464),N($A464)&gt;=18264,N($A464)&lt;=73050),$A464,0)</f>
        <v>0</v>
      </c>
      <c r="Q464" s="22">
        <f>IF(AND(AND(ISNUMBER($A464),N($A464)&gt;=18264,N($A464)&lt;=73050),AND(ISNUMBER($D464),N($D464)&gt;=0,N($D464)&lt;=2000000)),$D464,0)</f>
        <v>0</v>
      </c>
    </row>
    <row r="465" spans="1:17" x14ac:dyDescent="0.25">
      <c r="A465" s="15"/>
      <c r="B465" s="12"/>
      <c r="C465" s="13"/>
      <c r="D465" s="14"/>
      <c r="E465" s="12"/>
      <c r="F465" s="12"/>
      <c r="G465" s="12"/>
      <c r="H465" s="12"/>
      <c r="I465" s="12"/>
      <c r="J465" s="12"/>
      <c r="K465" s="12"/>
      <c r="L465" s="23" t="str">
        <f>IF(COUNTA($A465:$K465)=0,"",COUNTIF($E465:$K465,"Fail"))</f>
        <v/>
      </c>
      <c r="M465" s="12"/>
      <c r="N465" s="13"/>
      <c r="O465" s="18" t="str">
        <f>IF(COUNTA($A465:$K465,$M465:$N465)=0,"",IF(OR($B465="",NOT(SUMPRODUCT(--(Vans!$A$2:$A$101=$B465))=1)),"Check ID",IF(OR(NOT(AND(ISNUMBER(A465),N(A465)&gt;=18264,N(A465)&lt;=73050)),NOT(AND(ISNUMBER(D465),N(D465)&gt;=0,N(D465)&lt;=2000000)),N($A465)&lt;SUMPRODUCT(--(Vans!$A$2:$A$101=$B465),Vans!$G$2:$G$101),NOT(SUMPRODUCT(($E465:$K465="Pass")+($E465:$K465="Fail")+($E465:$K465="N/A"))=7),AND($M465&lt;&gt;"",$M465&lt;&gt;"Open",$M465&lt;&gt;"Closed")),"Check inputs",IF(OR($D465&lt;SUMPRODUCT(MAX(('Service Log'!$B$2:$B$501=$B465)*('Service Log'!$H$2:$H$501&lt;$A465)*'Service Log'!$I$2:$I$501)),$D465&lt;SUMPRODUCT(MAX((Inspections!$B$2:$B$501=$B465)*(Inspections!$P$2:$P$501&lt;$A465)*Inspections!$Q$2:$Q$501)),$D465&lt;SUMPRODUCT(--(Vans!$A$2:$A$101=$B465),Vans!$D$2:$D$101)),"Check odometer",IF(AND(N($L465)&gt;0,$M465=""),"Set status","OK")))))</f>
        <v/>
      </c>
      <c r="P465" s="21">
        <f>IF(AND(ISNUMBER($A465),N($A465)&gt;=18264,N($A465)&lt;=73050),$A465,0)</f>
        <v>0</v>
      </c>
      <c r="Q465" s="22">
        <f>IF(AND(AND(ISNUMBER($A465),N($A465)&gt;=18264,N($A465)&lt;=73050),AND(ISNUMBER($D465),N($D465)&gt;=0,N($D465)&lt;=2000000)),$D465,0)</f>
        <v>0</v>
      </c>
    </row>
    <row r="466" spans="1:17" x14ac:dyDescent="0.25">
      <c r="A466" s="15"/>
      <c r="B466" s="12"/>
      <c r="C466" s="13"/>
      <c r="D466" s="14"/>
      <c r="E466" s="12"/>
      <c r="F466" s="12"/>
      <c r="G466" s="12"/>
      <c r="H466" s="12"/>
      <c r="I466" s="12"/>
      <c r="J466" s="12"/>
      <c r="K466" s="12"/>
      <c r="L466" s="23" t="str">
        <f>IF(COUNTA($A466:$K466)=0,"",COUNTIF($E466:$K466,"Fail"))</f>
        <v/>
      </c>
      <c r="M466" s="12"/>
      <c r="N466" s="13"/>
      <c r="O466" s="18" t="str">
        <f>IF(COUNTA($A466:$K466,$M466:$N466)=0,"",IF(OR($B466="",NOT(SUMPRODUCT(--(Vans!$A$2:$A$101=$B466))=1)),"Check ID",IF(OR(NOT(AND(ISNUMBER(A466),N(A466)&gt;=18264,N(A466)&lt;=73050)),NOT(AND(ISNUMBER(D466),N(D466)&gt;=0,N(D466)&lt;=2000000)),N($A466)&lt;SUMPRODUCT(--(Vans!$A$2:$A$101=$B466),Vans!$G$2:$G$101),NOT(SUMPRODUCT(($E466:$K466="Pass")+($E466:$K466="Fail")+($E466:$K466="N/A"))=7),AND($M466&lt;&gt;"",$M466&lt;&gt;"Open",$M466&lt;&gt;"Closed")),"Check inputs",IF(OR($D466&lt;SUMPRODUCT(MAX(('Service Log'!$B$2:$B$501=$B466)*('Service Log'!$H$2:$H$501&lt;$A466)*'Service Log'!$I$2:$I$501)),$D466&lt;SUMPRODUCT(MAX((Inspections!$B$2:$B$501=$B466)*(Inspections!$P$2:$P$501&lt;$A466)*Inspections!$Q$2:$Q$501)),$D466&lt;SUMPRODUCT(--(Vans!$A$2:$A$101=$B466),Vans!$D$2:$D$101)),"Check odometer",IF(AND(N($L466)&gt;0,$M466=""),"Set status","OK")))))</f>
        <v/>
      </c>
      <c r="P466" s="21">
        <f>IF(AND(ISNUMBER($A466),N($A466)&gt;=18264,N($A466)&lt;=73050),$A466,0)</f>
        <v>0</v>
      </c>
      <c r="Q466" s="22">
        <f>IF(AND(AND(ISNUMBER($A466),N($A466)&gt;=18264,N($A466)&lt;=73050),AND(ISNUMBER($D466),N($D466)&gt;=0,N($D466)&lt;=2000000)),$D466,0)</f>
        <v>0</v>
      </c>
    </row>
    <row r="467" spans="1:17" x14ac:dyDescent="0.25">
      <c r="A467" s="15"/>
      <c r="B467" s="12"/>
      <c r="C467" s="13"/>
      <c r="D467" s="14"/>
      <c r="E467" s="12"/>
      <c r="F467" s="12"/>
      <c r="G467" s="12"/>
      <c r="H467" s="12"/>
      <c r="I467" s="12"/>
      <c r="J467" s="12"/>
      <c r="K467" s="12"/>
      <c r="L467" s="23" t="str">
        <f>IF(COUNTA($A467:$K467)=0,"",COUNTIF($E467:$K467,"Fail"))</f>
        <v/>
      </c>
      <c r="M467" s="12"/>
      <c r="N467" s="13"/>
      <c r="O467" s="18" t="str">
        <f>IF(COUNTA($A467:$K467,$M467:$N467)=0,"",IF(OR($B467="",NOT(SUMPRODUCT(--(Vans!$A$2:$A$101=$B467))=1)),"Check ID",IF(OR(NOT(AND(ISNUMBER(A467),N(A467)&gt;=18264,N(A467)&lt;=73050)),NOT(AND(ISNUMBER(D467),N(D467)&gt;=0,N(D467)&lt;=2000000)),N($A467)&lt;SUMPRODUCT(--(Vans!$A$2:$A$101=$B467),Vans!$G$2:$G$101),NOT(SUMPRODUCT(($E467:$K467="Pass")+($E467:$K467="Fail")+($E467:$K467="N/A"))=7),AND($M467&lt;&gt;"",$M467&lt;&gt;"Open",$M467&lt;&gt;"Closed")),"Check inputs",IF(OR($D467&lt;SUMPRODUCT(MAX(('Service Log'!$B$2:$B$501=$B467)*('Service Log'!$H$2:$H$501&lt;$A467)*'Service Log'!$I$2:$I$501)),$D467&lt;SUMPRODUCT(MAX((Inspections!$B$2:$B$501=$B467)*(Inspections!$P$2:$P$501&lt;$A467)*Inspections!$Q$2:$Q$501)),$D467&lt;SUMPRODUCT(--(Vans!$A$2:$A$101=$B467),Vans!$D$2:$D$101)),"Check odometer",IF(AND(N($L467)&gt;0,$M467=""),"Set status","OK")))))</f>
        <v/>
      </c>
      <c r="P467" s="21">
        <f>IF(AND(ISNUMBER($A467),N($A467)&gt;=18264,N($A467)&lt;=73050),$A467,0)</f>
        <v>0</v>
      </c>
      <c r="Q467" s="22">
        <f>IF(AND(AND(ISNUMBER($A467),N($A467)&gt;=18264,N($A467)&lt;=73050),AND(ISNUMBER($D467),N($D467)&gt;=0,N($D467)&lt;=2000000)),$D467,0)</f>
        <v>0</v>
      </c>
    </row>
    <row r="468" spans="1:17" x14ac:dyDescent="0.25">
      <c r="A468" s="15"/>
      <c r="B468" s="12"/>
      <c r="C468" s="13"/>
      <c r="D468" s="14"/>
      <c r="E468" s="12"/>
      <c r="F468" s="12"/>
      <c r="G468" s="12"/>
      <c r="H468" s="12"/>
      <c r="I468" s="12"/>
      <c r="J468" s="12"/>
      <c r="K468" s="12"/>
      <c r="L468" s="23" t="str">
        <f>IF(COUNTA($A468:$K468)=0,"",COUNTIF($E468:$K468,"Fail"))</f>
        <v/>
      </c>
      <c r="M468" s="12"/>
      <c r="N468" s="13"/>
      <c r="O468" s="18" t="str">
        <f>IF(COUNTA($A468:$K468,$M468:$N468)=0,"",IF(OR($B468="",NOT(SUMPRODUCT(--(Vans!$A$2:$A$101=$B468))=1)),"Check ID",IF(OR(NOT(AND(ISNUMBER(A468),N(A468)&gt;=18264,N(A468)&lt;=73050)),NOT(AND(ISNUMBER(D468),N(D468)&gt;=0,N(D468)&lt;=2000000)),N($A468)&lt;SUMPRODUCT(--(Vans!$A$2:$A$101=$B468),Vans!$G$2:$G$101),NOT(SUMPRODUCT(($E468:$K468="Pass")+($E468:$K468="Fail")+($E468:$K468="N/A"))=7),AND($M468&lt;&gt;"",$M468&lt;&gt;"Open",$M468&lt;&gt;"Closed")),"Check inputs",IF(OR($D468&lt;SUMPRODUCT(MAX(('Service Log'!$B$2:$B$501=$B468)*('Service Log'!$H$2:$H$501&lt;$A468)*'Service Log'!$I$2:$I$501)),$D468&lt;SUMPRODUCT(MAX((Inspections!$B$2:$B$501=$B468)*(Inspections!$P$2:$P$501&lt;$A468)*Inspections!$Q$2:$Q$501)),$D468&lt;SUMPRODUCT(--(Vans!$A$2:$A$101=$B468),Vans!$D$2:$D$101)),"Check odometer",IF(AND(N($L468)&gt;0,$M468=""),"Set status","OK")))))</f>
        <v/>
      </c>
      <c r="P468" s="21">
        <f>IF(AND(ISNUMBER($A468),N($A468)&gt;=18264,N($A468)&lt;=73050),$A468,0)</f>
        <v>0</v>
      </c>
      <c r="Q468" s="22">
        <f>IF(AND(AND(ISNUMBER($A468),N($A468)&gt;=18264,N($A468)&lt;=73050),AND(ISNUMBER($D468),N($D468)&gt;=0,N($D468)&lt;=2000000)),$D468,0)</f>
        <v>0</v>
      </c>
    </row>
    <row r="469" spans="1:17" x14ac:dyDescent="0.25">
      <c r="A469" s="15"/>
      <c r="B469" s="12"/>
      <c r="C469" s="13"/>
      <c r="D469" s="14"/>
      <c r="E469" s="12"/>
      <c r="F469" s="12"/>
      <c r="G469" s="12"/>
      <c r="H469" s="12"/>
      <c r="I469" s="12"/>
      <c r="J469" s="12"/>
      <c r="K469" s="12"/>
      <c r="L469" s="23" t="str">
        <f>IF(COUNTA($A469:$K469)=0,"",COUNTIF($E469:$K469,"Fail"))</f>
        <v/>
      </c>
      <c r="M469" s="12"/>
      <c r="N469" s="13"/>
      <c r="O469" s="18" t="str">
        <f>IF(COUNTA($A469:$K469,$M469:$N469)=0,"",IF(OR($B469="",NOT(SUMPRODUCT(--(Vans!$A$2:$A$101=$B469))=1)),"Check ID",IF(OR(NOT(AND(ISNUMBER(A469),N(A469)&gt;=18264,N(A469)&lt;=73050)),NOT(AND(ISNUMBER(D469),N(D469)&gt;=0,N(D469)&lt;=2000000)),N($A469)&lt;SUMPRODUCT(--(Vans!$A$2:$A$101=$B469),Vans!$G$2:$G$101),NOT(SUMPRODUCT(($E469:$K469="Pass")+($E469:$K469="Fail")+($E469:$K469="N/A"))=7),AND($M469&lt;&gt;"",$M469&lt;&gt;"Open",$M469&lt;&gt;"Closed")),"Check inputs",IF(OR($D469&lt;SUMPRODUCT(MAX(('Service Log'!$B$2:$B$501=$B469)*('Service Log'!$H$2:$H$501&lt;$A469)*'Service Log'!$I$2:$I$501)),$D469&lt;SUMPRODUCT(MAX((Inspections!$B$2:$B$501=$B469)*(Inspections!$P$2:$P$501&lt;$A469)*Inspections!$Q$2:$Q$501)),$D469&lt;SUMPRODUCT(--(Vans!$A$2:$A$101=$B469),Vans!$D$2:$D$101)),"Check odometer",IF(AND(N($L469)&gt;0,$M469=""),"Set status","OK")))))</f>
        <v/>
      </c>
      <c r="P469" s="21">
        <f>IF(AND(ISNUMBER($A469),N($A469)&gt;=18264,N($A469)&lt;=73050),$A469,0)</f>
        <v>0</v>
      </c>
      <c r="Q469" s="22">
        <f>IF(AND(AND(ISNUMBER($A469),N($A469)&gt;=18264,N($A469)&lt;=73050),AND(ISNUMBER($D469),N($D469)&gt;=0,N($D469)&lt;=2000000)),$D469,0)</f>
        <v>0</v>
      </c>
    </row>
    <row r="470" spans="1:17" x14ac:dyDescent="0.25">
      <c r="A470" s="15"/>
      <c r="B470" s="12"/>
      <c r="C470" s="13"/>
      <c r="D470" s="14"/>
      <c r="E470" s="12"/>
      <c r="F470" s="12"/>
      <c r="G470" s="12"/>
      <c r="H470" s="12"/>
      <c r="I470" s="12"/>
      <c r="J470" s="12"/>
      <c r="K470" s="12"/>
      <c r="L470" s="23" t="str">
        <f>IF(COUNTA($A470:$K470)=0,"",COUNTIF($E470:$K470,"Fail"))</f>
        <v/>
      </c>
      <c r="M470" s="12"/>
      <c r="N470" s="13"/>
      <c r="O470" s="18" t="str">
        <f>IF(COUNTA($A470:$K470,$M470:$N470)=0,"",IF(OR($B470="",NOT(SUMPRODUCT(--(Vans!$A$2:$A$101=$B470))=1)),"Check ID",IF(OR(NOT(AND(ISNUMBER(A470),N(A470)&gt;=18264,N(A470)&lt;=73050)),NOT(AND(ISNUMBER(D470),N(D470)&gt;=0,N(D470)&lt;=2000000)),N($A470)&lt;SUMPRODUCT(--(Vans!$A$2:$A$101=$B470),Vans!$G$2:$G$101),NOT(SUMPRODUCT(($E470:$K470="Pass")+($E470:$K470="Fail")+($E470:$K470="N/A"))=7),AND($M470&lt;&gt;"",$M470&lt;&gt;"Open",$M470&lt;&gt;"Closed")),"Check inputs",IF(OR($D470&lt;SUMPRODUCT(MAX(('Service Log'!$B$2:$B$501=$B470)*('Service Log'!$H$2:$H$501&lt;$A470)*'Service Log'!$I$2:$I$501)),$D470&lt;SUMPRODUCT(MAX((Inspections!$B$2:$B$501=$B470)*(Inspections!$P$2:$P$501&lt;$A470)*Inspections!$Q$2:$Q$501)),$D470&lt;SUMPRODUCT(--(Vans!$A$2:$A$101=$B470),Vans!$D$2:$D$101)),"Check odometer",IF(AND(N($L470)&gt;0,$M470=""),"Set status","OK")))))</f>
        <v/>
      </c>
      <c r="P470" s="21">
        <f>IF(AND(ISNUMBER($A470),N($A470)&gt;=18264,N($A470)&lt;=73050),$A470,0)</f>
        <v>0</v>
      </c>
      <c r="Q470" s="22">
        <f>IF(AND(AND(ISNUMBER($A470),N($A470)&gt;=18264,N($A470)&lt;=73050),AND(ISNUMBER($D470),N($D470)&gt;=0,N($D470)&lt;=2000000)),$D470,0)</f>
        <v>0</v>
      </c>
    </row>
    <row r="471" spans="1:17" x14ac:dyDescent="0.25">
      <c r="A471" s="15"/>
      <c r="B471" s="12"/>
      <c r="C471" s="13"/>
      <c r="D471" s="14"/>
      <c r="E471" s="12"/>
      <c r="F471" s="12"/>
      <c r="G471" s="12"/>
      <c r="H471" s="12"/>
      <c r="I471" s="12"/>
      <c r="J471" s="12"/>
      <c r="K471" s="12"/>
      <c r="L471" s="23" t="str">
        <f>IF(COUNTA($A471:$K471)=0,"",COUNTIF($E471:$K471,"Fail"))</f>
        <v/>
      </c>
      <c r="M471" s="12"/>
      <c r="N471" s="13"/>
      <c r="O471" s="18" t="str">
        <f>IF(COUNTA($A471:$K471,$M471:$N471)=0,"",IF(OR($B471="",NOT(SUMPRODUCT(--(Vans!$A$2:$A$101=$B471))=1)),"Check ID",IF(OR(NOT(AND(ISNUMBER(A471),N(A471)&gt;=18264,N(A471)&lt;=73050)),NOT(AND(ISNUMBER(D471),N(D471)&gt;=0,N(D471)&lt;=2000000)),N($A471)&lt;SUMPRODUCT(--(Vans!$A$2:$A$101=$B471),Vans!$G$2:$G$101),NOT(SUMPRODUCT(($E471:$K471="Pass")+($E471:$K471="Fail")+($E471:$K471="N/A"))=7),AND($M471&lt;&gt;"",$M471&lt;&gt;"Open",$M471&lt;&gt;"Closed")),"Check inputs",IF(OR($D471&lt;SUMPRODUCT(MAX(('Service Log'!$B$2:$B$501=$B471)*('Service Log'!$H$2:$H$501&lt;$A471)*'Service Log'!$I$2:$I$501)),$D471&lt;SUMPRODUCT(MAX((Inspections!$B$2:$B$501=$B471)*(Inspections!$P$2:$P$501&lt;$A471)*Inspections!$Q$2:$Q$501)),$D471&lt;SUMPRODUCT(--(Vans!$A$2:$A$101=$B471),Vans!$D$2:$D$101)),"Check odometer",IF(AND(N($L471)&gt;0,$M471=""),"Set status","OK")))))</f>
        <v/>
      </c>
      <c r="P471" s="21">
        <f>IF(AND(ISNUMBER($A471),N($A471)&gt;=18264,N($A471)&lt;=73050),$A471,0)</f>
        <v>0</v>
      </c>
      <c r="Q471" s="22">
        <f>IF(AND(AND(ISNUMBER($A471),N($A471)&gt;=18264,N($A471)&lt;=73050),AND(ISNUMBER($D471),N($D471)&gt;=0,N($D471)&lt;=2000000)),$D471,0)</f>
        <v>0</v>
      </c>
    </row>
    <row r="472" spans="1:17" x14ac:dyDescent="0.25">
      <c r="A472" s="15"/>
      <c r="B472" s="12"/>
      <c r="C472" s="13"/>
      <c r="D472" s="14"/>
      <c r="E472" s="12"/>
      <c r="F472" s="12"/>
      <c r="G472" s="12"/>
      <c r="H472" s="12"/>
      <c r="I472" s="12"/>
      <c r="J472" s="12"/>
      <c r="K472" s="12"/>
      <c r="L472" s="23" t="str">
        <f>IF(COUNTA($A472:$K472)=0,"",COUNTIF($E472:$K472,"Fail"))</f>
        <v/>
      </c>
      <c r="M472" s="12"/>
      <c r="N472" s="13"/>
      <c r="O472" s="18" t="str">
        <f>IF(COUNTA($A472:$K472,$M472:$N472)=0,"",IF(OR($B472="",NOT(SUMPRODUCT(--(Vans!$A$2:$A$101=$B472))=1)),"Check ID",IF(OR(NOT(AND(ISNUMBER(A472),N(A472)&gt;=18264,N(A472)&lt;=73050)),NOT(AND(ISNUMBER(D472),N(D472)&gt;=0,N(D472)&lt;=2000000)),N($A472)&lt;SUMPRODUCT(--(Vans!$A$2:$A$101=$B472),Vans!$G$2:$G$101),NOT(SUMPRODUCT(($E472:$K472="Pass")+($E472:$K472="Fail")+($E472:$K472="N/A"))=7),AND($M472&lt;&gt;"",$M472&lt;&gt;"Open",$M472&lt;&gt;"Closed")),"Check inputs",IF(OR($D472&lt;SUMPRODUCT(MAX(('Service Log'!$B$2:$B$501=$B472)*('Service Log'!$H$2:$H$501&lt;$A472)*'Service Log'!$I$2:$I$501)),$D472&lt;SUMPRODUCT(MAX((Inspections!$B$2:$B$501=$B472)*(Inspections!$P$2:$P$501&lt;$A472)*Inspections!$Q$2:$Q$501)),$D472&lt;SUMPRODUCT(--(Vans!$A$2:$A$101=$B472),Vans!$D$2:$D$101)),"Check odometer",IF(AND(N($L472)&gt;0,$M472=""),"Set status","OK")))))</f>
        <v/>
      </c>
      <c r="P472" s="21">
        <f>IF(AND(ISNUMBER($A472),N($A472)&gt;=18264,N($A472)&lt;=73050),$A472,0)</f>
        <v>0</v>
      </c>
      <c r="Q472" s="22">
        <f>IF(AND(AND(ISNUMBER($A472),N($A472)&gt;=18264,N($A472)&lt;=73050),AND(ISNUMBER($D472),N($D472)&gt;=0,N($D472)&lt;=2000000)),$D472,0)</f>
        <v>0</v>
      </c>
    </row>
    <row r="473" spans="1:17" x14ac:dyDescent="0.25">
      <c r="A473" s="15"/>
      <c r="B473" s="12"/>
      <c r="C473" s="13"/>
      <c r="D473" s="14"/>
      <c r="E473" s="12"/>
      <c r="F473" s="12"/>
      <c r="G473" s="12"/>
      <c r="H473" s="12"/>
      <c r="I473" s="12"/>
      <c r="J473" s="12"/>
      <c r="K473" s="12"/>
      <c r="L473" s="23" t="str">
        <f>IF(COUNTA($A473:$K473)=0,"",COUNTIF($E473:$K473,"Fail"))</f>
        <v/>
      </c>
      <c r="M473" s="12"/>
      <c r="N473" s="13"/>
      <c r="O473" s="18" t="str">
        <f>IF(COUNTA($A473:$K473,$M473:$N473)=0,"",IF(OR($B473="",NOT(SUMPRODUCT(--(Vans!$A$2:$A$101=$B473))=1)),"Check ID",IF(OR(NOT(AND(ISNUMBER(A473),N(A473)&gt;=18264,N(A473)&lt;=73050)),NOT(AND(ISNUMBER(D473),N(D473)&gt;=0,N(D473)&lt;=2000000)),N($A473)&lt;SUMPRODUCT(--(Vans!$A$2:$A$101=$B473),Vans!$G$2:$G$101),NOT(SUMPRODUCT(($E473:$K473="Pass")+($E473:$K473="Fail")+($E473:$K473="N/A"))=7),AND($M473&lt;&gt;"",$M473&lt;&gt;"Open",$M473&lt;&gt;"Closed")),"Check inputs",IF(OR($D473&lt;SUMPRODUCT(MAX(('Service Log'!$B$2:$B$501=$B473)*('Service Log'!$H$2:$H$501&lt;$A473)*'Service Log'!$I$2:$I$501)),$D473&lt;SUMPRODUCT(MAX((Inspections!$B$2:$B$501=$B473)*(Inspections!$P$2:$P$501&lt;$A473)*Inspections!$Q$2:$Q$501)),$D473&lt;SUMPRODUCT(--(Vans!$A$2:$A$101=$B473),Vans!$D$2:$D$101)),"Check odometer",IF(AND(N($L473)&gt;0,$M473=""),"Set status","OK")))))</f>
        <v/>
      </c>
      <c r="P473" s="21">
        <f>IF(AND(ISNUMBER($A473),N($A473)&gt;=18264,N($A473)&lt;=73050),$A473,0)</f>
        <v>0</v>
      </c>
      <c r="Q473" s="22">
        <f>IF(AND(AND(ISNUMBER($A473),N($A473)&gt;=18264,N($A473)&lt;=73050),AND(ISNUMBER($D473),N($D473)&gt;=0,N($D473)&lt;=2000000)),$D473,0)</f>
        <v>0</v>
      </c>
    </row>
    <row r="474" spans="1:17" x14ac:dyDescent="0.25">
      <c r="A474" s="15"/>
      <c r="B474" s="12"/>
      <c r="C474" s="13"/>
      <c r="D474" s="14"/>
      <c r="E474" s="12"/>
      <c r="F474" s="12"/>
      <c r="G474" s="12"/>
      <c r="H474" s="12"/>
      <c r="I474" s="12"/>
      <c r="J474" s="12"/>
      <c r="K474" s="12"/>
      <c r="L474" s="23" t="str">
        <f>IF(COUNTA($A474:$K474)=0,"",COUNTIF($E474:$K474,"Fail"))</f>
        <v/>
      </c>
      <c r="M474" s="12"/>
      <c r="N474" s="13"/>
      <c r="O474" s="18" t="str">
        <f>IF(COUNTA($A474:$K474,$M474:$N474)=0,"",IF(OR($B474="",NOT(SUMPRODUCT(--(Vans!$A$2:$A$101=$B474))=1)),"Check ID",IF(OR(NOT(AND(ISNUMBER(A474),N(A474)&gt;=18264,N(A474)&lt;=73050)),NOT(AND(ISNUMBER(D474),N(D474)&gt;=0,N(D474)&lt;=2000000)),N($A474)&lt;SUMPRODUCT(--(Vans!$A$2:$A$101=$B474),Vans!$G$2:$G$101),NOT(SUMPRODUCT(($E474:$K474="Pass")+($E474:$K474="Fail")+($E474:$K474="N/A"))=7),AND($M474&lt;&gt;"",$M474&lt;&gt;"Open",$M474&lt;&gt;"Closed")),"Check inputs",IF(OR($D474&lt;SUMPRODUCT(MAX(('Service Log'!$B$2:$B$501=$B474)*('Service Log'!$H$2:$H$501&lt;$A474)*'Service Log'!$I$2:$I$501)),$D474&lt;SUMPRODUCT(MAX((Inspections!$B$2:$B$501=$B474)*(Inspections!$P$2:$P$501&lt;$A474)*Inspections!$Q$2:$Q$501)),$D474&lt;SUMPRODUCT(--(Vans!$A$2:$A$101=$B474),Vans!$D$2:$D$101)),"Check odometer",IF(AND(N($L474)&gt;0,$M474=""),"Set status","OK")))))</f>
        <v/>
      </c>
      <c r="P474" s="21">
        <f>IF(AND(ISNUMBER($A474),N($A474)&gt;=18264,N($A474)&lt;=73050),$A474,0)</f>
        <v>0</v>
      </c>
      <c r="Q474" s="22">
        <f>IF(AND(AND(ISNUMBER($A474),N($A474)&gt;=18264,N($A474)&lt;=73050),AND(ISNUMBER($D474),N($D474)&gt;=0,N($D474)&lt;=2000000)),$D474,0)</f>
        <v>0</v>
      </c>
    </row>
    <row r="475" spans="1:17" x14ac:dyDescent="0.25">
      <c r="A475" s="15"/>
      <c r="B475" s="12"/>
      <c r="C475" s="13"/>
      <c r="D475" s="14"/>
      <c r="E475" s="12"/>
      <c r="F475" s="12"/>
      <c r="G475" s="12"/>
      <c r="H475" s="12"/>
      <c r="I475" s="12"/>
      <c r="J475" s="12"/>
      <c r="K475" s="12"/>
      <c r="L475" s="23" t="str">
        <f>IF(COUNTA($A475:$K475)=0,"",COUNTIF($E475:$K475,"Fail"))</f>
        <v/>
      </c>
      <c r="M475" s="12"/>
      <c r="N475" s="13"/>
      <c r="O475" s="18" t="str">
        <f>IF(COUNTA($A475:$K475,$M475:$N475)=0,"",IF(OR($B475="",NOT(SUMPRODUCT(--(Vans!$A$2:$A$101=$B475))=1)),"Check ID",IF(OR(NOT(AND(ISNUMBER(A475),N(A475)&gt;=18264,N(A475)&lt;=73050)),NOT(AND(ISNUMBER(D475),N(D475)&gt;=0,N(D475)&lt;=2000000)),N($A475)&lt;SUMPRODUCT(--(Vans!$A$2:$A$101=$B475),Vans!$G$2:$G$101),NOT(SUMPRODUCT(($E475:$K475="Pass")+($E475:$K475="Fail")+($E475:$K475="N/A"))=7),AND($M475&lt;&gt;"",$M475&lt;&gt;"Open",$M475&lt;&gt;"Closed")),"Check inputs",IF(OR($D475&lt;SUMPRODUCT(MAX(('Service Log'!$B$2:$B$501=$B475)*('Service Log'!$H$2:$H$501&lt;$A475)*'Service Log'!$I$2:$I$501)),$D475&lt;SUMPRODUCT(MAX((Inspections!$B$2:$B$501=$B475)*(Inspections!$P$2:$P$501&lt;$A475)*Inspections!$Q$2:$Q$501)),$D475&lt;SUMPRODUCT(--(Vans!$A$2:$A$101=$B475),Vans!$D$2:$D$101)),"Check odometer",IF(AND(N($L475)&gt;0,$M475=""),"Set status","OK")))))</f>
        <v/>
      </c>
      <c r="P475" s="21">
        <f>IF(AND(ISNUMBER($A475),N($A475)&gt;=18264,N($A475)&lt;=73050),$A475,0)</f>
        <v>0</v>
      </c>
      <c r="Q475" s="22">
        <f>IF(AND(AND(ISNUMBER($A475),N($A475)&gt;=18264,N($A475)&lt;=73050),AND(ISNUMBER($D475),N($D475)&gt;=0,N($D475)&lt;=2000000)),$D475,0)</f>
        <v>0</v>
      </c>
    </row>
    <row r="476" spans="1:17" x14ac:dyDescent="0.25">
      <c r="A476" s="15"/>
      <c r="B476" s="12"/>
      <c r="C476" s="13"/>
      <c r="D476" s="14"/>
      <c r="E476" s="12"/>
      <c r="F476" s="12"/>
      <c r="G476" s="12"/>
      <c r="H476" s="12"/>
      <c r="I476" s="12"/>
      <c r="J476" s="12"/>
      <c r="K476" s="12"/>
      <c r="L476" s="23" t="str">
        <f>IF(COUNTA($A476:$K476)=0,"",COUNTIF($E476:$K476,"Fail"))</f>
        <v/>
      </c>
      <c r="M476" s="12"/>
      <c r="N476" s="13"/>
      <c r="O476" s="18" t="str">
        <f>IF(COUNTA($A476:$K476,$M476:$N476)=0,"",IF(OR($B476="",NOT(SUMPRODUCT(--(Vans!$A$2:$A$101=$B476))=1)),"Check ID",IF(OR(NOT(AND(ISNUMBER(A476),N(A476)&gt;=18264,N(A476)&lt;=73050)),NOT(AND(ISNUMBER(D476),N(D476)&gt;=0,N(D476)&lt;=2000000)),N($A476)&lt;SUMPRODUCT(--(Vans!$A$2:$A$101=$B476),Vans!$G$2:$G$101),NOT(SUMPRODUCT(($E476:$K476="Pass")+($E476:$K476="Fail")+($E476:$K476="N/A"))=7),AND($M476&lt;&gt;"",$M476&lt;&gt;"Open",$M476&lt;&gt;"Closed")),"Check inputs",IF(OR($D476&lt;SUMPRODUCT(MAX(('Service Log'!$B$2:$B$501=$B476)*('Service Log'!$H$2:$H$501&lt;$A476)*'Service Log'!$I$2:$I$501)),$D476&lt;SUMPRODUCT(MAX((Inspections!$B$2:$B$501=$B476)*(Inspections!$P$2:$P$501&lt;$A476)*Inspections!$Q$2:$Q$501)),$D476&lt;SUMPRODUCT(--(Vans!$A$2:$A$101=$B476),Vans!$D$2:$D$101)),"Check odometer",IF(AND(N($L476)&gt;0,$M476=""),"Set status","OK")))))</f>
        <v/>
      </c>
      <c r="P476" s="21">
        <f>IF(AND(ISNUMBER($A476),N($A476)&gt;=18264,N($A476)&lt;=73050),$A476,0)</f>
        <v>0</v>
      </c>
      <c r="Q476" s="22">
        <f>IF(AND(AND(ISNUMBER($A476),N($A476)&gt;=18264,N($A476)&lt;=73050),AND(ISNUMBER($D476),N($D476)&gt;=0,N($D476)&lt;=2000000)),$D476,0)</f>
        <v>0</v>
      </c>
    </row>
    <row r="477" spans="1:17" x14ac:dyDescent="0.25">
      <c r="A477" s="15"/>
      <c r="B477" s="12"/>
      <c r="C477" s="13"/>
      <c r="D477" s="14"/>
      <c r="E477" s="12"/>
      <c r="F477" s="12"/>
      <c r="G477" s="12"/>
      <c r="H477" s="12"/>
      <c r="I477" s="12"/>
      <c r="J477" s="12"/>
      <c r="K477" s="12"/>
      <c r="L477" s="23" t="str">
        <f>IF(COUNTA($A477:$K477)=0,"",COUNTIF($E477:$K477,"Fail"))</f>
        <v/>
      </c>
      <c r="M477" s="12"/>
      <c r="N477" s="13"/>
      <c r="O477" s="18" t="str">
        <f>IF(COUNTA($A477:$K477,$M477:$N477)=0,"",IF(OR($B477="",NOT(SUMPRODUCT(--(Vans!$A$2:$A$101=$B477))=1)),"Check ID",IF(OR(NOT(AND(ISNUMBER(A477),N(A477)&gt;=18264,N(A477)&lt;=73050)),NOT(AND(ISNUMBER(D477),N(D477)&gt;=0,N(D477)&lt;=2000000)),N($A477)&lt;SUMPRODUCT(--(Vans!$A$2:$A$101=$B477),Vans!$G$2:$G$101),NOT(SUMPRODUCT(($E477:$K477="Pass")+($E477:$K477="Fail")+($E477:$K477="N/A"))=7),AND($M477&lt;&gt;"",$M477&lt;&gt;"Open",$M477&lt;&gt;"Closed")),"Check inputs",IF(OR($D477&lt;SUMPRODUCT(MAX(('Service Log'!$B$2:$B$501=$B477)*('Service Log'!$H$2:$H$501&lt;$A477)*'Service Log'!$I$2:$I$501)),$D477&lt;SUMPRODUCT(MAX((Inspections!$B$2:$B$501=$B477)*(Inspections!$P$2:$P$501&lt;$A477)*Inspections!$Q$2:$Q$501)),$D477&lt;SUMPRODUCT(--(Vans!$A$2:$A$101=$B477),Vans!$D$2:$D$101)),"Check odometer",IF(AND(N($L477)&gt;0,$M477=""),"Set status","OK")))))</f>
        <v/>
      </c>
      <c r="P477" s="21">
        <f>IF(AND(ISNUMBER($A477),N($A477)&gt;=18264,N($A477)&lt;=73050),$A477,0)</f>
        <v>0</v>
      </c>
      <c r="Q477" s="22">
        <f>IF(AND(AND(ISNUMBER($A477),N($A477)&gt;=18264,N($A477)&lt;=73050),AND(ISNUMBER($D477),N($D477)&gt;=0,N($D477)&lt;=2000000)),$D477,0)</f>
        <v>0</v>
      </c>
    </row>
    <row r="478" spans="1:17" x14ac:dyDescent="0.25">
      <c r="A478" s="15"/>
      <c r="B478" s="12"/>
      <c r="C478" s="13"/>
      <c r="D478" s="14"/>
      <c r="E478" s="12"/>
      <c r="F478" s="12"/>
      <c r="G478" s="12"/>
      <c r="H478" s="12"/>
      <c r="I478" s="12"/>
      <c r="J478" s="12"/>
      <c r="K478" s="12"/>
      <c r="L478" s="23" t="str">
        <f>IF(COUNTA($A478:$K478)=0,"",COUNTIF($E478:$K478,"Fail"))</f>
        <v/>
      </c>
      <c r="M478" s="12"/>
      <c r="N478" s="13"/>
      <c r="O478" s="18" t="str">
        <f>IF(COUNTA($A478:$K478,$M478:$N478)=0,"",IF(OR($B478="",NOT(SUMPRODUCT(--(Vans!$A$2:$A$101=$B478))=1)),"Check ID",IF(OR(NOT(AND(ISNUMBER(A478),N(A478)&gt;=18264,N(A478)&lt;=73050)),NOT(AND(ISNUMBER(D478),N(D478)&gt;=0,N(D478)&lt;=2000000)),N($A478)&lt;SUMPRODUCT(--(Vans!$A$2:$A$101=$B478),Vans!$G$2:$G$101),NOT(SUMPRODUCT(($E478:$K478="Pass")+($E478:$K478="Fail")+($E478:$K478="N/A"))=7),AND($M478&lt;&gt;"",$M478&lt;&gt;"Open",$M478&lt;&gt;"Closed")),"Check inputs",IF(OR($D478&lt;SUMPRODUCT(MAX(('Service Log'!$B$2:$B$501=$B478)*('Service Log'!$H$2:$H$501&lt;$A478)*'Service Log'!$I$2:$I$501)),$D478&lt;SUMPRODUCT(MAX((Inspections!$B$2:$B$501=$B478)*(Inspections!$P$2:$P$501&lt;$A478)*Inspections!$Q$2:$Q$501)),$D478&lt;SUMPRODUCT(--(Vans!$A$2:$A$101=$B478),Vans!$D$2:$D$101)),"Check odometer",IF(AND(N($L478)&gt;0,$M478=""),"Set status","OK")))))</f>
        <v/>
      </c>
      <c r="P478" s="21">
        <f>IF(AND(ISNUMBER($A478),N($A478)&gt;=18264,N($A478)&lt;=73050),$A478,0)</f>
        <v>0</v>
      </c>
      <c r="Q478" s="22">
        <f>IF(AND(AND(ISNUMBER($A478),N($A478)&gt;=18264,N($A478)&lt;=73050),AND(ISNUMBER($D478),N($D478)&gt;=0,N($D478)&lt;=2000000)),$D478,0)</f>
        <v>0</v>
      </c>
    </row>
    <row r="479" spans="1:17" x14ac:dyDescent="0.25">
      <c r="A479" s="15"/>
      <c r="B479" s="12"/>
      <c r="C479" s="13"/>
      <c r="D479" s="14"/>
      <c r="E479" s="12"/>
      <c r="F479" s="12"/>
      <c r="G479" s="12"/>
      <c r="H479" s="12"/>
      <c r="I479" s="12"/>
      <c r="J479" s="12"/>
      <c r="K479" s="12"/>
      <c r="L479" s="23" t="str">
        <f>IF(COUNTA($A479:$K479)=0,"",COUNTIF($E479:$K479,"Fail"))</f>
        <v/>
      </c>
      <c r="M479" s="12"/>
      <c r="N479" s="13"/>
      <c r="O479" s="18" t="str">
        <f>IF(COUNTA($A479:$K479,$M479:$N479)=0,"",IF(OR($B479="",NOT(SUMPRODUCT(--(Vans!$A$2:$A$101=$B479))=1)),"Check ID",IF(OR(NOT(AND(ISNUMBER(A479),N(A479)&gt;=18264,N(A479)&lt;=73050)),NOT(AND(ISNUMBER(D479),N(D479)&gt;=0,N(D479)&lt;=2000000)),N($A479)&lt;SUMPRODUCT(--(Vans!$A$2:$A$101=$B479),Vans!$G$2:$G$101),NOT(SUMPRODUCT(($E479:$K479="Pass")+($E479:$K479="Fail")+($E479:$K479="N/A"))=7),AND($M479&lt;&gt;"",$M479&lt;&gt;"Open",$M479&lt;&gt;"Closed")),"Check inputs",IF(OR($D479&lt;SUMPRODUCT(MAX(('Service Log'!$B$2:$B$501=$B479)*('Service Log'!$H$2:$H$501&lt;$A479)*'Service Log'!$I$2:$I$501)),$D479&lt;SUMPRODUCT(MAX((Inspections!$B$2:$B$501=$B479)*(Inspections!$P$2:$P$501&lt;$A479)*Inspections!$Q$2:$Q$501)),$D479&lt;SUMPRODUCT(--(Vans!$A$2:$A$101=$B479),Vans!$D$2:$D$101)),"Check odometer",IF(AND(N($L479)&gt;0,$M479=""),"Set status","OK")))))</f>
        <v/>
      </c>
      <c r="P479" s="21">
        <f>IF(AND(ISNUMBER($A479),N($A479)&gt;=18264,N($A479)&lt;=73050),$A479,0)</f>
        <v>0</v>
      </c>
      <c r="Q479" s="22">
        <f>IF(AND(AND(ISNUMBER($A479),N($A479)&gt;=18264,N($A479)&lt;=73050),AND(ISNUMBER($D479),N($D479)&gt;=0,N($D479)&lt;=2000000)),$D479,0)</f>
        <v>0</v>
      </c>
    </row>
    <row r="480" spans="1:17" x14ac:dyDescent="0.25">
      <c r="A480" s="15"/>
      <c r="B480" s="12"/>
      <c r="C480" s="13"/>
      <c r="D480" s="14"/>
      <c r="E480" s="12"/>
      <c r="F480" s="12"/>
      <c r="G480" s="12"/>
      <c r="H480" s="12"/>
      <c r="I480" s="12"/>
      <c r="J480" s="12"/>
      <c r="K480" s="12"/>
      <c r="L480" s="23" t="str">
        <f>IF(COUNTA($A480:$K480)=0,"",COUNTIF($E480:$K480,"Fail"))</f>
        <v/>
      </c>
      <c r="M480" s="12"/>
      <c r="N480" s="13"/>
      <c r="O480" s="18" t="str">
        <f>IF(COUNTA($A480:$K480,$M480:$N480)=0,"",IF(OR($B480="",NOT(SUMPRODUCT(--(Vans!$A$2:$A$101=$B480))=1)),"Check ID",IF(OR(NOT(AND(ISNUMBER(A480),N(A480)&gt;=18264,N(A480)&lt;=73050)),NOT(AND(ISNUMBER(D480),N(D480)&gt;=0,N(D480)&lt;=2000000)),N($A480)&lt;SUMPRODUCT(--(Vans!$A$2:$A$101=$B480),Vans!$G$2:$G$101),NOT(SUMPRODUCT(($E480:$K480="Pass")+($E480:$K480="Fail")+($E480:$K480="N/A"))=7),AND($M480&lt;&gt;"",$M480&lt;&gt;"Open",$M480&lt;&gt;"Closed")),"Check inputs",IF(OR($D480&lt;SUMPRODUCT(MAX(('Service Log'!$B$2:$B$501=$B480)*('Service Log'!$H$2:$H$501&lt;$A480)*'Service Log'!$I$2:$I$501)),$D480&lt;SUMPRODUCT(MAX((Inspections!$B$2:$B$501=$B480)*(Inspections!$P$2:$P$501&lt;$A480)*Inspections!$Q$2:$Q$501)),$D480&lt;SUMPRODUCT(--(Vans!$A$2:$A$101=$B480),Vans!$D$2:$D$101)),"Check odometer",IF(AND(N($L480)&gt;0,$M480=""),"Set status","OK")))))</f>
        <v/>
      </c>
      <c r="P480" s="21">
        <f>IF(AND(ISNUMBER($A480),N($A480)&gt;=18264,N($A480)&lt;=73050),$A480,0)</f>
        <v>0</v>
      </c>
      <c r="Q480" s="22">
        <f>IF(AND(AND(ISNUMBER($A480),N($A480)&gt;=18264,N($A480)&lt;=73050),AND(ISNUMBER($D480),N($D480)&gt;=0,N($D480)&lt;=2000000)),$D480,0)</f>
        <v>0</v>
      </c>
    </row>
    <row r="481" spans="1:17" x14ac:dyDescent="0.25">
      <c r="A481" s="15"/>
      <c r="B481" s="12"/>
      <c r="C481" s="13"/>
      <c r="D481" s="14"/>
      <c r="E481" s="12"/>
      <c r="F481" s="12"/>
      <c r="G481" s="12"/>
      <c r="H481" s="12"/>
      <c r="I481" s="12"/>
      <c r="J481" s="12"/>
      <c r="K481" s="12"/>
      <c r="L481" s="23" t="str">
        <f>IF(COUNTA($A481:$K481)=0,"",COUNTIF($E481:$K481,"Fail"))</f>
        <v/>
      </c>
      <c r="M481" s="12"/>
      <c r="N481" s="13"/>
      <c r="O481" s="18" t="str">
        <f>IF(COUNTA($A481:$K481,$M481:$N481)=0,"",IF(OR($B481="",NOT(SUMPRODUCT(--(Vans!$A$2:$A$101=$B481))=1)),"Check ID",IF(OR(NOT(AND(ISNUMBER(A481),N(A481)&gt;=18264,N(A481)&lt;=73050)),NOT(AND(ISNUMBER(D481),N(D481)&gt;=0,N(D481)&lt;=2000000)),N($A481)&lt;SUMPRODUCT(--(Vans!$A$2:$A$101=$B481),Vans!$G$2:$G$101),NOT(SUMPRODUCT(($E481:$K481="Pass")+($E481:$K481="Fail")+($E481:$K481="N/A"))=7),AND($M481&lt;&gt;"",$M481&lt;&gt;"Open",$M481&lt;&gt;"Closed")),"Check inputs",IF(OR($D481&lt;SUMPRODUCT(MAX(('Service Log'!$B$2:$B$501=$B481)*('Service Log'!$H$2:$H$501&lt;$A481)*'Service Log'!$I$2:$I$501)),$D481&lt;SUMPRODUCT(MAX((Inspections!$B$2:$B$501=$B481)*(Inspections!$P$2:$P$501&lt;$A481)*Inspections!$Q$2:$Q$501)),$D481&lt;SUMPRODUCT(--(Vans!$A$2:$A$101=$B481),Vans!$D$2:$D$101)),"Check odometer",IF(AND(N($L481)&gt;0,$M481=""),"Set status","OK")))))</f>
        <v/>
      </c>
      <c r="P481" s="21">
        <f>IF(AND(ISNUMBER($A481),N($A481)&gt;=18264,N($A481)&lt;=73050),$A481,0)</f>
        <v>0</v>
      </c>
      <c r="Q481" s="22">
        <f>IF(AND(AND(ISNUMBER($A481),N($A481)&gt;=18264,N($A481)&lt;=73050),AND(ISNUMBER($D481),N($D481)&gt;=0,N($D481)&lt;=2000000)),$D481,0)</f>
        <v>0</v>
      </c>
    </row>
    <row r="482" spans="1:17" x14ac:dyDescent="0.25">
      <c r="A482" s="15"/>
      <c r="B482" s="12"/>
      <c r="C482" s="13"/>
      <c r="D482" s="14"/>
      <c r="E482" s="12"/>
      <c r="F482" s="12"/>
      <c r="G482" s="12"/>
      <c r="H482" s="12"/>
      <c r="I482" s="12"/>
      <c r="J482" s="12"/>
      <c r="K482" s="12"/>
      <c r="L482" s="23" t="str">
        <f>IF(COUNTA($A482:$K482)=0,"",COUNTIF($E482:$K482,"Fail"))</f>
        <v/>
      </c>
      <c r="M482" s="12"/>
      <c r="N482" s="13"/>
      <c r="O482" s="18" t="str">
        <f>IF(COUNTA($A482:$K482,$M482:$N482)=0,"",IF(OR($B482="",NOT(SUMPRODUCT(--(Vans!$A$2:$A$101=$B482))=1)),"Check ID",IF(OR(NOT(AND(ISNUMBER(A482),N(A482)&gt;=18264,N(A482)&lt;=73050)),NOT(AND(ISNUMBER(D482),N(D482)&gt;=0,N(D482)&lt;=2000000)),N($A482)&lt;SUMPRODUCT(--(Vans!$A$2:$A$101=$B482),Vans!$G$2:$G$101),NOT(SUMPRODUCT(($E482:$K482="Pass")+($E482:$K482="Fail")+($E482:$K482="N/A"))=7),AND($M482&lt;&gt;"",$M482&lt;&gt;"Open",$M482&lt;&gt;"Closed")),"Check inputs",IF(OR($D482&lt;SUMPRODUCT(MAX(('Service Log'!$B$2:$B$501=$B482)*('Service Log'!$H$2:$H$501&lt;$A482)*'Service Log'!$I$2:$I$501)),$D482&lt;SUMPRODUCT(MAX((Inspections!$B$2:$B$501=$B482)*(Inspections!$P$2:$P$501&lt;$A482)*Inspections!$Q$2:$Q$501)),$D482&lt;SUMPRODUCT(--(Vans!$A$2:$A$101=$B482),Vans!$D$2:$D$101)),"Check odometer",IF(AND(N($L482)&gt;0,$M482=""),"Set status","OK")))))</f>
        <v/>
      </c>
      <c r="P482" s="21">
        <f>IF(AND(ISNUMBER($A482),N($A482)&gt;=18264,N($A482)&lt;=73050),$A482,0)</f>
        <v>0</v>
      </c>
      <c r="Q482" s="22">
        <f>IF(AND(AND(ISNUMBER($A482),N($A482)&gt;=18264,N($A482)&lt;=73050),AND(ISNUMBER($D482),N($D482)&gt;=0,N($D482)&lt;=2000000)),$D482,0)</f>
        <v>0</v>
      </c>
    </row>
    <row r="483" spans="1:17" x14ac:dyDescent="0.25">
      <c r="A483" s="15"/>
      <c r="B483" s="12"/>
      <c r="C483" s="13"/>
      <c r="D483" s="14"/>
      <c r="E483" s="12"/>
      <c r="F483" s="12"/>
      <c r="G483" s="12"/>
      <c r="H483" s="12"/>
      <c r="I483" s="12"/>
      <c r="J483" s="12"/>
      <c r="K483" s="12"/>
      <c r="L483" s="23" t="str">
        <f>IF(COUNTA($A483:$K483)=0,"",COUNTIF($E483:$K483,"Fail"))</f>
        <v/>
      </c>
      <c r="M483" s="12"/>
      <c r="N483" s="13"/>
      <c r="O483" s="18" t="str">
        <f>IF(COUNTA($A483:$K483,$M483:$N483)=0,"",IF(OR($B483="",NOT(SUMPRODUCT(--(Vans!$A$2:$A$101=$B483))=1)),"Check ID",IF(OR(NOT(AND(ISNUMBER(A483),N(A483)&gt;=18264,N(A483)&lt;=73050)),NOT(AND(ISNUMBER(D483),N(D483)&gt;=0,N(D483)&lt;=2000000)),N($A483)&lt;SUMPRODUCT(--(Vans!$A$2:$A$101=$B483),Vans!$G$2:$G$101),NOT(SUMPRODUCT(($E483:$K483="Pass")+($E483:$K483="Fail")+($E483:$K483="N/A"))=7),AND($M483&lt;&gt;"",$M483&lt;&gt;"Open",$M483&lt;&gt;"Closed")),"Check inputs",IF(OR($D483&lt;SUMPRODUCT(MAX(('Service Log'!$B$2:$B$501=$B483)*('Service Log'!$H$2:$H$501&lt;$A483)*'Service Log'!$I$2:$I$501)),$D483&lt;SUMPRODUCT(MAX((Inspections!$B$2:$B$501=$B483)*(Inspections!$P$2:$P$501&lt;$A483)*Inspections!$Q$2:$Q$501)),$D483&lt;SUMPRODUCT(--(Vans!$A$2:$A$101=$B483),Vans!$D$2:$D$101)),"Check odometer",IF(AND(N($L483)&gt;0,$M483=""),"Set status","OK")))))</f>
        <v/>
      </c>
      <c r="P483" s="21">
        <f>IF(AND(ISNUMBER($A483),N($A483)&gt;=18264,N($A483)&lt;=73050),$A483,0)</f>
        <v>0</v>
      </c>
      <c r="Q483" s="22">
        <f>IF(AND(AND(ISNUMBER($A483),N($A483)&gt;=18264,N($A483)&lt;=73050),AND(ISNUMBER($D483),N($D483)&gt;=0,N($D483)&lt;=2000000)),$D483,0)</f>
        <v>0</v>
      </c>
    </row>
    <row r="484" spans="1:17" x14ac:dyDescent="0.25">
      <c r="A484" s="15"/>
      <c r="B484" s="12"/>
      <c r="C484" s="13"/>
      <c r="D484" s="14"/>
      <c r="E484" s="12"/>
      <c r="F484" s="12"/>
      <c r="G484" s="12"/>
      <c r="H484" s="12"/>
      <c r="I484" s="12"/>
      <c r="J484" s="12"/>
      <c r="K484" s="12"/>
      <c r="L484" s="23" t="str">
        <f>IF(COUNTA($A484:$K484)=0,"",COUNTIF($E484:$K484,"Fail"))</f>
        <v/>
      </c>
      <c r="M484" s="12"/>
      <c r="N484" s="13"/>
      <c r="O484" s="18" t="str">
        <f>IF(COUNTA($A484:$K484,$M484:$N484)=0,"",IF(OR($B484="",NOT(SUMPRODUCT(--(Vans!$A$2:$A$101=$B484))=1)),"Check ID",IF(OR(NOT(AND(ISNUMBER(A484),N(A484)&gt;=18264,N(A484)&lt;=73050)),NOT(AND(ISNUMBER(D484),N(D484)&gt;=0,N(D484)&lt;=2000000)),N($A484)&lt;SUMPRODUCT(--(Vans!$A$2:$A$101=$B484),Vans!$G$2:$G$101),NOT(SUMPRODUCT(($E484:$K484="Pass")+($E484:$K484="Fail")+($E484:$K484="N/A"))=7),AND($M484&lt;&gt;"",$M484&lt;&gt;"Open",$M484&lt;&gt;"Closed")),"Check inputs",IF(OR($D484&lt;SUMPRODUCT(MAX(('Service Log'!$B$2:$B$501=$B484)*('Service Log'!$H$2:$H$501&lt;$A484)*'Service Log'!$I$2:$I$501)),$D484&lt;SUMPRODUCT(MAX((Inspections!$B$2:$B$501=$B484)*(Inspections!$P$2:$P$501&lt;$A484)*Inspections!$Q$2:$Q$501)),$D484&lt;SUMPRODUCT(--(Vans!$A$2:$A$101=$B484),Vans!$D$2:$D$101)),"Check odometer",IF(AND(N($L484)&gt;0,$M484=""),"Set status","OK")))))</f>
        <v/>
      </c>
      <c r="P484" s="21">
        <f>IF(AND(ISNUMBER($A484),N($A484)&gt;=18264,N($A484)&lt;=73050),$A484,0)</f>
        <v>0</v>
      </c>
      <c r="Q484" s="22">
        <f>IF(AND(AND(ISNUMBER($A484),N($A484)&gt;=18264,N($A484)&lt;=73050),AND(ISNUMBER($D484),N($D484)&gt;=0,N($D484)&lt;=2000000)),$D484,0)</f>
        <v>0</v>
      </c>
    </row>
    <row r="485" spans="1:17" x14ac:dyDescent="0.25">
      <c r="A485" s="15"/>
      <c r="B485" s="12"/>
      <c r="C485" s="13"/>
      <c r="D485" s="14"/>
      <c r="E485" s="12"/>
      <c r="F485" s="12"/>
      <c r="G485" s="12"/>
      <c r="H485" s="12"/>
      <c r="I485" s="12"/>
      <c r="J485" s="12"/>
      <c r="K485" s="12"/>
      <c r="L485" s="23" t="str">
        <f>IF(COUNTA($A485:$K485)=0,"",COUNTIF($E485:$K485,"Fail"))</f>
        <v/>
      </c>
      <c r="M485" s="12"/>
      <c r="N485" s="13"/>
      <c r="O485" s="18" t="str">
        <f>IF(COUNTA($A485:$K485,$M485:$N485)=0,"",IF(OR($B485="",NOT(SUMPRODUCT(--(Vans!$A$2:$A$101=$B485))=1)),"Check ID",IF(OR(NOT(AND(ISNUMBER(A485),N(A485)&gt;=18264,N(A485)&lt;=73050)),NOT(AND(ISNUMBER(D485),N(D485)&gt;=0,N(D485)&lt;=2000000)),N($A485)&lt;SUMPRODUCT(--(Vans!$A$2:$A$101=$B485),Vans!$G$2:$G$101),NOT(SUMPRODUCT(($E485:$K485="Pass")+($E485:$K485="Fail")+($E485:$K485="N/A"))=7),AND($M485&lt;&gt;"",$M485&lt;&gt;"Open",$M485&lt;&gt;"Closed")),"Check inputs",IF(OR($D485&lt;SUMPRODUCT(MAX(('Service Log'!$B$2:$B$501=$B485)*('Service Log'!$H$2:$H$501&lt;$A485)*'Service Log'!$I$2:$I$501)),$D485&lt;SUMPRODUCT(MAX((Inspections!$B$2:$B$501=$B485)*(Inspections!$P$2:$P$501&lt;$A485)*Inspections!$Q$2:$Q$501)),$D485&lt;SUMPRODUCT(--(Vans!$A$2:$A$101=$B485),Vans!$D$2:$D$101)),"Check odometer",IF(AND(N($L485)&gt;0,$M485=""),"Set status","OK")))))</f>
        <v/>
      </c>
      <c r="P485" s="21">
        <f>IF(AND(ISNUMBER($A485),N($A485)&gt;=18264,N($A485)&lt;=73050),$A485,0)</f>
        <v>0</v>
      </c>
      <c r="Q485" s="22">
        <f>IF(AND(AND(ISNUMBER($A485),N($A485)&gt;=18264,N($A485)&lt;=73050),AND(ISNUMBER($D485),N($D485)&gt;=0,N($D485)&lt;=2000000)),$D485,0)</f>
        <v>0</v>
      </c>
    </row>
    <row r="486" spans="1:17" x14ac:dyDescent="0.25">
      <c r="A486" s="15"/>
      <c r="B486" s="12"/>
      <c r="C486" s="13"/>
      <c r="D486" s="14"/>
      <c r="E486" s="12"/>
      <c r="F486" s="12"/>
      <c r="G486" s="12"/>
      <c r="H486" s="12"/>
      <c r="I486" s="12"/>
      <c r="J486" s="12"/>
      <c r="K486" s="12"/>
      <c r="L486" s="23" t="str">
        <f>IF(COUNTA($A486:$K486)=0,"",COUNTIF($E486:$K486,"Fail"))</f>
        <v/>
      </c>
      <c r="M486" s="12"/>
      <c r="N486" s="13"/>
      <c r="O486" s="18" t="str">
        <f>IF(COUNTA($A486:$K486,$M486:$N486)=0,"",IF(OR($B486="",NOT(SUMPRODUCT(--(Vans!$A$2:$A$101=$B486))=1)),"Check ID",IF(OR(NOT(AND(ISNUMBER(A486),N(A486)&gt;=18264,N(A486)&lt;=73050)),NOT(AND(ISNUMBER(D486),N(D486)&gt;=0,N(D486)&lt;=2000000)),N($A486)&lt;SUMPRODUCT(--(Vans!$A$2:$A$101=$B486),Vans!$G$2:$G$101),NOT(SUMPRODUCT(($E486:$K486="Pass")+($E486:$K486="Fail")+($E486:$K486="N/A"))=7),AND($M486&lt;&gt;"",$M486&lt;&gt;"Open",$M486&lt;&gt;"Closed")),"Check inputs",IF(OR($D486&lt;SUMPRODUCT(MAX(('Service Log'!$B$2:$B$501=$B486)*('Service Log'!$H$2:$H$501&lt;$A486)*'Service Log'!$I$2:$I$501)),$D486&lt;SUMPRODUCT(MAX((Inspections!$B$2:$B$501=$B486)*(Inspections!$P$2:$P$501&lt;$A486)*Inspections!$Q$2:$Q$501)),$D486&lt;SUMPRODUCT(--(Vans!$A$2:$A$101=$B486),Vans!$D$2:$D$101)),"Check odometer",IF(AND(N($L486)&gt;0,$M486=""),"Set status","OK")))))</f>
        <v/>
      </c>
      <c r="P486" s="21">
        <f>IF(AND(ISNUMBER($A486),N($A486)&gt;=18264,N($A486)&lt;=73050),$A486,0)</f>
        <v>0</v>
      </c>
      <c r="Q486" s="22">
        <f>IF(AND(AND(ISNUMBER($A486),N($A486)&gt;=18264,N($A486)&lt;=73050),AND(ISNUMBER($D486),N($D486)&gt;=0,N($D486)&lt;=2000000)),$D486,0)</f>
        <v>0</v>
      </c>
    </row>
    <row r="487" spans="1:17" x14ac:dyDescent="0.25">
      <c r="A487" s="15"/>
      <c r="B487" s="12"/>
      <c r="C487" s="13"/>
      <c r="D487" s="14"/>
      <c r="E487" s="12"/>
      <c r="F487" s="12"/>
      <c r="G487" s="12"/>
      <c r="H487" s="12"/>
      <c r="I487" s="12"/>
      <c r="J487" s="12"/>
      <c r="K487" s="12"/>
      <c r="L487" s="23" t="str">
        <f>IF(COUNTA($A487:$K487)=0,"",COUNTIF($E487:$K487,"Fail"))</f>
        <v/>
      </c>
      <c r="M487" s="12"/>
      <c r="N487" s="13"/>
      <c r="O487" s="18" t="str">
        <f>IF(COUNTA($A487:$K487,$M487:$N487)=0,"",IF(OR($B487="",NOT(SUMPRODUCT(--(Vans!$A$2:$A$101=$B487))=1)),"Check ID",IF(OR(NOT(AND(ISNUMBER(A487),N(A487)&gt;=18264,N(A487)&lt;=73050)),NOT(AND(ISNUMBER(D487),N(D487)&gt;=0,N(D487)&lt;=2000000)),N($A487)&lt;SUMPRODUCT(--(Vans!$A$2:$A$101=$B487),Vans!$G$2:$G$101),NOT(SUMPRODUCT(($E487:$K487="Pass")+($E487:$K487="Fail")+($E487:$K487="N/A"))=7),AND($M487&lt;&gt;"",$M487&lt;&gt;"Open",$M487&lt;&gt;"Closed")),"Check inputs",IF(OR($D487&lt;SUMPRODUCT(MAX(('Service Log'!$B$2:$B$501=$B487)*('Service Log'!$H$2:$H$501&lt;$A487)*'Service Log'!$I$2:$I$501)),$D487&lt;SUMPRODUCT(MAX((Inspections!$B$2:$B$501=$B487)*(Inspections!$P$2:$P$501&lt;$A487)*Inspections!$Q$2:$Q$501)),$D487&lt;SUMPRODUCT(--(Vans!$A$2:$A$101=$B487),Vans!$D$2:$D$101)),"Check odometer",IF(AND(N($L487)&gt;0,$M487=""),"Set status","OK")))))</f>
        <v/>
      </c>
      <c r="P487" s="21">
        <f>IF(AND(ISNUMBER($A487),N($A487)&gt;=18264,N($A487)&lt;=73050),$A487,0)</f>
        <v>0</v>
      </c>
      <c r="Q487" s="22">
        <f>IF(AND(AND(ISNUMBER($A487),N($A487)&gt;=18264,N($A487)&lt;=73050),AND(ISNUMBER($D487),N($D487)&gt;=0,N($D487)&lt;=2000000)),$D487,0)</f>
        <v>0</v>
      </c>
    </row>
    <row r="488" spans="1:17" x14ac:dyDescent="0.25">
      <c r="A488" s="15"/>
      <c r="B488" s="12"/>
      <c r="C488" s="13"/>
      <c r="D488" s="14"/>
      <c r="E488" s="12"/>
      <c r="F488" s="12"/>
      <c r="G488" s="12"/>
      <c r="H488" s="12"/>
      <c r="I488" s="12"/>
      <c r="J488" s="12"/>
      <c r="K488" s="12"/>
      <c r="L488" s="23" t="str">
        <f>IF(COUNTA($A488:$K488)=0,"",COUNTIF($E488:$K488,"Fail"))</f>
        <v/>
      </c>
      <c r="M488" s="12"/>
      <c r="N488" s="13"/>
      <c r="O488" s="18" t="str">
        <f>IF(COUNTA($A488:$K488,$M488:$N488)=0,"",IF(OR($B488="",NOT(SUMPRODUCT(--(Vans!$A$2:$A$101=$B488))=1)),"Check ID",IF(OR(NOT(AND(ISNUMBER(A488),N(A488)&gt;=18264,N(A488)&lt;=73050)),NOT(AND(ISNUMBER(D488),N(D488)&gt;=0,N(D488)&lt;=2000000)),N($A488)&lt;SUMPRODUCT(--(Vans!$A$2:$A$101=$B488),Vans!$G$2:$G$101),NOT(SUMPRODUCT(($E488:$K488="Pass")+($E488:$K488="Fail")+($E488:$K488="N/A"))=7),AND($M488&lt;&gt;"",$M488&lt;&gt;"Open",$M488&lt;&gt;"Closed")),"Check inputs",IF(OR($D488&lt;SUMPRODUCT(MAX(('Service Log'!$B$2:$B$501=$B488)*('Service Log'!$H$2:$H$501&lt;$A488)*'Service Log'!$I$2:$I$501)),$D488&lt;SUMPRODUCT(MAX((Inspections!$B$2:$B$501=$B488)*(Inspections!$P$2:$P$501&lt;$A488)*Inspections!$Q$2:$Q$501)),$D488&lt;SUMPRODUCT(--(Vans!$A$2:$A$101=$B488),Vans!$D$2:$D$101)),"Check odometer",IF(AND(N($L488)&gt;0,$M488=""),"Set status","OK")))))</f>
        <v/>
      </c>
      <c r="P488" s="21">
        <f>IF(AND(ISNUMBER($A488),N($A488)&gt;=18264,N($A488)&lt;=73050),$A488,0)</f>
        <v>0</v>
      </c>
      <c r="Q488" s="22">
        <f>IF(AND(AND(ISNUMBER($A488),N($A488)&gt;=18264,N($A488)&lt;=73050),AND(ISNUMBER($D488),N($D488)&gt;=0,N($D488)&lt;=2000000)),$D488,0)</f>
        <v>0</v>
      </c>
    </row>
    <row r="489" spans="1:17" x14ac:dyDescent="0.25">
      <c r="A489" s="15"/>
      <c r="B489" s="12"/>
      <c r="C489" s="13"/>
      <c r="D489" s="14"/>
      <c r="E489" s="12"/>
      <c r="F489" s="12"/>
      <c r="G489" s="12"/>
      <c r="H489" s="12"/>
      <c r="I489" s="12"/>
      <c r="J489" s="12"/>
      <c r="K489" s="12"/>
      <c r="L489" s="23" t="str">
        <f>IF(COUNTA($A489:$K489)=0,"",COUNTIF($E489:$K489,"Fail"))</f>
        <v/>
      </c>
      <c r="M489" s="12"/>
      <c r="N489" s="13"/>
      <c r="O489" s="18" t="str">
        <f>IF(COUNTA($A489:$K489,$M489:$N489)=0,"",IF(OR($B489="",NOT(SUMPRODUCT(--(Vans!$A$2:$A$101=$B489))=1)),"Check ID",IF(OR(NOT(AND(ISNUMBER(A489),N(A489)&gt;=18264,N(A489)&lt;=73050)),NOT(AND(ISNUMBER(D489),N(D489)&gt;=0,N(D489)&lt;=2000000)),N($A489)&lt;SUMPRODUCT(--(Vans!$A$2:$A$101=$B489),Vans!$G$2:$G$101),NOT(SUMPRODUCT(($E489:$K489="Pass")+($E489:$K489="Fail")+($E489:$K489="N/A"))=7),AND($M489&lt;&gt;"",$M489&lt;&gt;"Open",$M489&lt;&gt;"Closed")),"Check inputs",IF(OR($D489&lt;SUMPRODUCT(MAX(('Service Log'!$B$2:$B$501=$B489)*('Service Log'!$H$2:$H$501&lt;$A489)*'Service Log'!$I$2:$I$501)),$D489&lt;SUMPRODUCT(MAX((Inspections!$B$2:$B$501=$B489)*(Inspections!$P$2:$P$501&lt;$A489)*Inspections!$Q$2:$Q$501)),$D489&lt;SUMPRODUCT(--(Vans!$A$2:$A$101=$B489),Vans!$D$2:$D$101)),"Check odometer",IF(AND(N($L489)&gt;0,$M489=""),"Set status","OK")))))</f>
        <v/>
      </c>
      <c r="P489" s="21">
        <f>IF(AND(ISNUMBER($A489),N($A489)&gt;=18264,N($A489)&lt;=73050),$A489,0)</f>
        <v>0</v>
      </c>
      <c r="Q489" s="22">
        <f>IF(AND(AND(ISNUMBER($A489),N($A489)&gt;=18264,N($A489)&lt;=73050),AND(ISNUMBER($D489),N($D489)&gt;=0,N($D489)&lt;=2000000)),$D489,0)</f>
        <v>0</v>
      </c>
    </row>
    <row r="490" spans="1:17" x14ac:dyDescent="0.25">
      <c r="A490" s="15"/>
      <c r="B490" s="12"/>
      <c r="C490" s="13"/>
      <c r="D490" s="14"/>
      <c r="E490" s="12"/>
      <c r="F490" s="12"/>
      <c r="G490" s="12"/>
      <c r="H490" s="12"/>
      <c r="I490" s="12"/>
      <c r="J490" s="12"/>
      <c r="K490" s="12"/>
      <c r="L490" s="23" t="str">
        <f>IF(COUNTA($A490:$K490)=0,"",COUNTIF($E490:$K490,"Fail"))</f>
        <v/>
      </c>
      <c r="M490" s="12"/>
      <c r="N490" s="13"/>
      <c r="O490" s="18" t="str">
        <f>IF(COUNTA($A490:$K490,$M490:$N490)=0,"",IF(OR($B490="",NOT(SUMPRODUCT(--(Vans!$A$2:$A$101=$B490))=1)),"Check ID",IF(OR(NOT(AND(ISNUMBER(A490),N(A490)&gt;=18264,N(A490)&lt;=73050)),NOT(AND(ISNUMBER(D490),N(D490)&gt;=0,N(D490)&lt;=2000000)),N($A490)&lt;SUMPRODUCT(--(Vans!$A$2:$A$101=$B490),Vans!$G$2:$G$101),NOT(SUMPRODUCT(($E490:$K490="Pass")+($E490:$K490="Fail")+($E490:$K490="N/A"))=7),AND($M490&lt;&gt;"",$M490&lt;&gt;"Open",$M490&lt;&gt;"Closed")),"Check inputs",IF(OR($D490&lt;SUMPRODUCT(MAX(('Service Log'!$B$2:$B$501=$B490)*('Service Log'!$H$2:$H$501&lt;$A490)*'Service Log'!$I$2:$I$501)),$D490&lt;SUMPRODUCT(MAX((Inspections!$B$2:$B$501=$B490)*(Inspections!$P$2:$P$501&lt;$A490)*Inspections!$Q$2:$Q$501)),$D490&lt;SUMPRODUCT(--(Vans!$A$2:$A$101=$B490),Vans!$D$2:$D$101)),"Check odometer",IF(AND(N($L490)&gt;0,$M490=""),"Set status","OK")))))</f>
        <v/>
      </c>
      <c r="P490" s="21">
        <f>IF(AND(ISNUMBER($A490),N($A490)&gt;=18264,N($A490)&lt;=73050),$A490,0)</f>
        <v>0</v>
      </c>
      <c r="Q490" s="22">
        <f>IF(AND(AND(ISNUMBER($A490),N($A490)&gt;=18264,N($A490)&lt;=73050),AND(ISNUMBER($D490),N($D490)&gt;=0,N($D490)&lt;=2000000)),$D490,0)</f>
        <v>0</v>
      </c>
    </row>
    <row r="491" spans="1:17" x14ac:dyDescent="0.25">
      <c r="A491" s="15"/>
      <c r="B491" s="12"/>
      <c r="C491" s="13"/>
      <c r="D491" s="14"/>
      <c r="E491" s="12"/>
      <c r="F491" s="12"/>
      <c r="G491" s="12"/>
      <c r="H491" s="12"/>
      <c r="I491" s="12"/>
      <c r="J491" s="12"/>
      <c r="K491" s="12"/>
      <c r="L491" s="23" t="str">
        <f>IF(COUNTA($A491:$K491)=0,"",COUNTIF($E491:$K491,"Fail"))</f>
        <v/>
      </c>
      <c r="M491" s="12"/>
      <c r="N491" s="13"/>
      <c r="O491" s="18" t="str">
        <f>IF(COUNTA($A491:$K491,$M491:$N491)=0,"",IF(OR($B491="",NOT(SUMPRODUCT(--(Vans!$A$2:$A$101=$B491))=1)),"Check ID",IF(OR(NOT(AND(ISNUMBER(A491),N(A491)&gt;=18264,N(A491)&lt;=73050)),NOT(AND(ISNUMBER(D491),N(D491)&gt;=0,N(D491)&lt;=2000000)),N($A491)&lt;SUMPRODUCT(--(Vans!$A$2:$A$101=$B491),Vans!$G$2:$G$101),NOT(SUMPRODUCT(($E491:$K491="Pass")+($E491:$K491="Fail")+($E491:$K491="N/A"))=7),AND($M491&lt;&gt;"",$M491&lt;&gt;"Open",$M491&lt;&gt;"Closed")),"Check inputs",IF(OR($D491&lt;SUMPRODUCT(MAX(('Service Log'!$B$2:$B$501=$B491)*('Service Log'!$H$2:$H$501&lt;$A491)*'Service Log'!$I$2:$I$501)),$D491&lt;SUMPRODUCT(MAX((Inspections!$B$2:$B$501=$B491)*(Inspections!$P$2:$P$501&lt;$A491)*Inspections!$Q$2:$Q$501)),$D491&lt;SUMPRODUCT(--(Vans!$A$2:$A$101=$B491),Vans!$D$2:$D$101)),"Check odometer",IF(AND(N($L491)&gt;0,$M491=""),"Set status","OK")))))</f>
        <v/>
      </c>
      <c r="P491" s="21">
        <f>IF(AND(ISNUMBER($A491),N($A491)&gt;=18264,N($A491)&lt;=73050),$A491,0)</f>
        <v>0</v>
      </c>
      <c r="Q491" s="22">
        <f>IF(AND(AND(ISNUMBER($A491),N($A491)&gt;=18264,N($A491)&lt;=73050),AND(ISNUMBER($D491),N($D491)&gt;=0,N($D491)&lt;=2000000)),$D491,0)</f>
        <v>0</v>
      </c>
    </row>
    <row r="492" spans="1:17" x14ac:dyDescent="0.25">
      <c r="A492" s="15"/>
      <c r="B492" s="12"/>
      <c r="C492" s="13"/>
      <c r="D492" s="14"/>
      <c r="E492" s="12"/>
      <c r="F492" s="12"/>
      <c r="G492" s="12"/>
      <c r="H492" s="12"/>
      <c r="I492" s="12"/>
      <c r="J492" s="12"/>
      <c r="K492" s="12"/>
      <c r="L492" s="23" t="str">
        <f>IF(COUNTA($A492:$K492)=0,"",COUNTIF($E492:$K492,"Fail"))</f>
        <v/>
      </c>
      <c r="M492" s="12"/>
      <c r="N492" s="13"/>
      <c r="O492" s="18" t="str">
        <f>IF(COUNTA($A492:$K492,$M492:$N492)=0,"",IF(OR($B492="",NOT(SUMPRODUCT(--(Vans!$A$2:$A$101=$B492))=1)),"Check ID",IF(OR(NOT(AND(ISNUMBER(A492),N(A492)&gt;=18264,N(A492)&lt;=73050)),NOT(AND(ISNUMBER(D492),N(D492)&gt;=0,N(D492)&lt;=2000000)),N($A492)&lt;SUMPRODUCT(--(Vans!$A$2:$A$101=$B492),Vans!$G$2:$G$101),NOT(SUMPRODUCT(($E492:$K492="Pass")+($E492:$K492="Fail")+($E492:$K492="N/A"))=7),AND($M492&lt;&gt;"",$M492&lt;&gt;"Open",$M492&lt;&gt;"Closed")),"Check inputs",IF(OR($D492&lt;SUMPRODUCT(MAX(('Service Log'!$B$2:$B$501=$B492)*('Service Log'!$H$2:$H$501&lt;$A492)*'Service Log'!$I$2:$I$501)),$D492&lt;SUMPRODUCT(MAX((Inspections!$B$2:$B$501=$B492)*(Inspections!$P$2:$P$501&lt;$A492)*Inspections!$Q$2:$Q$501)),$D492&lt;SUMPRODUCT(--(Vans!$A$2:$A$101=$B492),Vans!$D$2:$D$101)),"Check odometer",IF(AND(N($L492)&gt;0,$M492=""),"Set status","OK")))))</f>
        <v/>
      </c>
      <c r="P492" s="21">
        <f>IF(AND(ISNUMBER($A492),N($A492)&gt;=18264,N($A492)&lt;=73050),$A492,0)</f>
        <v>0</v>
      </c>
      <c r="Q492" s="22">
        <f>IF(AND(AND(ISNUMBER($A492),N($A492)&gt;=18264,N($A492)&lt;=73050),AND(ISNUMBER($D492),N($D492)&gt;=0,N($D492)&lt;=2000000)),$D492,0)</f>
        <v>0</v>
      </c>
    </row>
    <row r="493" spans="1:17" x14ac:dyDescent="0.25">
      <c r="A493" s="15"/>
      <c r="B493" s="12"/>
      <c r="C493" s="13"/>
      <c r="D493" s="14"/>
      <c r="E493" s="12"/>
      <c r="F493" s="12"/>
      <c r="G493" s="12"/>
      <c r="H493" s="12"/>
      <c r="I493" s="12"/>
      <c r="J493" s="12"/>
      <c r="K493" s="12"/>
      <c r="L493" s="23" t="str">
        <f>IF(COUNTA($A493:$K493)=0,"",COUNTIF($E493:$K493,"Fail"))</f>
        <v/>
      </c>
      <c r="M493" s="12"/>
      <c r="N493" s="13"/>
      <c r="O493" s="18" t="str">
        <f>IF(COUNTA($A493:$K493,$M493:$N493)=0,"",IF(OR($B493="",NOT(SUMPRODUCT(--(Vans!$A$2:$A$101=$B493))=1)),"Check ID",IF(OR(NOT(AND(ISNUMBER(A493),N(A493)&gt;=18264,N(A493)&lt;=73050)),NOT(AND(ISNUMBER(D493),N(D493)&gt;=0,N(D493)&lt;=2000000)),N($A493)&lt;SUMPRODUCT(--(Vans!$A$2:$A$101=$B493),Vans!$G$2:$G$101),NOT(SUMPRODUCT(($E493:$K493="Pass")+($E493:$K493="Fail")+($E493:$K493="N/A"))=7),AND($M493&lt;&gt;"",$M493&lt;&gt;"Open",$M493&lt;&gt;"Closed")),"Check inputs",IF(OR($D493&lt;SUMPRODUCT(MAX(('Service Log'!$B$2:$B$501=$B493)*('Service Log'!$H$2:$H$501&lt;$A493)*'Service Log'!$I$2:$I$501)),$D493&lt;SUMPRODUCT(MAX((Inspections!$B$2:$B$501=$B493)*(Inspections!$P$2:$P$501&lt;$A493)*Inspections!$Q$2:$Q$501)),$D493&lt;SUMPRODUCT(--(Vans!$A$2:$A$101=$B493),Vans!$D$2:$D$101)),"Check odometer",IF(AND(N($L493)&gt;0,$M493=""),"Set status","OK")))))</f>
        <v/>
      </c>
      <c r="P493" s="21">
        <f>IF(AND(ISNUMBER($A493),N($A493)&gt;=18264,N($A493)&lt;=73050),$A493,0)</f>
        <v>0</v>
      </c>
      <c r="Q493" s="22">
        <f>IF(AND(AND(ISNUMBER($A493),N($A493)&gt;=18264,N($A493)&lt;=73050),AND(ISNUMBER($D493),N($D493)&gt;=0,N($D493)&lt;=2000000)),$D493,0)</f>
        <v>0</v>
      </c>
    </row>
    <row r="494" spans="1:17" x14ac:dyDescent="0.25">
      <c r="A494" s="15"/>
      <c r="B494" s="12"/>
      <c r="C494" s="13"/>
      <c r="D494" s="14"/>
      <c r="E494" s="12"/>
      <c r="F494" s="12"/>
      <c r="G494" s="12"/>
      <c r="H494" s="12"/>
      <c r="I494" s="12"/>
      <c r="J494" s="12"/>
      <c r="K494" s="12"/>
      <c r="L494" s="23" t="str">
        <f>IF(COUNTA($A494:$K494)=0,"",COUNTIF($E494:$K494,"Fail"))</f>
        <v/>
      </c>
      <c r="M494" s="12"/>
      <c r="N494" s="13"/>
      <c r="O494" s="18" t="str">
        <f>IF(COUNTA($A494:$K494,$M494:$N494)=0,"",IF(OR($B494="",NOT(SUMPRODUCT(--(Vans!$A$2:$A$101=$B494))=1)),"Check ID",IF(OR(NOT(AND(ISNUMBER(A494),N(A494)&gt;=18264,N(A494)&lt;=73050)),NOT(AND(ISNUMBER(D494),N(D494)&gt;=0,N(D494)&lt;=2000000)),N($A494)&lt;SUMPRODUCT(--(Vans!$A$2:$A$101=$B494),Vans!$G$2:$G$101),NOT(SUMPRODUCT(($E494:$K494="Pass")+($E494:$K494="Fail")+($E494:$K494="N/A"))=7),AND($M494&lt;&gt;"",$M494&lt;&gt;"Open",$M494&lt;&gt;"Closed")),"Check inputs",IF(OR($D494&lt;SUMPRODUCT(MAX(('Service Log'!$B$2:$B$501=$B494)*('Service Log'!$H$2:$H$501&lt;$A494)*'Service Log'!$I$2:$I$501)),$D494&lt;SUMPRODUCT(MAX((Inspections!$B$2:$B$501=$B494)*(Inspections!$P$2:$P$501&lt;$A494)*Inspections!$Q$2:$Q$501)),$D494&lt;SUMPRODUCT(--(Vans!$A$2:$A$101=$B494),Vans!$D$2:$D$101)),"Check odometer",IF(AND(N($L494)&gt;0,$M494=""),"Set status","OK")))))</f>
        <v/>
      </c>
      <c r="P494" s="21">
        <f>IF(AND(ISNUMBER($A494),N($A494)&gt;=18264,N($A494)&lt;=73050),$A494,0)</f>
        <v>0</v>
      </c>
      <c r="Q494" s="22">
        <f>IF(AND(AND(ISNUMBER($A494),N($A494)&gt;=18264,N($A494)&lt;=73050),AND(ISNUMBER($D494),N($D494)&gt;=0,N($D494)&lt;=2000000)),$D494,0)</f>
        <v>0</v>
      </c>
    </row>
    <row r="495" spans="1:17" x14ac:dyDescent="0.25">
      <c r="A495" s="15"/>
      <c r="B495" s="12"/>
      <c r="C495" s="13"/>
      <c r="D495" s="14"/>
      <c r="E495" s="12"/>
      <c r="F495" s="12"/>
      <c r="G495" s="12"/>
      <c r="H495" s="12"/>
      <c r="I495" s="12"/>
      <c r="J495" s="12"/>
      <c r="K495" s="12"/>
      <c r="L495" s="23" t="str">
        <f>IF(COUNTA($A495:$K495)=0,"",COUNTIF($E495:$K495,"Fail"))</f>
        <v/>
      </c>
      <c r="M495" s="12"/>
      <c r="N495" s="13"/>
      <c r="O495" s="18" t="str">
        <f>IF(COUNTA($A495:$K495,$M495:$N495)=0,"",IF(OR($B495="",NOT(SUMPRODUCT(--(Vans!$A$2:$A$101=$B495))=1)),"Check ID",IF(OR(NOT(AND(ISNUMBER(A495),N(A495)&gt;=18264,N(A495)&lt;=73050)),NOT(AND(ISNUMBER(D495),N(D495)&gt;=0,N(D495)&lt;=2000000)),N($A495)&lt;SUMPRODUCT(--(Vans!$A$2:$A$101=$B495),Vans!$G$2:$G$101),NOT(SUMPRODUCT(($E495:$K495="Pass")+($E495:$K495="Fail")+($E495:$K495="N/A"))=7),AND($M495&lt;&gt;"",$M495&lt;&gt;"Open",$M495&lt;&gt;"Closed")),"Check inputs",IF(OR($D495&lt;SUMPRODUCT(MAX(('Service Log'!$B$2:$B$501=$B495)*('Service Log'!$H$2:$H$501&lt;$A495)*'Service Log'!$I$2:$I$501)),$D495&lt;SUMPRODUCT(MAX((Inspections!$B$2:$B$501=$B495)*(Inspections!$P$2:$P$501&lt;$A495)*Inspections!$Q$2:$Q$501)),$D495&lt;SUMPRODUCT(--(Vans!$A$2:$A$101=$B495),Vans!$D$2:$D$101)),"Check odometer",IF(AND(N($L495)&gt;0,$M495=""),"Set status","OK")))))</f>
        <v/>
      </c>
      <c r="P495" s="21">
        <f>IF(AND(ISNUMBER($A495),N($A495)&gt;=18264,N($A495)&lt;=73050),$A495,0)</f>
        <v>0</v>
      </c>
      <c r="Q495" s="22">
        <f>IF(AND(AND(ISNUMBER($A495),N($A495)&gt;=18264,N($A495)&lt;=73050),AND(ISNUMBER($D495),N($D495)&gt;=0,N($D495)&lt;=2000000)),$D495,0)</f>
        <v>0</v>
      </c>
    </row>
    <row r="496" spans="1:17" x14ac:dyDescent="0.25">
      <c r="A496" s="15"/>
      <c r="B496" s="12"/>
      <c r="C496" s="13"/>
      <c r="D496" s="14"/>
      <c r="E496" s="12"/>
      <c r="F496" s="12"/>
      <c r="G496" s="12"/>
      <c r="H496" s="12"/>
      <c r="I496" s="12"/>
      <c r="J496" s="12"/>
      <c r="K496" s="12"/>
      <c r="L496" s="23" t="str">
        <f>IF(COUNTA($A496:$K496)=0,"",COUNTIF($E496:$K496,"Fail"))</f>
        <v/>
      </c>
      <c r="M496" s="12"/>
      <c r="N496" s="13"/>
      <c r="O496" s="18" t="str">
        <f>IF(COUNTA($A496:$K496,$M496:$N496)=0,"",IF(OR($B496="",NOT(SUMPRODUCT(--(Vans!$A$2:$A$101=$B496))=1)),"Check ID",IF(OR(NOT(AND(ISNUMBER(A496),N(A496)&gt;=18264,N(A496)&lt;=73050)),NOT(AND(ISNUMBER(D496),N(D496)&gt;=0,N(D496)&lt;=2000000)),N($A496)&lt;SUMPRODUCT(--(Vans!$A$2:$A$101=$B496),Vans!$G$2:$G$101),NOT(SUMPRODUCT(($E496:$K496="Pass")+($E496:$K496="Fail")+($E496:$K496="N/A"))=7),AND($M496&lt;&gt;"",$M496&lt;&gt;"Open",$M496&lt;&gt;"Closed")),"Check inputs",IF(OR($D496&lt;SUMPRODUCT(MAX(('Service Log'!$B$2:$B$501=$B496)*('Service Log'!$H$2:$H$501&lt;$A496)*'Service Log'!$I$2:$I$501)),$D496&lt;SUMPRODUCT(MAX((Inspections!$B$2:$B$501=$B496)*(Inspections!$P$2:$P$501&lt;$A496)*Inspections!$Q$2:$Q$501)),$D496&lt;SUMPRODUCT(--(Vans!$A$2:$A$101=$B496),Vans!$D$2:$D$101)),"Check odometer",IF(AND(N($L496)&gt;0,$M496=""),"Set status","OK")))))</f>
        <v/>
      </c>
      <c r="P496" s="21">
        <f>IF(AND(ISNUMBER($A496),N($A496)&gt;=18264,N($A496)&lt;=73050),$A496,0)</f>
        <v>0</v>
      </c>
      <c r="Q496" s="22">
        <f>IF(AND(AND(ISNUMBER($A496),N($A496)&gt;=18264,N($A496)&lt;=73050),AND(ISNUMBER($D496),N($D496)&gt;=0,N($D496)&lt;=2000000)),$D496,0)</f>
        <v>0</v>
      </c>
    </row>
    <row r="497" spans="1:17" x14ac:dyDescent="0.25">
      <c r="A497" s="15"/>
      <c r="B497" s="12"/>
      <c r="C497" s="13"/>
      <c r="D497" s="14"/>
      <c r="E497" s="12"/>
      <c r="F497" s="12"/>
      <c r="G497" s="12"/>
      <c r="H497" s="12"/>
      <c r="I497" s="12"/>
      <c r="J497" s="12"/>
      <c r="K497" s="12"/>
      <c r="L497" s="23" t="str">
        <f>IF(COUNTA($A497:$K497)=0,"",COUNTIF($E497:$K497,"Fail"))</f>
        <v/>
      </c>
      <c r="M497" s="12"/>
      <c r="N497" s="13"/>
      <c r="O497" s="18" t="str">
        <f>IF(COUNTA($A497:$K497,$M497:$N497)=0,"",IF(OR($B497="",NOT(SUMPRODUCT(--(Vans!$A$2:$A$101=$B497))=1)),"Check ID",IF(OR(NOT(AND(ISNUMBER(A497),N(A497)&gt;=18264,N(A497)&lt;=73050)),NOT(AND(ISNUMBER(D497),N(D497)&gt;=0,N(D497)&lt;=2000000)),N($A497)&lt;SUMPRODUCT(--(Vans!$A$2:$A$101=$B497),Vans!$G$2:$G$101),NOT(SUMPRODUCT(($E497:$K497="Pass")+($E497:$K497="Fail")+($E497:$K497="N/A"))=7),AND($M497&lt;&gt;"",$M497&lt;&gt;"Open",$M497&lt;&gt;"Closed")),"Check inputs",IF(OR($D497&lt;SUMPRODUCT(MAX(('Service Log'!$B$2:$B$501=$B497)*('Service Log'!$H$2:$H$501&lt;$A497)*'Service Log'!$I$2:$I$501)),$D497&lt;SUMPRODUCT(MAX((Inspections!$B$2:$B$501=$B497)*(Inspections!$P$2:$P$501&lt;$A497)*Inspections!$Q$2:$Q$501)),$D497&lt;SUMPRODUCT(--(Vans!$A$2:$A$101=$B497),Vans!$D$2:$D$101)),"Check odometer",IF(AND(N($L497)&gt;0,$M497=""),"Set status","OK")))))</f>
        <v/>
      </c>
      <c r="P497" s="21">
        <f>IF(AND(ISNUMBER($A497),N($A497)&gt;=18264,N($A497)&lt;=73050),$A497,0)</f>
        <v>0</v>
      </c>
      <c r="Q497" s="22">
        <f>IF(AND(AND(ISNUMBER($A497),N($A497)&gt;=18264,N($A497)&lt;=73050),AND(ISNUMBER($D497),N($D497)&gt;=0,N($D497)&lt;=2000000)),$D497,0)</f>
        <v>0</v>
      </c>
    </row>
    <row r="498" spans="1:17" x14ac:dyDescent="0.25">
      <c r="A498" s="15"/>
      <c r="B498" s="12"/>
      <c r="C498" s="13"/>
      <c r="D498" s="14"/>
      <c r="E498" s="12"/>
      <c r="F498" s="12"/>
      <c r="G498" s="12"/>
      <c r="H498" s="12"/>
      <c r="I498" s="12"/>
      <c r="J498" s="12"/>
      <c r="K498" s="12"/>
      <c r="L498" s="23" t="str">
        <f>IF(COUNTA($A498:$K498)=0,"",COUNTIF($E498:$K498,"Fail"))</f>
        <v/>
      </c>
      <c r="M498" s="12"/>
      <c r="N498" s="13"/>
      <c r="O498" s="18" t="str">
        <f>IF(COUNTA($A498:$K498,$M498:$N498)=0,"",IF(OR($B498="",NOT(SUMPRODUCT(--(Vans!$A$2:$A$101=$B498))=1)),"Check ID",IF(OR(NOT(AND(ISNUMBER(A498),N(A498)&gt;=18264,N(A498)&lt;=73050)),NOT(AND(ISNUMBER(D498),N(D498)&gt;=0,N(D498)&lt;=2000000)),N($A498)&lt;SUMPRODUCT(--(Vans!$A$2:$A$101=$B498),Vans!$G$2:$G$101),NOT(SUMPRODUCT(($E498:$K498="Pass")+($E498:$K498="Fail")+($E498:$K498="N/A"))=7),AND($M498&lt;&gt;"",$M498&lt;&gt;"Open",$M498&lt;&gt;"Closed")),"Check inputs",IF(OR($D498&lt;SUMPRODUCT(MAX(('Service Log'!$B$2:$B$501=$B498)*('Service Log'!$H$2:$H$501&lt;$A498)*'Service Log'!$I$2:$I$501)),$D498&lt;SUMPRODUCT(MAX((Inspections!$B$2:$B$501=$B498)*(Inspections!$P$2:$P$501&lt;$A498)*Inspections!$Q$2:$Q$501)),$D498&lt;SUMPRODUCT(--(Vans!$A$2:$A$101=$B498),Vans!$D$2:$D$101)),"Check odometer",IF(AND(N($L498)&gt;0,$M498=""),"Set status","OK")))))</f>
        <v/>
      </c>
      <c r="P498" s="21">
        <f>IF(AND(ISNUMBER($A498),N($A498)&gt;=18264,N($A498)&lt;=73050),$A498,0)</f>
        <v>0</v>
      </c>
      <c r="Q498" s="22">
        <f>IF(AND(AND(ISNUMBER($A498),N($A498)&gt;=18264,N($A498)&lt;=73050),AND(ISNUMBER($D498),N($D498)&gt;=0,N($D498)&lt;=2000000)),$D498,0)</f>
        <v>0</v>
      </c>
    </row>
    <row r="499" spans="1:17" x14ac:dyDescent="0.25">
      <c r="A499" s="15"/>
      <c r="B499" s="12"/>
      <c r="C499" s="13"/>
      <c r="D499" s="14"/>
      <c r="E499" s="12"/>
      <c r="F499" s="12"/>
      <c r="G499" s="12"/>
      <c r="H499" s="12"/>
      <c r="I499" s="12"/>
      <c r="J499" s="12"/>
      <c r="K499" s="12"/>
      <c r="L499" s="23" t="str">
        <f>IF(COUNTA($A499:$K499)=0,"",COUNTIF($E499:$K499,"Fail"))</f>
        <v/>
      </c>
      <c r="M499" s="12"/>
      <c r="N499" s="13"/>
      <c r="O499" s="18" t="str">
        <f>IF(COUNTA($A499:$K499,$M499:$N499)=0,"",IF(OR($B499="",NOT(SUMPRODUCT(--(Vans!$A$2:$A$101=$B499))=1)),"Check ID",IF(OR(NOT(AND(ISNUMBER(A499),N(A499)&gt;=18264,N(A499)&lt;=73050)),NOT(AND(ISNUMBER(D499),N(D499)&gt;=0,N(D499)&lt;=2000000)),N($A499)&lt;SUMPRODUCT(--(Vans!$A$2:$A$101=$B499),Vans!$G$2:$G$101),NOT(SUMPRODUCT(($E499:$K499="Pass")+($E499:$K499="Fail")+($E499:$K499="N/A"))=7),AND($M499&lt;&gt;"",$M499&lt;&gt;"Open",$M499&lt;&gt;"Closed")),"Check inputs",IF(OR($D499&lt;SUMPRODUCT(MAX(('Service Log'!$B$2:$B$501=$B499)*('Service Log'!$H$2:$H$501&lt;$A499)*'Service Log'!$I$2:$I$501)),$D499&lt;SUMPRODUCT(MAX((Inspections!$B$2:$B$501=$B499)*(Inspections!$P$2:$P$501&lt;$A499)*Inspections!$Q$2:$Q$501)),$D499&lt;SUMPRODUCT(--(Vans!$A$2:$A$101=$B499),Vans!$D$2:$D$101)),"Check odometer",IF(AND(N($L499)&gt;0,$M499=""),"Set status","OK")))))</f>
        <v/>
      </c>
      <c r="P499" s="21">
        <f>IF(AND(ISNUMBER($A499),N($A499)&gt;=18264,N($A499)&lt;=73050),$A499,0)</f>
        <v>0</v>
      </c>
      <c r="Q499" s="22">
        <f>IF(AND(AND(ISNUMBER($A499),N($A499)&gt;=18264,N($A499)&lt;=73050),AND(ISNUMBER($D499),N($D499)&gt;=0,N($D499)&lt;=2000000)),$D499,0)</f>
        <v>0</v>
      </c>
    </row>
    <row r="500" spans="1:17" x14ac:dyDescent="0.25">
      <c r="A500" s="15"/>
      <c r="B500" s="12"/>
      <c r="C500" s="13"/>
      <c r="D500" s="14"/>
      <c r="E500" s="12"/>
      <c r="F500" s="12"/>
      <c r="G500" s="12"/>
      <c r="H500" s="12"/>
      <c r="I500" s="12"/>
      <c r="J500" s="12"/>
      <c r="K500" s="12"/>
      <c r="L500" s="23" t="str">
        <f>IF(COUNTA($A500:$K500)=0,"",COUNTIF($E500:$K500,"Fail"))</f>
        <v/>
      </c>
      <c r="M500" s="12"/>
      <c r="N500" s="13"/>
      <c r="O500" s="18" t="str">
        <f>IF(COUNTA($A500:$K500,$M500:$N500)=0,"",IF(OR($B500="",NOT(SUMPRODUCT(--(Vans!$A$2:$A$101=$B500))=1)),"Check ID",IF(OR(NOT(AND(ISNUMBER(A500),N(A500)&gt;=18264,N(A500)&lt;=73050)),NOT(AND(ISNUMBER(D500),N(D500)&gt;=0,N(D500)&lt;=2000000)),N($A500)&lt;SUMPRODUCT(--(Vans!$A$2:$A$101=$B500),Vans!$G$2:$G$101),NOT(SUMPRODUCT(($E500:$K500="Pass")+($E500:$K500="Fail")+($E500:$K500="N/A"))=7),AND($M500&lt;&gt;"",$M500&lt;&gt;"Open",$M500&lt;&gt;"Closed")),"Check inputs",IF(OR($D500&lt;SUMPRODUCT(MAX(('Service Log'!$B$2:$B$501=$B500)*('Service Log'!$H$2:$H$501&lt;$A500)*'Service Log'!$I$2:$I$501)),$D500&lt;SUMPRODUCT(MAX((Inspections!$B$2:$B$501=$B500)*(Inspections!$P$2:$P$501&lt;$A500)*Inspections!$Q$2:$Q$501)),$D500&lt;SUMPRODUCT(--(Vans!$A$2:$A$101=$B500),Vans!$D$2:$D$101)),"Check odometer",IF(AND(N($L500)&gt;0,$M500=""),"Set status","OK")))))</f>
        <v/>
      </c>
      <c r="P500" s="21">
        <f>IF(AND(ISNUMBER($A500),N($A500)&gt;=18264,N($A500)&lt;=73050),$A500,0)</f>
        <v>0</v>
      </c>
      <c r="Q500" s="22">
        <f>IF(AND(AND(ISNUMBER($A500),N($A500)&gt;=18264,N($A500)&lt;=73050),AND(ISNUMBER($D500),N($D500)&gt;=0,N($D500)&lt;=2000000)),$D500,0)</f>
        <v>0</v>
      </c>
    </row>
    <row r="501" spans="1:17" x14ac:dyDescent="0.25">
      <c r="A501" s="15"/>
      <c r="B501" s="12"/>
      <c r="C501" s="13"/>
      <c r="D501" s="14"/>
      <c r="E501" s="12"/>
      <c r="F501" s="12"/>
      <c r="G501" s="12"/>
      <c r="H501" s="12"/>
      <c r="I501" s="12"/>
      <c r="J501" s="12"/>
      <c r="K501" s="12"/>
      <c r="L501" s="23" t="str">
        <f>IF(COUNTA($A501:$K501)=0,"",COUNTIF($E501:$K501,"Fail"))</f>
        <v/>
      </c>
      <c r="M501" s="12"/>
      <c r="N501" s="13"/>
      <c r="O501" s="18" t="str">
        <f>IF(COUNTA($A501:$K501,$M501:$N501)=0,"",IF(OR($B501="",NOT(SUMPRODUCT(--(Vans!$A$2:$A$101=$B501))=1)),"Check ID",IF(OR(NOT(AND(ISNUMBER(A501),N(A501)&gt;=18264,N(A501)&lt;=73050)),NOT(AND(ISNUMBER(D501),N(D501)&gt;=0,N(D501)&lt;=2000000)),N($A501)&lt;SUMPRODUCT(--(Vans!$A$2:$A$101=$B501),Vans!$G$2:$G$101),NOT(SUMPRODUCT(($E501:$K501="Pass")+($E501:$K501="Fail")+($E501:$K501="N/A"))=7),AND($M501&lt;&gt;"",$M501&lt;&gt;"Open",$M501&lt;&gt;"Closed")),"Check inputs",IF(OR($D501&lt;SUMPRODUCT(MAX(('Service Log'!$B$2:$B$501=$B501)*('Service Log'!$H$2:$H$501&lt;$A501)*'Service Log'!$I$2:$I$501)),$D501&lt;SUMPRODUCT(MAX((Inspections!$B$2:$B$501=$B501)*(Inspections!$P$2:$P$501&lt;$A501)*Inspections!$Q$2:$Q$501)),$D501&lt;SUMPRODUCT(--(Vans!$A$2:$A$101=$B501),Vans!$D$2:$D$101)),"Check odometer",IF(AND(N($L501)&gt;0,$M501=""),"Set status","OK")))))</f>
        <v/>
      </c>
      <c r="P501" s="21">
        <f>IF(AND(ISNUMBER($A501),N($A501)&gt;=18264,N($A501)&lt;=73050),$A501,0)</f>
        <v>0</v>
      </c>
      <c r="Q501" s="22">
        <f>IF(AND(AND(ISNUMBER($A501),N($A501)&gt;=18264,N($A501)&lt;=73050),AND(ISNUMBER($D501),N($D501)&gt;=0,N($D501)&lt;=2000000)),$D501,0)</f>
        <v>0</v>
      </c>
    </row>
  </sheetData>
  <conditionalFormatting sqref="E2:K501">
    <cfRule type="expression" dxfId="12" priority="30">
      <formula>E2="Fail"</formula>
    </cfRule>
  </conditionalFormatting>
  <conditionalFormatting sqref="M2:M501">
    <cfRule type="expression" dxfId="13" priority="31">
      <formula>$M2="Open"</formula>
    </cfRule>
    <cfRule type="expression" dxfId="14" priority="32">
      <formula>$M2="Closed"</formula>
    </cfRule>
  </conditionalFormatting>
  <conditionalFormatting sqref="O2:O501">
    <cfRule type="expression" dxfId="15" priority="35">
      <formula>$O2="Check ID"</formula>
    </cfRule>
    <cfRule type="expression" dxfId="16" priority="36">
      <formula>$O2="Check inputs"</formula>
    </cfRule>
    <cfRule type="expression" dxfId="17" priority="37">
      <formula>$O2="Check odometer"</formula>
    </cfRule>
    <cfRule type="expression" dxfId="18" priority="38">
      <formula>$O2="Set status"</formula>
    </cfRule>
  </conditionalFormatting>
  <dataValidations count="7">
    <dataValidation type="decimal" allowBlank="1" showErrorMessage="1" errorTitle="Invalid date" error="Enter a number between 18264 and 73050" sqref="A10:A501">
      <formula1>18264</formula1>
      <formula2>73050</formula2>
    </dataValidation>
    <dataValidation type="decimal" allowBlank="1" showErrorMessage="1" errorTitle="Invalid date" error="Enter a number between 18264 and 73050" sqref="A2:A501">
      <formula1>18264</formula1>
      <formula2>73050</formula2>
    </dataValidation>
    <dataValidation type="list" allowBlank="1" showErrorMessage="1" errorTitle="Unknown van" error="Pick a Van ID listed on the Vans sheet, or add the van there first." sqref="B2:B501">
      <formula1>Vans!$A$2:$A$101</formula1>
    </dataValidation>
    <dataValidation type="decimal" allowBlank="1" showErrorMessage="1" errorTitle="Invalid odometer" error="Enter a number between 0 and 2000000" sqref="D10:D501">
      <formula1>0</formula1>
      <formula2>2000000</formula2>
    </dataValidation>
    <dataValidation type="decimal" allowBlank="1" showErrorMessage="1" errorTitle="Invalid odometer" error="Enter a number between 0 and 2000000" sqref="D2:D501">
      <formula1>0</formula1>
      <formula2>2000000</formula2>
    </dataValidation>
    <dataValidation type="list" allowBlank="1" showErrorMessage="1" errorTitle="Unknown result" error="Pick Pass, Fail or N/A." sqref="E2:K501">
      <formula1>"Pass,Fail,N/A"</formula1>
    </dataValidation>
    <dataValidation type="list" allowBlank="1" showErrorMessage="1" errorTitle="Unknown status" error="Pick Open or Closed." sqref="M2:M501">
      <formula1>"Open,Closed"</formula1>
    </dataValidation>
  </dataValidations>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2"/>
  <sheetViews>
    <sheetView workbookViewId="0" showGridLines="0"/>
  </sheetViews>
  <sheetFormatPr defaultRowHeight="15" outlineLevelRow="0" outlineLevelCol="0" x14ac:dyDescent="55"/>
  <cols>
    <col min="1" max="1" width="30" customWidth="1"/>
    <col min="2" max="2" width="14" customWidth="1"/>
    <col min="3" max="6" width="20" customWidth="1"/>
  </cols>
  <sheetData>
    <row r="1" spans="1:6" x14ac:dyDescent="0.25">
      <c r="A1" s="1" t="s">
        <v>0</v>
      </c>
      <c r="B1" s="1"/>
      <c r="C1" s="1"/>
      <c r="D1" s="1"/>
      <c r="E1" s="1"/>
      <c r="F1" s="1"/>
    </row>
    <row r="2" spans="1:6" x14ac:dyDescent="0.25">
      <c r="A2" s="2"/>
      <c r="F2" s="2"/>
    </row>
    <row r="3" ht="30" customHeight="1" spans="1:6" x14ac:dyDescent="0.25">
      <c r="A3" s="11" t="s">
        <v>103</v>
      </c>
      <c r="B3" s="11" t="s">
        <v>104</v>
      </c>
      <c r="C3" s="11" t="s">
        <v>105</v>
      </c>
      <c r="D3" s="11"/>
      <c r="E3" s="11"/>
      <c r="F3" s="11"/>
    </row>
    <row r="4" spans="1:6" x14ac:dyDescent="0.25">
      <c r="A4" s="5" t="s">
        <v>106</v>
      </c>
      <c r="B4" s="24">
        <v>46328</v>
      </c>
      <c r="C4" s="7" t="s">
        <v>107</v>
      </c>
      <c r="D4" s="7"/>
      <c r="E4" s="7"/>
      <c r="F4" s="7"/>
    </row>
    <row r="5" spans="1:6" x14ac:dyDescent="0.25">
      <c r="A5" s="5" t="s">
        <v>108</v>
      </c>
      <c r="B5" s="25">
        <v>500</v>
      </c>
      <c r="C5" s="7" t="s">
        <v>109</v>
      </c>
      <c r="D5" s="7"/>
      <c r="E5" s="7"/>
      <c r="F5" s="7"/>
    </row>
    <row r="6" spans="1:6" x14ac:dyDescent="0.25">
      <c r="A6" s="5" t="s">
        <v>110</v>
      </c>
      <c r="B6" s="25">
        <v>14</v>
      </c>
      <c r="C6" s="7" t="s">
        <v>111</v>
      </c>
      <c r="D6" s="7"/>
      <c r="E6" s="7"/>
      <c r="F6" s="7"/>
    </row>
    <row r="7" spans="1:6" x14ac:dyDescent="0.25">
      <c r="A7" s="2"/>
      <c r="F7" s="2"/>
    </row>
    <row r="8" ht="30" customHeight="1" spans="1:6" x14ac:dyDescent="0.25">
      <c r="A8" s="11" t="s">
        <v>112</v>
      </c>
      <c r="B8" s="11" t="s">
        <v>113</v>
      </c>
      <c r="C8" s="11" t="s">
        <v>114</v>
      </c>
      <c r="D8" s="11"/>
      <c r="E8" s="11"/>
      <c r="F8" s="11"/>
    </row>
    <row r="9" ht="30" customHeight="1" spans="1:6" x14ac:dyDescent="0.25">
      <c r="A9" s="26" t="s">
        <v>115</v>
      </c>
      <c r="B9" s="27">
        <f>COUNTA(Vans!$A$2:$A$101)</f>
        <v>5</v>
      </c>
      <c r="C9" s="7" t="s">
        <v>116</v>
      </c>
      <c r="D9" s="7"/>
      <c r="E9" s="7"/>
      <c r="F9" s="7"/>
    </row>
    <row r="10" ht="30" customHeight="1" spans="1:6" x14ac:dyDescent="0.25">
      <c r="A10" s="26" t="s">
        <v>117</v>
      </c>
      <c r="B10" s="27">
        <f>IF($B$19&gt;0,"Check data",COUNTIF(Vans!$M$2:$M$101,"Overdue"))</f>
        <v>1</v>
      </c>
      <c r="C10" s="7" t="s">
        <v>118</v>
      </c>
      <c r="D10" s="7"/>
      <c r="E10" s="7"/>
      <c r="F10" s="7"/>
    </row>
    <row r="11" ht="30" customHeight="1" spans="1:6" x14ac:dyDescent="0.25">
      <c r="A11" s="26" t="s">
        <v>119</v>
      </c>
      <c r="B11" s="27">
        <f>IF($B$19&gt;0,"Check data",COUNTIF(Vans!$M$2:$M$101,"Due soon"))</f>
        <v>2</v>
      </c>
      <c r="C11" s="7" t="s">
        <v>120</v>
      </c>
      <c r="D11" s="7"/>
      <c r="E11" s="7"/>
      <c r="F11" s="7"/>
    </row>
    <row r="12" ht="30" customHeight="1" spans="1:6" x14ac:dyDescent="0.25">
      <c r="A12" s="26" t="s">
        <v>46</v>
      </c>
      <c r="B12" s="27">
        <f>IF($B$19&gt;0,"Check data",SUM(Vans!$N$2:$N$101))</f>
        <v>3</v>
      </c>
      <c r="C12" s="7" t="s">
        <v>121</v>
      </c>
      <c r="D12" s="7"/>
      <c r="E12" s="7"/>
      <c r="F12" s="7"/>
    </row>
    <row r="13" ht="30" customHeight="1" spans="1:6" x14ac:dyDescent="0.25">
      <c r="A13" s="26" t="s">
        <v>122</v>
      </c>
      <c r="B13" s="27">
        <f>COUNTA(Inspections!$B$2:$B$501)</f>
        <v>8</v>
      </c>
      <c r="C13" s="7" t="s">
        <v>123</v>
      </c>
      <c r="D13" s="7"/>
      <c r="E13" s="7"/>
      <c r="F13" s="7"/>
    </row>
    <row r="14" ht="30" customHeight="1" spans="1:6" x14ac:dyDescent="0.25">
      <c r="A14" s="26" t="s">
        <v>124</v>
      </c>
      <c r="B14" s="28">
        <f>IF($B$19&gt;0,"Check data",IF($B$13=0,"n/a",SUMPRODUCT((Inspections!$B$2:$B$501&lt;&gt;"")*(Inspections!$L$2:$L$501=0))/$B$13))</f>
        <v>0.5</v>
      </c>
      <c r="C14" s="7" t="s">
        <v>125</v>
      </c>
      <c r="D14" s="7"/>
      <c r="E14" s="7"/>
      <c r="F14" s="7"/>
    </row>
    <row r="15" ht="30" customHeight="1" spans="1:6" x14ac:dyDescent="0.25">
      <c r="A15" s="26" t="s">
        <v>47</v>
      </c>
      <c r="B15" s="29">
        <f>IF($B$19&gt;0,"Check data",SUM(Vans!$O$2:$O$101))</f>
        <v>3086.25</v>
      </c>
      <c r="C15" s="7" t="s">
        <v>126</v>
      </c>
      <c r="D15" s="7"/>
      <c r="E15" s="7"/>
      <c r="F15" s="7"/>
    </row>
    <row r="16" ht="30" customHeight="1" spans="1:6" x14ac:dyDescent="0.25">
      <c r="A16" s="26" t="s">
        <v>127</v>
      </c>
      <c r="B16" s="27">
        <f>IF($B$19&gt;0,"Check data",SUMPRODUCT(--(Vans!$A$2:$A$101&lt;&gt;""),Vans!$J$2:$J$101)-SUMPRODUCT(--(Vans!$A$2:$A$101&lt;&gt;""),Vans!$D$2:$D$101))</f>
        <v>40840</v>
      </c>
      <c r="C16" s="7" t="s">
        <v>128</v>
      </c>
      <c r="D16" s="7"/>
      <c r="E16" s="7"/>
      <c r="F16" s="7"/>
    </row>
    <row r="17" ht="30" customHeight="1" spans="1:6" x14ac:dyDescent="0.25">
      <c r="A17" s="26" t="s">
        <v>48</v>
      </c>
      <c r="B17" s="29">
        <f>IF($B$19&gt;0,"Check data",IF($B$16&lt;=0,"n/a",$B$15/$B$16))</f>
        <v>0.0755692948090108</v>
      </c>
      <c r="C17" s="7" t="s">
        <v>129</v>
      </c>
      <c r="D17" s="7"/>
      <c r="E17" s="7"/>
      <c r="F17" s="7"/>
    </row>
    <row r="18" ht="30" customHeight="1" spans="1:6" x14ac:dyDescent="0.25">
      <c r="A18" s="11" t="s">
        <v>130</v>
      </c>
      <c r="B18" s="11" t="s">
        <v>113</v>
      </c>
      <c r="C18" s="11" t="s">
        <v>131</v>
      </c>
      <c r="D18" s="11"/>
      <c r="E18" s="11"/>
      <c r="F18" s="11"/>
    </row>
    <row r="19" ht="30" customHeight="1" spans="1:6" x14ac:dyDescent="0.25">
      <c r="A19" s="26" t="s">
        <v>132</v>
      </c>
      <c r="B19" s="27">
        <f>SUMPRODUCT((Vans!$Q$2:$Q$101&lt;&gt;"")*(Vans!$Q$2:$Q$101&lt;&gt;"OK"))+SUMPRODUCT(('Service Log'!$G$2:$G$501&lt;&gt;"")*('Service Log'!$G$2:$G$501&lt;&gt;"OK"))+SUMPRODUCT((Inspections!$O$2:$O$501&lt;&gt;"")*(Inspections!$O$2:$O$501&lt;&gt;"OK"))+IF(AND(ISNUMBER($B$4),N($B$4)&gt;=18264,N($B$4)&lt;=73050),0,1)+IF(AND(ISNUMBER($B$5),N($B$5)&gt;=0,N($B$5)&lt;=100000),0,1)+IF(AND(ISNUMBER($B$6),N($B$6)&gt;=0,N($B$6)&lt;=3650),0,1)</f>
        <v>0</v>
      </c>
      <c r="C19" s="7" t="s">
        <v>133</v>
      </c>
      <c r="D19" s="7"/>
      <c r="E19" s="7"/>
      <c r="F19" s="7"/>
    </row>
    <row r="20" ht="30" customHeight="1" spans="1:6" x14ac:dyDescent="0.25">
      <c r="A20" s="26" t="s">
        <v>134</v>
      </c>
      <c r="B20" s="30" t="str">
        <f>IF($B$19&gt;0,"Check data","OK")</f>
        <v>OK</v>
      </c>
      <c r="C20" s="7" t="s">
        <v>135</v>
      </c>
      <c r="D20" s="7"/>
      <c r="E20" s="7"/>
      <c r="F20" s="7"/>
    </row>
    <row r="21" spans="1:6" x14ac:dyDescent="0.25">
      <c r="A21" s="2"/>
      <c r="F21" s="2"/>
    </row>
    <row r="22" ht="30" customHeight="1" spans="1:6" x14ac:dyDescent="0.25">
      <c r="A22" s="31" t="s">
        <v>32</v>
      </c>
      <c r="B22" s="31"/>
      <c r="C22" s="31"/>
      <c r="D22" s="31"/>
      <c r="E22" s="31"/>
      <c r="F22" s="31"/>
    </row>
  </sheetData>
  <mergeCells count="19">
    <mergeCell ref="A1:F1"/>
    <mergeCell ref="C3:F3"/>
    <mergeCell ref="C4:F4"/>
    <mergeCell ref="C5:F5"/>
    <mergeCell ref="C6:F6"/>
    <mergeCell ref="C8:F8"/>
    <mergeCell ref="C9:F9"/>
    <mergeCell ref="C10:F10"/>
    <mergeCell ref="C11:F11"/>
    <mergeCell ref="C12:F12"/>
    <mergeCell ref="C13:F13"/>
    <mergeCell ref="C14:F14"/>
    <mergeCell ref="C15:F15"/>
    <mergeCell ref="C16:F16"/>
    <mergeCell ref="C17:F17"/>
    <mergeCell ref="C18:F18"/>
    <mergeCell ref="C19:F19"/>
    <mergeCell ref="C20:F20"/>
    <mergeCell ref="A22:F22"/>
  </mergeCells>
  <conditionalFormatting sqref="B10">
    <cfRule type="expression" dxfId="19" priority="40">
      <formula>B10="Check data"</formula>
    </cfRule>
  </conditionalFormatting>
  <conditionalFormatting sqref="B11">
    <cfRule type="expression" dxfId="20" priority="41">
      <formula>B11="Check data"</formula>
    </cfRule>
  </conditionalFormatting>
  <conditionalFormatting sqref="B12">
    <cfRule type="expression" dxfId="21" priority="42">
      <formula>B12="Check data"</formula>
    </cfRule>
  </conditionalFormatting>
  <conditionalFormatting sqref="B14">
    <cfRule type="expression" dxfId="22" priority="43">
      <formula>B14="Check data"</formula>
    </cfRule>
  </conditionalFormatting>
  <conditionalFormatting sqref="B15">
    <cfRule type="expression" dxfId="23" priority="44">
      <formula>B15="Check data"</formula>
    </cfRule>
  </conditionalFormatting>
  <conditionalFormatting sqref="B16">
    <cfRule type="expression" dxfId="24" priority="45">
      <formula>B16="Check data"</formula>
    </cfRule>
  </conditionalFormatting>
  <conditionalFormatting sqref="B17">
    <cfRule type="expression" dxfId="25" priority="46">
      <formula>B17="Check data"</formula>
    </cfRule>
  </conditionalFormatting>
  <conditionalFormatting sqref="B19">
    <cfRule type="expression" dxfId="26" priority="50">
      <formula>B19&gt;0</formula>
    </cfRule>
  </conditionalFormatting>
  <conditionalFormatting sqref="B20">
    <cfRule type="expression" dxfId="27" priority="51">
      <formula>B20="Check data"</formula>
    </cfRule>
    <cfRule type="expression" dxfId="28" priority="52">
      <formula>B20="OK"</formula>
    </cfRule>
  </conditionalFormatting>
  <dataValidations count="3">
    <dataValidation type="decimal" allowBlank="1" showErrorMessage="1" errorTitle="Invalid date" error="Enter a number between 18264 and 73050" sqref="B4">
      <formula1>18264</formula1>
      <formula2>73050</formula2>
    </dataValidation>
    <dataValidation type="decimal" allowBlank="1" showErrorMessage="1" errorTitle="Invalid miles" error="Enter a number between 0 and 100000" sqref="B5">
      <formula1>0</formula1>
      <formula2>100000</formula2>
    </dataValidation>
    <dataValidation type="decimal" allowBlank="1" showErrorMessage="1" errorTitle="Invalid days" error="Enter a number between 0 and 3650" sqref="B6">
      <formula1>0</formula1>
      <formula2>3650</formula2>
    </dataValidation>
  </dataValidations>
  <hyperlinks>
    <hyperlink ref="A22" r:id="rId1"/>
  </hyperlink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Instructions</vt:lpstr>
      <vt:lpstr>Vans</vt:lpstr>
      <vt:lpstr>Service Log</vt:lpstr>
      <vt:lpstr>Inspections</vt:lpstr>
      <vt:lpstr>Dashboard</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Field Service Software IO</dc:creator>
  <dc:title/>
  <dc:subject/>
  <dc:description/>
  <cp:keywords/>
  <cp:category/>
  <cp:lastModifiedBy>Field Service Software IO</cp:lastModifiedBy>
  <dcterms:created xsi:type="dcterms:W3CDTF">2026-11-03T00:00:00Z</dcterms:created>
  <dcterms:modified xsi:type="dcterms:W3CDTF">2026-11-03T00:00:00Z</dcterms:modified>
</cp:coreProperties>
</file>