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Types" state="visible" r:id="rId5"/>
    <sheet sheetId="3" name="Extinguishers" state="visible" r:id="rId6"/>
    <sheet sheetId="4" name="Inspection Log" state="visible" r:id="rId7"/>
    <sheet sheetId="5" name="Dashboard" state="visible" r:id="rId8"/>
  </sheets>
  <calcPr calcId="171027" fullCalcOnLoad="1"/>
</workbook>
</file>

<file path=xl/sharedStrings.xml><?xml version="1.0" encoding="utf-8"?>
<sst xmlns="http://schemas.openxmlformats.org/spreadsheetml/2006/main" count="185" uniqueCount="121">
  <si>
    <t>Fire Extinguisher Inspection Checklist and Log</t>
  </si>
  <si>
    <t>Purpose</t>
  </si>
  <si>
    <t>This workbook keeps a register of your fire extinguishers by location and type, and one running log of every check done on them: monthly checks, maintenance, internal examinations and hydrostatic tests. You set the interval for each check on the Types sheet. For every extinguisher the workbook finds the last date of each check type, adds the interval for its type, and shows the earliest result as Next due, with an Overdue or Due soon status. A failed check stays an open deficiency until its follow-up is Closed. Replace the synthetic sample types, extinguishers and checks with your own.</t>
  </si>
  <si>
    <t>Clean-room disclosure</t>
  </si>
  <si>
    <t>Clean-room disclosure: every formula, layout, instruction, and sample figure in this workbook was authored from scratch for Field Service Software IO. No vendor workbook, gated template, branding, or sample dataset was downloaded, inspected, mirrored, transformed, or adapted in building this file. All locations, names, dates and intervals shown are synthetic and for illustration only.</t>
  </si>
  <si>
    <t>What’s in this workbook</t>
  </si>
  <si>
    <t>Types</t>
  </si>
  <si>
    <t>One row per extinguisher type: a short code, a description, and how often each check comes due (monthly check and maintenance in days, internal examination and hydrostatic test in years; leave internal blank for a type that has none). The intervals are sample values: set these from the edition of NFPA 10 your fire authority enforces and the manufacturer's instructions.</t>
  </si>
  <si>
    <t>Extinguishers</t>
  </si>
  <si>
    <t>The register: one row per extinguisher with its unit ID, location, type code, size and manufacture date. The last date of each check, the four next-due dates, Next due, Days to due, Next check, Status and open deficiencies are calculated.</t>
  </si>
  <si>
    <t>Inspection Log</t>
  </si>
  <si>
    <t>One row per check: date, unit ID, check type (Monthly, Maintenance, Internal or Hydrostatic), inspector, Pass or Fail, the deficiency found, and its follow-up (Open or Closed). Column I is a helper column the formulas read; leave it as it is.</t>
  </si>
  <si>
    <t>Dashboard</t>
  </si>
  <si>
    <t>The as-of date and the due-soon window, plus extinguishers overdue and due soon, open deficiencies, checks logged, the pass rate, and the data checks.</t>
  </si>
  <si>
    <t>How to use this workbook</t>
  </si>
  <si>
    <t>1. If your spreadsheet app opens the file read-only, turn on editing so the formulas calculate.</t>
  </si>
  <si>
    <t>2. On Dashboard, set the as-of date and the due-soon window in days. The sample as-of date is typed so the sample numbers stay fixed. Type =TODAY() in that cell when you start using the log for real.</t>
  </si>
  <si>
    <t>3. On Types, replace the sample intervals with your own: set them from the edition of NFPA 10 your fire authority enforces and the manufacturer's instructions. Monthly check runs 1 to 366 days, maintenance 1 to 3,660 days, internal examination and hydrostatic test 1 to 50 years, all whole numbers. Leave internal examination blank for a type that has none.</t>
  </si>
  <si>
    <t>4. On Extinguishers, replace the sample rows with your units. Keep each Unit ID unique, because Inspection Log uses it as the key. Any ID format works, such as tag numbers or site codes. Pick the type code from the dropdown and enter the manufacture date in Date made; until a check is logged, each next-due date counts from it.</t>
  </si>
  <si>
    <t>5. On Inspection Log, clear the sample rows and add one row per check with its date, unit ID, check type and result. When a check fails, describe the deficiency and set Follow-up to Open, then change it to Closed once the problem is fixed.</t>
  </si>
  <si>
    <t>6. Fix every Row check that is not OK. Dates must be real dates, and a check cannot be dated before the unit's manufacture date.</t>
  </si>
  <si>
    <t>7. Every Dashboard figure except Extinguishers reads Check data, and Status on Extinguishers reads Check data, until Data check on Dashboard reads OK.</t>
  </si>
  <si>
    <t>Color legend</t>
  </si>
  <si>
    <t/>
  </si>
  <si>
    <t>Input — enter or edit your own data here</t>
  </si>
  <si>
    <t>Calculated — formula-driven, please do not overwrite</t>
  </si>
  <si>
    <t>Output — key result for reporting and dashboards</t>
  </si>
  <si>
    <t>Using this workbook in Google Sheets</t>
  </si>
  <si>
    <t>To use this workbook in Google Sheets: open Google Sheets, choose File &gt; Import &gt; Upload, select this .xlsx file, and choose Insert new sheet(s). The workbook has no macros. Formatting can differ, so check the results, dropdowns and colors after import.</t>
  </si>
  <si>
    <t>Limitations</t>
  </si>
  <si>
    <t>This workbook does not say which checks your extinguishers need or how often. The intervals on Types are the ones you enter. It does not print inspection tags, capture photos or signatures, or send reminders. Each type has one interval per check type, and a logged check moves only that check type's next due date. The log holds up to 20 types, 300 extinguishers and 2,000 checks: formulas and dropdowns stop at row 21 on Types, row 301 on Extinguishers and row 2001 on Inspection Log.</t>
  </si>
  <si>
    <t>Free template from Field Service Software IO: browse more free field service templates →</t>
  </si>
  <si>
    <t>Type code</t>
  </si>
  <si>
    <t>Description</t>
  </si>
  <si>
    <t>Monthly check every (days)</t>
  </si>
  <si>
    <t>Maintenance every (days)</t>
  </si>
  <si>
    <t>Internal examination every (years)</t>
  </si>
  <si>
    <t>Hydrostatic test every (years)</t>
  </si>
  <si>
    <t>Row check</t>
  </si>
  <si>
    <t>Sample values: set these from the edition of NFPA 10 your fire authority enforces and the manufacturer's instructions. Leave Internal examination blank for a type that has none.</t>
  </si>
  <si>
    <t>ABC-SP</t>
  </si>
  <si>
    <t>Stored-pressure dry chemical</t>
  </si>
  <si>
    <t>CO2</t>
  </si>
  <si>
    <t>Carbon dioxide</t>
  </si>
  <si>
    <t>K</t>
  </si>
  <si>
    <t>Wet chemical</t>
  </si>
  <si>
    <t>Unit ID</t>
  </si>
  <si>
    <t>Location</t>
  </si>
  <si>
    <t>Type</t>
  </si>
  <si>
    <t>Size</t>
  </si>
  <si>
    <t>Date made</t>
  </si>
  <si>
    <t>Last monthly</t>
  </si>
  <si>
    <t>Last maint.</t>
  </si>
  <si>
    <t>Last internal</t>
  </si>
  <si>
    <t>Last hydro test</t>
  </si>
  <si>
    <t>Next monthly</t>
  </si>
  <si>
    <t>Next maint.</t>
  </si>
  <si>
    <t>Next internal</t>
  </si>
  <si>
    <t>Next hydro test</t>
  </si>
  <si>
    <t>Next due</t>
  </si>
  <si>
    <t>Days to due</t>
  </si>
  <si>
    <t>Next check</t>
  </si>
  <si>
    <t>Status</t>
  </si>
  <si>
    <t>Open deficiencies</t>
  </si>
  <si>
    <t>FE-01</t>
  </si>
  <si>
    <t>Shop entrance</t>
  </si>
  <si>
    <t>10 lb</t>
  </si>
  <si>
    <t>FE-02</t>
  </si>
  <si>
    <t>Warehouse east wall</t>
  </si>
  <si>
    <t>20 lb</t>
  </si>
  <si>
    <t>FE-03</t>
  </si>
  <si>
    <t>Server closet</t>
  </si>
  <si>
    <t>FE-04</t>
  </si>
  <si>
    <t>Kitchen line</t>
  </si>
  <si>
    <t>6 L</t>
  </si>
  <si>
    <t>FE-05</t>
  </si>
  <si>
    <t>Office hallway</t>
  </si>
  <si>
    <t>5 lb</t>
  </si>
  <si>
    <t>FE-06</t>
  </si>
  <si>
    <t>Loading dock</t>
  </si>
  <si>
    <t>Date</t>
  </si>
  <si>
    <t>Check type</t>
  </si>
  <si>
    <t>Inspector</t>
  </si>
  <si>
    <t>Result</t>
  </si>
  <si>
    <t>Deficiency</t>
  </si>
  <si>
    <t>Follow-up</t>
  </si>
  <si>
    <t>Helper: date</t>
  </si>
  <si>
    <t>Monthly</t>
  </si>
  <si>
    <t>Jordan</t>
  </si>
  <si>
    <t>Pass</t>
  </si>
  <si>
    <t>Maintenance</t>
  </si>
  <si>
    <t>R. Patel</t>
  </si>
  <si>
    <t>Fail</t>
  </si>
  <si>
    <t>Gauge in red</t>
  </si>
  <si>
    <t>Open</t>
  </si>
  <si>
    <t>Blocked access, cleared</t>
  </si>
  <si>
    <t>Closed</t>
  </si>
  <si>
    <t>Internal</t>
  </si>
  <si>
    <t>Inputs</t>
  </si>
  <si>
    <t>Value</t>
  </si>
  <si>
    <t>What it does</t>
  </si>
  <si>
    <t>As-of date</t>
  </si>
  <si>
    <t>Days to due count from this date. Type =TODAY() to keep it current.</t>
  </si>
  <si>
    <t>Due-soon window (days)</t>
  </si>
  <si>
    <t>A unit due within this many days shows Due soon (0 to 366).</t>
  </si>
  <si>
    <t>Metric</t>
  </si>
  <si>
    <t>How it is calculated</t>
  </si>
  <si>
    <t>Rows with a Unit ID on Extinguishers.</t>
  </si>
  <si>
    <t>Overdue</t>
  </si>
  <si>
    <t>Units whose next due date is before the as-of date.</t>
  </si>
  <si>
    <t>Due soon</t>
  </si>
  <si>
    <t>Units due within the due-soon window and not yet overdue.</t>
  </si>
  <si>
    <t>Failed checks whose follow-up is not Closed.</t>
  </si>
  <si>
    <t>Checks logged</t>
  </si>
  <si>
    <t>Rows with a Unit ID on Inspection Log.</t>
  </si>
  <si>
    <t>Pass rate</t>
  </si>
  <si>
    <t>Checks marked Pass, as a share of checks logged. Shows n/a with none.</t>
  </si>
  <si>
    <t>Rows to check</t>
  </si>
  <si>
    <t>Rows on Types, Extinguishers and Inspection Log whose Row check is not OK, plus any setting above that is blank or out of range.</t>
  </si>
  <si>
    <t>Data check</t>
  </si>
  <si>
    <t>Do not rely on Status or the figures above until this reads 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</si>
</sst>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m-dd"/>
    <numFmt numFmtId="165" formatCode="yyyy-mm-dd;;"/>
    <numFmt numFmtId="166" formatCode="0.0%"/>
  </numFmts>
  <fonts count="12" x14ac:knownFonts="1">
    <font>
      <color theme="1"/>
      <family val="2"/>
      <scheme val="minor"/>
      <sz val="11"/>
      <name val="Calibri"/>
    </font>
    <font>
      <b/>
      <sz val="16"/>
    </font>
    <font>
      <b/>
      <sz val="12"/>
    </font>
    <font>
      <i/>
    </font>
    <font>
      <b/>
    </font>
    <font>
      <b/>
      <u/>
      <color rgb="FF1155CC"/>
      <sz val="13"/>
    </font>
    <font>
      <b/>
      <color rgb="FFFFFFFF"/>
    </font>
    <font>
      <i/>
      <color rgb="FF595959"/>
    </font>
    <font>
      <b/>
      <color rgb="FFFFFFFF"/>
      <sz val="9"/>
    </font>
    <font>
      <sz val="9"/>
    </font>
    <font>
      <b/>
      <sz val="9"/>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4">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7" fillId="0" borderId="0" xfId="0" applyFont="1" applyAlignment="1">
      <alignment vertical="top" wrapText="1"/>
    </xf>
    <xf numFmtId="0" fontId="0" fillId="2" borderId="1" xfId="0" applyFill="1" applyBorder="1" applyAlignment="1">
      <alignment horizontal="center" vertical="center"/>
    </xf>
    <xf numFmtId="0" fontId="0" fillId="2" borderId="1" xfId="0" applyFill="1" applyBorder="1" applyAlignment="1">
      <alignment horizontal="left" vertical="center"/>
    </xf>
    <xf numFmtId="3" fontId="0" fillId="2" borderId="1" xfId="0" applyNumberFormat="1" applyFill="1" applyBorder="1" applyAlignment="1">
      <alignment horizontal="center" vertical="center"/>
    </xf>
    <xf numFmtId="0" fontId="4" fillId="3" borderId="1" xfId="0" applyFont="1" applyFill="1" applyBorder="1" applyAlignment="1">
      <alignment horizontal="center" vertical="center"/>
    </xf>
    <xf numFmtId="0" fontId="8" fillId="5"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left" vertical="center" wrapText="1"/>
    </xf>
    <xf numFmtId="164" fontId="9" fillId="2" borderId="1" xfId="0" applyNumberFormat="1" applyFont="1" applyFill="1" applyBorder="1" applyAlignment="1">
      <alignment horizontal="center" vertical="center"/>
    </xf>
    <xf numFmtId="164" fontId="9" fillId="3" borderId="1" xfId="0" applyNumberFormat="1" applyFont="1" applyFill="1" applyBorder="1" applyAlignment="1">
      <alignment horizontal="center" vertical="center"/>
    </xf>
    <xf numFmtId="3" fontId="9" fillId="3" borderId="1" xfId="0" applyNumberFormat="1" applyFont="1" applyFill="1" applyBorder="1" applyAlignment="1">
      <alignment horizontal="center" vertical="center"/>
    </xf>
    <xf numFmtId="0" fontId="9"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164" fontId="0" fillId="2" borderId="1" xfId="0" applyNumberFormat="1" applyFill="1" applyBorder="1" applyAlignment="1">
      <alignment horizontal="center" vertical="center"/>
    </xf>
    <xf numFmtId="165" fontId="0" fillId="3" borderId="1" xfId="0" applyNumberFormat="1" applyFill="1" applyBorder="1" applyAlignment="1">
      <alignment horizontal="center" vertical="center"/>
    </xf>
    <xf numFmtId="0" fontId="4" fillId="0" borderId="0" xfId="0" applyFont="1" applyAlignment="1">
      <alignment vertical="center" wrapText="1"/>
    </xf>
    <xf numFmtId="164" fontId="4" fillId="2" borderId="1" xfId="0" applyNumberFormat="1" applyFont="1" applyFill="1" applyBorder="1" applyAlignment="1">
      <alignment horizontal="center" vertical="center"/>
    </xf>
    <xf numFmtId="3" fontId="4" fillId="2" borderId="1" xfId="0" applyNumberFormat="1" applyFont="1" applyFill="1" applyBorder="1" applyAlignment="1">
      <alignment horizontal="center" vertical="center"/>
    </xf>
    <xf numFmtId="3" fontId="4" fillId="4" borderId="1" xfId="0" applyNumberFormat="1" applyFont="1" applyFill="1" applyBorder="1" applyAlignment="1">
      <alignment horizontal="center" vertical="center"/>
    </xf>
    <xf numFmtId="166"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11" fillId="4" borderId="0" xfId="0" applyFont="1" applyFill="1" applyAlignment="1">
      <alignment horizontal="center" vertical="center" wrapText="1"/>
    </xf>
  </cellXfs>
  <cellStyles count="1">
    <cellStyle name="Normal" xfId="0" builtinId="0"/>
  </cellStyles>
  <dxfs count="25">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274E13"/>
      </font>
      <fill>
        <patternFill patternType="solid">
          <bgColor rgb="FFD9EAD3"/>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9C0006"/>
      </font>
      <fill>
        <patternFill patternType="solid">
          <bgColor rgb="FFF4C7C3"/>
        </patternFill>
      </fill>
    </dxf>
    <dxf>
      <font>
        <b/>
        <color rgb="FF274E13"/>
      </font>
      <fill>
        <patternFill patternType="solid">
          <bgColor rgb="FFD9EAD3"/>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274E13"/>
      </font>
      <fill>
        <patternFill patternType="solid">
          <bgColor rgb="FFD9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fire-extinguisher-inspection-checklist"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fire-extinguisher-inspection-check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75"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60" customHeight="1" spans="1:6" x14ac:dyDescent="0.25">
      <c r="A10" s="5" t="s">
        <v>6</v>
      </c>
      <c r="B10" s="5"/>
      <c r="C10" s="2" t="s">
        <v>7</v>
      </c>
      <c r="D10" s="2"/>
      <c r="E10" s="2"/>
      <c r="F10" s="2"/>
    </row>
    <row r="11" ht="45" customHeight="1" spans="1:6" x14ac:dyDescent="0.25">
      <c r="A11" s="5" t="s">
        <v>8</v>
      </c>
      <c r="B11" s="5"/>
      <c r="C11" s="2" t="s">
        <v>9</v>
      </c>
      <c r="D11" s="2"/>
      <c r="E11" s="2"/>
      <c r="F11" s="2"/>
    </row>
    <row r="12" ht="45" customHeight="1" spans="1:6" x14ac:dyDescent="0.25">
      <c r="A12" s="5" t="s">
        <v>10</v>
      </c>
      <c r="B12" s="5"/>
      <c r="C12" s="2" t="s">
        <v>11</v>
      </c>
      <c r="D12" s="2"/>
      <c r="E12" s="2"/>
      <c r="F12" s="2"/>
    </row>
    <row r="13" ht="30" customHeight="1" spans="1:6" x14ac:dyDescent="0.25">
      <c r="A13" s="5" t="s">
        <v>12</v>
      </c>
      <c r="B13" s="5"/>
      <c r="C13" s="2" t="s">
        <v>13</v>
      </c>
      <c r="D13" s="2"/>
      <c r="E13" s="2"/>
      <c r="F13" s="2"/>
    </row>
    <row r="14" spans="1:6" x14ac:dyDescent="0.25">
      <c r="A14" s="2"/>
      <c r="B14" s="2"/>
      <c r="C14" s="2"/>
      <c r="D14" s="2"/>
      <c r="E14" s="2"/>
      <c r="F14" s="2"/>
    </row>
    <row r="15" spans="1:6" x14ac:dyDescent="0.25">
      <c r="A15" s="3" t="s">
        <v>14</v>
      </c>
      <c r="B15" s="3"/>
      <c r="C15" s="3"/>
      <c r="D15" s="3"/>
      <c r="E15" s="3"/>
      <c r="F15" s="3"/>
    </row>
    <row r="16" ht="30" customHeight="1" spans="1:6" x14ac:dyDescent="0.25">
      <c r="A16" s="2" t="s">
        <v>15</v>
      </c>
      <c r="B16" s="2"/>
      <c r="C16" s="2"/>
      <c r="D16" s="2"/>
      <c r="E16" s="2"/>
      <c r="F16" s="2"/>
    </row>
    <row r="17" ht="30" customHeight="1" spans="1:6" x14ac:dyDescent="0.25">
      <c r="A17" s="2" t="s">
        <v>16</v>
      </c>
      <c r="B17" s="2"/>
      <c r="C17" s="2"/>
      <c r="D17" s="2"/>
      <c r="E17" s="2"/>
      <c r="F17" s="2"/>
    </row>
    <row r="18" ht="45" customHeight="1" spans="1:6" x14ac:dyDescent="0.25">
      <c r="A18" s="2" t="s">
        <v>17</v>
      </c>
      <c r="B18" s="2"/>
      <c r="C18" s="2"/>
      <c r="D18" s="2"/>
      <c r="E18" s="2"/>
      <c r="F18" s="2"/>
    </row>
    <row r="19" ht="45" customHeight="1" spans="1:6" x14ac:dyDescent="0.25">
      <c r="A19" s="2" t="s">
        <v>18</v>
      </c>
      <c r="B19" s="2"/>
      <c r="C19" s="2"/>
      <c r="D19" s="2"/>
      <c r="E19" s="2"/>
      <c r="F19" s="2"/>
    </row>
    <row r="20" ht="30" customHeight="1" spans="1:6" x14ac:dyDescent="0.25">
      <c r="A20" s="2" t="s">
        <v>19</v>
      </c>
      <c r="B20" s="2"/>
      <c r="C20" s="2"/>
      <c r="D20" s="2"/>
      <c r="E20" s="2"/>
      <c r="F20" s="2"/>
    </row>
    <row r="21" ht="30" customHeight="1" spans="1:6" x14ac:dyDescent="0.25">
      <c r="A21" s="2" t="s">
        <v>20</v>
      </c>
      <c r="B21" s="2"/>
      <c r="C21" s="2"/>
      <c r="D21" s="2"/>
      <c r="E21" s="2"/>
      <c r="F21" s="2"/>
    </row>
    <row r="22" ht="30" customHeight="1" spans="1:6" x14ac:dyDescent="0.25">
      <c r="A22" s="2" t="s">
        <v>21</v>
      </c>
      <c r="B22" s="2"/>
      <c r="C22" s="2"/>
      <c r="D22" s="2"/>
      <c r="E22" s="2"/>
      <c r="F22" s="2"/>
    </row>
    <row r="23" spans="1:6" x14ac:dyDescent="0.25">
      <c r="A23" s="2"/>
      <c r="B23" s="2"/>
      <c r="C23" s="2"/>
      <c r="D23" s="2"/>
      <c r="E23" s="2"/>
      <c r="F23" s="2"/>
    </row>
    <row r="24" spans="1:6" x14ac:dyDescent="0.25">
      <c r="A24" s="3" t="s">
        <v>22</v>
      </c>
      <c r="B24" s="3"/>
      <c r="C24" s="3"/>
      <c r="D24" s="3"/>
      <c r="E24" s="3"/>
      <c r="F24" s="3"/>
    </row>
    <row r="25" spans="1:6" x14ac:dyDescent="0.25">
      <c r="A25" s="5" t="s">
        <v>22</v>
      </c>
      <c r="B25" s="2"/>
      <c r="C25" s="2"/>
      <c r="D25" s="2"/>
      <c r="E25" s="2"/>
      <c r="F25" s="2"/>
    </row>
    <row r="26" spans="1:6" x14ac:dyDescent="0.25">
      <c r="A26" s="6" t="s">
        <v>23</v>
      </c>
      <c r="B26" s="7" t="s">
        <v>24</v>
      </c>
      <c r="C26" s="2"/>
      <c r="D26" s="2"/>
      <c r="E26" s="2"/>
      <c r="F26" s="2"/>
    </row>
    <row r="27" spans="1:6" x14ac:dyDescent="0.25">
      <c r="A27" s="8" t="s">
        <v>23</v>
      </c>
      <c r="B27" s="7" t="s">
        <v>25</v>
      </c>
      <c r="C27" s="2"/>
      <c r="D27" s="2"/>
      <c r="E27" s="2"/>
      <c r="F27" s="2"/>
    </row>
    <row r="28" spans="1:6" x14ac:dyDescent="0.25">
      <c r="A28" s="9" t="s">
        <v>23</v>
      </c>
      <c r="B28" s="7" t="s">
        <v>26</v>
      </c>
      <c r="C28" s="2"/>
      <c r="D28" s="2"/>
      <c r="E28" s="2"/>
      <c r="F28" s="2"/>
    </row>
    <row r="29" spans="1:6" x14ac:dyDescent="0.25">
      <c r="A29" s="2"/>
      <c r="B29" s="2"/>
      <c r="C29" s="2"/>
      <c r="D29" s="2"/>
      <c r="E29" s="2"/>
      <c r="F29" s="2"/>
    </row>
    <row r="30" spans="1:6" x14ac:dyDescent="0.25">
      <c r="A30" s="3" t="s">
        <v>27</v>
      </c>
      <c r="B30" s="3"/>
      <c r="C30" s="3"/>
      <c r="D30" s="3"/>
      <c r="E30" s="3"/>
      <c r="F30" s="3"/>
    </row>
    <row r="31" ht="30" customHeight="1" spans="1:6" x14ac:dyDescent="0.25">
      <c r="A31" s="2" t="s">
        <v>28</v>
      </c>
      <c r="B31" s="2"/>
      <c r="C31" s="2"/>
      <c r="D31" s="2"/>
      <c r="E31" s="2"/>
      <c r="F31" s="2"/>
    </row>
    <row r="32" spans="1:6" x14ac:dyDescent="0.25">
      <c r="A32" s="2"/>
      <c r="B32" s="2"/>
      <c r="C32" s="2"/>
      <c r="D32" s="2"/>
      <c r="E32" s="2"/>
      <c r="F32" s="2"/>
    </row>
    <row r="33" spans="1:6" x14ac:dyDescent="0.25">
      <c r="A33" s="3" t="s">
        <v>29</v>
      </c>
      <c r="B33" s="3"/>
      <c r="C33" s="3"/>
      <c r="D33" s="3"/>
      <c r="E33" s="3"/>
      <c r="F33" s="3"/>
    </row>
    <row r="34" ht="60" customHeight="1" spans="1:6" x14ac:dyDescent="0.25">
      <c r="A34" s="2" t="s">
        <v>30</v>
      </c>
      <c r="B34" s="2"/>
      <c r="C34" s="2"/>
      <c r="D34" s="2"/>
      <c r="E34" s="2"/>
      <c r="F34" s="2"/>
    </row>
    <row r="35" spans="1:6" x14ac:dyDescent="0.25">
      <c r="A35" s="2"/>
      <c r="B35" s="2"/>
      <c r="C35" s="2"/>
      <c r="D35" s="2"/>
      <c r="E35" s="2"/>
      <c r="F35" s="2"/>
    </row>
    <row r="36" spans="1:6" x14ac:dyDescent="0.25">
      <c r="A36" s="2"/>
      <c r="B36" s="2"/>
      <c r="C36" s="2"/>
      <c r="D36" s="2"/>
      <c r="E36" s="2"/>
      <c r="F36" s="2"/>
    </row>
    <row r="37" ht="32" customHeight="1" spans="1:6" x14ac:dyDescent="0.25">
      <c r="A37" s="10" t="s">
        <v>31</v>
      </c>
      <c r="B37" s="10"/>
      <c r="C37" s="10"/>
      <c r="D37" s="10"/>
      <c r="E37" s="10"/>
      <c r="F37" s="10"/>
    </row>
  </sheetData>
  <mergeCells count="28">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5:F15"/>
    <mergeCell ref="A16:F16"/>
    <mergeCell ref="A17:F17"/>
    <mergeCell ref="A18:F18"/>
    <mergeCell ref="A19:F19"/>
    <mergeCell ref="A20:F20"/>
    <mergeCell ref="A21:F21"/>
    <mergeCell ref="A22:F22"/>
    <mergeCell ref="A24:F24"/>
    <mergeCell ref="A30:F30"/>
    <mergeCell ref="A31:F31"/>
    <mergeCell ref="A33:F33"/>
    <mergeCell ref="A34:F34"/>
    <mergeCell ref="A37:F37"/>
  </mergeCells>
  <hyperlinks>
    <hyperlink ref="A37"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workbookViewId="0">
      <pane ySplit="1" topLeftCell="A2" activePane="bottomLeft" state="frozen"/>
      <selection pane="bottomLeft"/>
    </sheetView>
  </sheetViews>
  <sheetFormatPr defaultRowHeight="15" outlineLevelRow="0" outlineLevelCol="0" x14ac:dyDescent="55"/>
  <cols>
    <col min="2" max="2" width="30" customWidth="1"/>
    <col min="3" max="6" width="14" customWidth="1"/>
    <col min="7" max="7" width="13" customWidth="1"/>
    <col min="8" max="8" width="3" customWidth="1"/>
    <col min="9" max="14" width="10" customWidth="1"/>
  </cols>
  <sheetData>
    <row r="1" ht="48" customHeight="1" spans="1:14" x14ac:dyDescent="0.25">
      <c r="A1" s="11" t="s">
        <v>32</v>
      </c>
      <c r="B1" s="11" t="s">
        <v>33</v>
      </c>
      <c r="C1" s="11" t="s">
        <v>34</v>
      </c>
      <c r="D1" s="11" t="s">
        <v>35</v>
      </c>
      <c r="E1" s="11" t="s">
        <v>36</v>
      </c>
      <c r="F1" s="11" t="s">
        <v>37</v>
      </c>
      <c r="G1" s="11" t="s">
        <v>38</v>
      </c>
      <c r="I1" s="12" t="s">
        <v>39</v>
      </c>
      <c r="J1" s="12"/>
      <c r="K1" s="12"/>
      <c r="L1" s="12"/>
      <c r="M1" s="12"/>
      <c r="N1" s="12"/>
    </row>
    <row r="2" spans="1:14" x14ac:dyDescent="0.25">
      <c r="A2" s="13" t="s">
        <v>40</v>
      </c>
      <c r="B2" s="14" t="s">
        <v>41</v>
      </c>
      <c r="C2" s="15">
        <v>30</v>
      </c>
      <c r="D2" s="15">
        <v>365</v>
      </c>
      <c r="E2" s="15">
        <v>6</v>
      </c>
      <c r="F2" s="15">
        <v>12</v>
      </c>
      <c r="G2" s="16" t="str">
        <f>IF(COUNTA($A2:$F2)=0,"",IF($A2="","Check ID",IF(SUMPRODUCT(--($A$2:$A$21=$A2))&gt;1,"Duplicate ID",IF(OR(NOT(AND(ISNUMBER($C2),N($C2)&gt;=1,N($C2)&lt;=366,INT(N($C2))=N($C2))),NOT(AND(ISNUMBER($D2),N($D2)&gt;=1,N($D2)&lt;=3660,INT(N($D2))=N($D2))),AND($E2&lt;&gt;"",NOT(AND(ISNUMBER($E2),N($E2)&gt;=1,N($E2)&lt;=50,INT(N($E2))=N($E2)))),NOT(AND(ISNUMBER($F2),N($F2)&gt;=1,N($F2)&lt;=50,INT(N($F2))=N($F2)))),"Check inputs","OK"))))</f>
        <v>OK</v>
      </c>
      <c r="I2" s="12"/>
      <c r="J2" s="12"/>
      <c r="K2" s="12"/>
      <c r="L2" s="12"/>
      <c r="M2" s="12"/>
      <c r="N2" s="12"/>
    </row>
    <row r="3" spans="1:14" x14ac:dyDescent="0.25">
      <c r="A3" s="13" t="s">
        <v>42</v>
      </c>
      <c r="B3" s="14" t="s">
        <v>43</v>
      </c>
      <c r="C3" s="15">
        <v>30</v>
      </c>
      <c r="D3" s="15">
        <v>365</v>
      </c>
      <c r="E3" s="15"/>
      <c r="F3" s="15">
        <v>5</v>
      </c>
      <c r="G3" s="16" t="str">
        <f>IF(COUNTA($A3:$F3)=0,"",IF($A3="","Check ID",IF(SUMPRODUCT(--($A$2:$A$21=$A3))&gt;1,"Duplicate ID",IF(OR(NOT(AND(ISNUMBER($C3),N($C3)&gt;=1,N($C3)&lt;=366,INT(N($C3))=N($C3))),NOT(AND(ISNUMBER($D3),N($D3)&gt;=1,N($D3)&lt;=3660,INT(N($D3))=N($D3))),AND($E3&lt;&gt;"",NOT(AND(ISNUMBER($E3),N($E3)&gt;=1,N($E3)&lt;=50,INT(N($E3))=N($E3)))),NOT(AND(ISNUMBER($F3),N($F3)&gt;=1,N($F3)&lt;=50,INT(N($F3))=N($F3)))),"Check inputs","OK"))))</f>
        <v>OK</v>
      </c>
      <c r="I3" s="12"/>
      <c r="J3" s="12"/>
      <c r="K3" s="12"/>
      <c r="L3" s="12"/>
      <c r="M3" s="12"/>
      <c r="N3" s="12"/>
    </row>
    <row r="4" spans="1:14" x14ac:dyDescent="0.25">
      <c r="A4" s="13" t="s">
        <v>44</v>
      </c>
      <c r="B4" s="14" t="s">
        <v>45</v>
      </c>
      <c r="C4" s="15">
        <v>30</v>
      </c>
      <c r="D4" s="15">
        <v>365</v>
      </c>
      <c r="E4" s="15"/>
      <c r="F4" s="15">
        <v>5</v>
      </c>
      <c r="G4" s="16" t="str">
        <f>IF(COUNTA($A4:$F4)=0,"",IF($A4="","Check ID",IF(SUMPRODUCT(--($A$2:$A$21=$A4))&gt;1,"Duplicate ID",IF(OR(NOT(AND(ISNUMBER($C4),N($C4)&gt;=1,N($C4)&lt;=366,INT(N($C4))=N($C4))),NOT(AND(ISNUMBER($D4),N($D4)&gt;=1,N($D4)&lt;=3660,INT(N($D4))=N($D4))),AND($E4&lt;&gt;"",NOT(AND(ISNUMBER($E4),N($E4)&gt;=1,N($E4)&lt;=50,INT(N($E4))=N($E4)))),NOT(AND(ISNUMBER($F4),N($F4)&gt;=1,N($F4)&lt;=50,INT(N($F4))=N($F4)))),"Check inputs","OK"))))</f>
        <v>OK</v>
      </c>
      <c r="I4" s="12"/>
      <c r="J4" s="12"/>
      <c r="K4" s="12"/>
      <c r="L4" s="12"/>
      <c r="M4" s="12"/>
      <c r="N4" s="12"/>
    </row>
    <row r="5" spans="1:7" x14ac:dyDescent="0.25">
      <c r="A5" s="13"/>
      <c r="B5" s="14"/>
      <c r="C5" s="15"/>
      <c r="D5" s="15"/>
      <c r="E5" s="15"/>
      <c r="F5" s="15"/>
      <c r="G5" s="16" t="str">
        <f>IF(COUNTA($A5:$F5)=0,"",IF($A5="","Check ID",IF(SUMPRODUCT(--($A$2:$A$21=$A5))&gt;1,"Duplicate ID",IF(OR(NOT(AND(ISNUMBER($C5),N($C5)&gt;=1,N($C5)&lt;=366,INT(N($C5))=N($C5))),NOT(AND(ISNUMBER($D5),N($D5)&gt;=1,N($D5)&lt;=3660,INT(N($D5))=N($D5))),AND($E5&lt;&gt;"",NOT(AND(ISNUMBER($E5),N($E5)&gt;=1,N($E5)&lt;=50,INT(N($E5))=N($E5)))),NOT(AND(ISNUMBER($F5),N($F5)&gt;=1,N($F5)&lt;=50,INT(N($F5))=N($F5)))),"Check inputs","OK"))))</f>
        <v/>
      </c>
    </row>
    <row r="6" spans="1:7" x14ac:dyDescent="0.25">
      <c r="A6" s="13"/>
      <c r="B6" s="14"/>
      <c r="C6" s="15"/>
      <c r="D6" s="15"/>
      <c r="E6" s="15"/>
      <c r="F6" s="15"/>
      <c r="G6" s="16" t="str">
        <f>IF(COUNTA($A6:$F6)=0,"",IF($A6="","Check ID",IF(SUMPRODUCT(--($A$2:$A$21=$A6))&gt;1,"Duplicate ID",IF(OR(NOT(AND(ISNUMBER($C6),N($C6)&gt;=1,N($C6)&lt;=366,INT(N($C6))=N($C6))),NOT(AND(ISNUMBER($D6),N($D6)&gt;=1,N($D6)&lt;=3660,INT(N($D6))=N($D6))),AND($E6&lt;&gt;"",NOT(AND(ISNUMBER($E6),N($E6)&gt;=1,N($E6)&lt;=50,INT(N($E6))=N($E6)))),NOT(AND(ISNUMBER($F6),N($F6)&gt;=1,N($F6)&lt;=50,INT(N($F6))=N($F6)))),"Check inputs","OK"))))</f>
        <v/>
      </c>
    </row>
    <row r="7" spans="1:7" x14ac:dyDescent="0.25">
      <c r="A7" s="13"/>
      <c r="B7" s="14"/>
      <c r="C7" s="15"/>
      <c r="D7" s="15"/>
      <c r="E7" s="15"/>
      <c r="F7" s="15"/>
      <c r="G7" s="16" t="str">
        <f>IF(COUNTA($A7:$F7)=0,"",IF($A7="","Check ID",IF(SUMPRODUCT(--($A$2:$A$21=$A7))&gt;1,"Duplicate ID",IF(OR(NOT(AND(ISNUMBER($C7),N($C7)&gt;=1,N($C7)&lt;=366,INT(N($C7))=N($C7))),NOT(AND(ISNUMBER($D7),N($D7)&gt;=1,N($D7)&lt;=3660,INT(N($D7))=N($D7))),AND($E7&lt;&gt;"",NOT(AND(ISNUMBER($E7),N($E7)&gt;=1,N($E7)&lt;=50,INT(N($E7))=N($E7)))),NOT(AND(ISNUMBER($F7),N($F7)&gt;=1,N($F7)&lt;=50,INT(N($F7))=N($F7)))),"Check inputs","OK"))))</f>
        <v/>
      </c>
    </row>
    <row r="8" spans="1:7" x14ac:dyDescent="0.25">
      <c r="A8" s="13"/>
      <c r="B8" s="14"/>
      <c r="C8" s="15"/>
      <c r="D8" s="15"/>
      <c r="E8" s="15"/>
      <c r="F8" s="15"/>
      <c r="G8" s="16" t="str">
        <f>IF(COUNTA($A8:$F8)=0,"",IF($A8="","Check ID",IF(SUMPRODUCT(--($A$2:$A$21=$A8))&gt;1,"Duplicate ID",IF(OR(NOT(AND(ISNUMBER($C8),N($C8)&gt;=1,N($C8)&lt;=366,INT(N($C8))=N($C8))),NOT(AND(ISNUMBER($D8),N($D8)&gt;=1,N($D8)&lt;=3660,INT(N($D8))=N($D8))),AND($E8&lt;&gt;"",NOT(AND(ISNUMBER($E8),N($E8)&gt;=1,N($E8)&lt;=50,INT(N($E8))=N($E8)))),NOT(AND(ISNUMBER($F8),N($F8)&gt;=1,N($F8)&lt;=50,INT(N($F8))=N($F8)))),"Check inputs","OK"))))</f>
        <v/>
      </c>
    </row>
    <row r="9" spans="1:7" x14ac:dyDescent="0.25">
      <c r="A9" s="13"/>
      <c r="B9" s="14"/>
      <c r="C9" s="15"/>
      <c r="D9" s="15"/>
      <c r="E9" s="15"/>
      <c r="F9" s="15"/>
      <c r="G9" s="16" t="str">
        <f>IF(COUNTA($A9:$F9)=0,"",IF($A9="","Check ID",IF(SUMPRODUCT(--($A$2:$A$21=$A9))&gt;1,"Duplicate ID",IF(OR(NOT(AND(ISNUMBER($C9),N($C9)&gt;=1,N($C9)&lt;=366,INT(N($C9))=N($C9))),NOT(AND(ISNUMBER($D9),N($D9)&gt;=1,N($D9)&lt;=3660,INT(N($D9))=N($D9))),AND($E9&lt;&gt;"",NOT(AND(ISNUMBER($E9),N($E9)&gt;=1,N($E9)&lt;=50,INT(N($E9))=N($E9)))),NOT(AND(ISNUMBER($F9),N($F9)&gt;=1,N($F9)&lt;=50,INT(N($F9))=N($F9)))),"Check inputs","OK"))))</f>
        <v/>
      </c>
    </row>
    <row r="10" spans="1:7" x14ac:dyDescent="0.25">
      <c r="A10" s="13"/>
      <c r="B10" s="14"/>
      <c r="C10" s="15"/>
      <c r="D10" s="15"/>
      <c r="E10" s="15"/>
      <c r="F10" s="15"/>
      <c r="G10" s="16" t="str">
        <f>IF(COUNTA($A10:$F10)=0,"",IF($A10="","Check ID",IF(SUMPRODUCT(--($A$2:$A$21=$A10))&gt;1,"Duplicate ID",IF(OR(NOT(AND(ISNUMBER($C10),N($C10)&gt;=1,N($C10)&lt;=366,INT(N($C10))=N($C10))),NOT(AND(ISNUMBER($D10),N($D10)&gt;=1,N($D10)&lt;=3660,INT(N($D10))=N($D10))),AND($E10&lt;&gt;"",NOT(AND(ISNUMBER($E10),N($E10)&gt;=1,N($E10)&lt;=50,INT(N($E10))=N($E10)))),NOT(AND(ISNUMBER($F10),N($F10)&gt;=1,N($F10)&lt;=50,INT(N($F10))=N($F10)))),"Check inputs","OK"))))</f>
        <v/>
      </c>
    </row>
    <row r="11" spans="1:7" x14ac:dyDescent="0.25">
      <c r="A11" s="13"/>
      <c r="B11" s="14"/>
      <c r="C11" s="15"/>
      <c r="D11" s="15"/>
      <c r="E11" s="15"/>
      <c r="F11" s="15"/>
      <c r="G11" s="16" t="str">
        <f>IF(COUNTA($A11:$F11)=0,"",IF($A11="","Check ID",IF(SUMPRODUCT(--($A$2:$A$21=$A11))&gt;1,"Duplicate ID",IF(OR(NOT(AND(ISNUMBER($C11),N($C11)&gt;=1,N($C11)&lt;=366,INT(N($C11))=N($C11))),NOT(AND(ISNUMBER($D11),N($D11)&gt;=1,N($D11)&lt;=3660,INT(N($D11))=N($D11))),AND($E11&lt;&gt;"",NOT(AND(ISNUMBER($E11),N($E11)&gt;=1,N($E11)&lt;=50,INT(N($E11))=N($E11)))),NOT(AND(ISNUMBER($F11),N($F11)&gt;=1,N($F11)&lt;=50,INT(N($F11))=N($F11)))),"Check inputs","OK"))))</f>
        <v/>
      </c>
    </row>
    <row r="12" spans="1:7" x14ac:dyDescent="0.25">
      <c r="A12" s="13"/>
      <c r="B12" s="14"/>
      <c r="C12" s="15"/>
      <c r="D12" s="15"/>
      <c r="E12" s="15"/>
      <c r="F12" s="15"/>
      <c r="G12" s="16" t="str">
        <f>IF(COUNTA($A12:$F12)=0,"",IF($A12="","Check ID",IF(SUMPRODUCT(--($A$2:$A$21=$A12))&gt;1,"Duplicate ID",IF(OR(NOT(AND(ISNUMBER($C12),N($C12)&gt;=1,N($C12)&lt;=366,INT(N($C12))=N($C12))),NOT(AND(ISNUMBER($D12),N($D12)&gt;=1,N($D12)&lt;=3660,INT(N($D12))=N($D12))),AND($E12&lt;&gt;"",NOT(AND(ISNUMBER($E12),N($E12)&gt;=1,N($E12)&lt;=50,INT(N($E12))=N($E12)))),NOT(AND(ISNUMBER($F12),N($F12)&gt;=1,N($F12)&lt;=50,INT(N($F12))=N($F12)))),"Check inputs","OK"))))</f>
        <v/>
      </c>
    </row>
    <row r="13" spans="1:7" x14ac:dyDescent="0.25">
      <c r="A13" s="13"/>
      <c r="B13" s="14"/>
      <c r="C13" s="15"/>
      <c r="D13" s="15"/>
      <c r="E13" s="15"/>
      <c r="F13" s="15"/>
      <c r="G13" s="16" t="str">
        <f>IF(COUNTA($A13:$F13)=0,"",IF($A13="","Check ID",IF(SUMPRODUCT(--($A$2:$A$21=$A13))&gt;1,"Duplicate ID",IF(OR(NOT(AND(ISNUMBER($C13),N($C13)&gt;=1,N($C13)&lt;=366,INT(N($C13))=N($C13))),NOT(AND(ISNUMBER($D13),N($D13)&gt;=1,N($D13)&lt;=3660,INT(N($D13))=N($D13))),AND($E13&lt;&gt;"",NOT(AND(ISNUMBER($E13),N($E13)&gt;=1,N($E13)&lt;=50,INT(N($E13))=N($E13)))),NOT(AND(ISNUMBER($F13),N($F13)&gt;=1,N($F13)&lt;=50,INT(N($F13))=N($F13)))),"Check inputs","OK"))))</f>
        <v/>
      </c>
    </row>
    <row r="14" spans="1:7" x14ac:dyDescent="0.25">
      <c r="A14" s="13"/>
      <c r="B14" s="14"/>
      <c r="C14" s="15"/>
      <c r="D14" s="15"/>
      <c r="E14" s="15"/>
      <c r="F14" s="15"/>
      <c r="G14" s="16" t="str">
        <f>IF(COUNTA($A14:$F14)=0,"",IF($A14="","Check ID",IF(SUMPRODUCT(--($A$2:$A$21=$A14))&gt;1,"Duplicate ID",IF(OR(NOT(AND(ISNUMBER($C14),N($C14)&gt;=1,N($C14)&lt;=366,INT(N($C14))=N($C14))),NOT(AND(ISNUMBER($D14),N($D14)&gt;=1,N($D14)&lt;=3660,INT(N($D14))=N($D14))),AND($E14&lt;&gt;"",NOT(AND(ISNUMBER($E14),N($E14)&gt;=1,N($E14)&lt;=50,INT(N($E14))=N($E14)))),NOT(AND(ISNUMBER($F14),N($F14)&gt;=1,N($F14)&lt;=50,INT(N($F14))=N($F14)))),"Check inputs","OK"))))</f>
        <v/>
      </c>
    </row>
    <row r="15" spans="1:7" x14ac:dyDescent="0.25">
      <c r="A15" s="13"/>
      <c r="B15" s="14"/>
      <c r="C15" s="15"/>
      <c r="D15" s="15"/>
      <c r="E15" s="15"/>
      <c r="F15" s="15"/>
      <c r="G15" s="16" t="str">
        <f>IF(COUNTA($A15:$F15)=0,"",IF($A15="","Check ID",IF(SUMPRODUCT(--($A$2:$A$21=$A15))&gt;1,"Duplicate ID",IF(OR(NOT(AND(ISNUMBER($C15),N($C15)&gt;=1,N($C15)&lt;=366,INT(N($C15))=N($C15))),NOT(AND(ISNUMBER($D15),N($D15)&gt;=1,N($D15)&lt;=3660,INT(N($D15))=N($D15))),AND($E15&lt;&gt;"",NOT(AND(ISNUMBER($E15),N($E15)&gt;=1,N($E15)&lt;=50,INT(N($E15))=N($E15)))),NOT(AND(ISNUMBER($F15),N($F15)&gt;=1,N($F15)&lt;=50,INT(N($F15))=N($F15)))),"Check inputs","OK"))))</f>
        <v/>
      </c>
    </row>
    <row r="16" spans="1:7" x14ac:dyDescent="0.25">
      <c r="A16" s="13"/>
      <c r="B16" s="14"/>
      <c r="C16" s="15"/>
      <c r="D16" s="15"/>
      <c r="E16" s="15"/>
      <c r="F16" s="15"/>
      <c r="G16" s="16" t="str">
        <f>IF(COUNTA($A16:$F16)=0,"",IF($A16="","Check ID",IF(SUMPRODUCT(--($A$2:$A$21=$A16))&gt;1,"Duplicate ID",IF(OR(NOT(AND(ISNUMBER($C16),N($C16)&gt;=1,N($C16)&lt;=366,INT(N($C16))=N($C16))),NOT(AND(ISNUMBER($D16),N($D16)&gt;=1,N($D16)&lt;=3660,INT(N($D16))=N($D16))),AND($E16&lt;&gt;"",NOT(AND(ISNUMBER($E16),N($E16)&gt;=1,N($E16)&lt;=50,INT(N($E16))=N($E16)))),NOT(AND(ISNUMBER($F16),N($F16)&gt;=1,N($F16)&lt;=50,INT(N($F16))=N($F16)))),"Check inputs","OK"))))</f>
        <v/>
      </c>
    </row>
    <row r="17" spans="1:7" x14ac:dyDescent="0.25">
      <c r="A17" s="13"/>
      <c r="B17" s="14"/>
      <c r="C17" s="15"/>
      <c r="D17" s="15"/>
      <c r="E17" s="15"/>
      <c r="F17" s="15"/>
      <c r="G17" s="16" t="str">
        <f>IF(COUNTA($A17:$F17)=0,"",IF($A17="","Check ID",IF(SUMPRODUCT(--($A$2:$A$21=$A17))&gt;1,"Duplicate ID",IF(OR(NOT(AND(ISNUMBER($C17),N($C17)&gt;=1,N($C17)&lt;=366,INT(N($C17))=N($C17))),NOT(AND(ISNUMBER($D17),N($D17)&gt;=1,N($D17)&lt;=3660,INT(N($D17))=N($D17))),AND($E17&lt;&gt;"",NOT(AND(ISNUMBER($E17),N($E17)&gt;=1,N($E17)&lt;=50,INT(N($E17))=N($E17)))),NOT(AND(ISNUMBER($F17),N($F17)&gt;=1,N($F17)&lt;=50,INT(N($F17))=N($F17)))),"Check inputs","OK"))))</f>
        <v/>
      </c>
    </row>
    <row r="18" spans="1:7" x14ac:dyDescent="0.25">
      <c r="A18" s="13"/>
      <c r="B18" s="14"/>
      <c r="C18" s="15"/>
      <c r="D18" s="15"/>
      <c r="E18" s="15"/>
      <c r="F18" s="15"/>
      <c r="G18" s="16" t="str">
        <f>IF(COUNTA($A18:$F18)=0,"",IF($A18="","Check ID",IF(SUMPRODUCT(--($A$2:$A$21=$A18))&gt;1,"Duplicate ID",IF(OR(NOT(AND(ISNUMBER($C18),N($C18)&gt;=1,N($C18)&lt;=366,INT(N($C18))=N($C18))),NOT(AND(ISNUMBER($D18),N($D18)&gt;=1,N($D18)&lt;=3660,INT(N($D18))=N($D18))),AND($E18&lt;&gt;"",NOT(AND(ISNUMBER($E18),N($E18)&gt;=1,N($E18)&lt;=50,INT(N($E18))=N($E18)))),NOT(AND(ISNUMBER($F18),N($F18)&gt;=1,N($F18)&lt;=50,INT(N($F18))=N($F18)))),"Check inputs","OK"))))</f>
        <v/>
      </c>
    </row>
    <row r="19" spans="1:7" x14ac:dyDescent="0.25">
      <c r="A19" s="13"/>
      <c r="B19" s="14"/>
      <c r="C19" s="15"/>
      <c r="D19" s="15"/>
      <c r="E19" s="15"/>
      <c r="F19" s="15"/>
      <c r="G19" s="16" t="str">
        <f>IF(COUNTA($A19:$F19)=0,"",IF($A19="","Check ID",IF(SUMPRODUCT(--($A$2:$A$21=$A19))&gt;1,"Duplicate ID",IF(OR(NOT(AND(ISNUMBER($C19),N($C19)&gt;=1,N($C19)&lt;=366,INT(N($C19))=N($C19))),NOT(AND(ISNUMBER($D19),N($D19)&gt;=1,N($D19)&lt;=3660,INT(N($D19))=N($D19))),AND($E19&lt;&gt;"",NOT(AND(ISNUMBER($E19),N($E19)&gt;=1,N($E19)&lt;=50,INT(N($E19))=N($E19)))),NOT(AND(ISNUMBER($F19),N($F19)&gt;=1,N($F19)&lt;=50,INT(N($F19))=N($F19)))),"Check inputs","OK"))))</f>
        <v/>
      </c>
    </row>
    <row r="20" spans="1:7" x14ac:dyDescent="0.25">
      <c r="A20" s="13"/>
      <c r="B20" s="14"/>
      <c r="C20" s="15"/>
      <c r="D20" s="15"/>
      <c r="E20" s="15"/>
      <c r="F20" s="15"/>
      <c r="G20" s="16" t="str">
        <f>IF(COUNTA($A20:$F20)=0,"",IF($A20="","Check ID",IF(SUMPRODUCT(--($A$2:$A$21=$A20))&gt;1,"Duplicate ID",IF(OR(NOT(AND(ISNUMBER($C20),N($C20)&gt;=1,N($C20)&lt;=366,INT(N($C20))=N($C20))),NOT(AND(ISNUMBER($D20),N($D20)&gt;=1,N($D20)&lt;=3660,INT(N($D20))=N($D20))),AND($E20&lt;&gt;"",NOT(AND(ISNUMBER($E20),N($E20)&gt;=1,N($E20)&lt;=50,INT(N($E20))=N($E20)))),NOT(AND(ISNUMBER($F20),N($F20)&gt;=1,N($F20)&lt;=50,INT(N($F20))=N($F20)))),"Check inputs","OK"))))</f>
        <v/>
      </c>
    </row>
    <row r="21" spans="1:7" x14ac:dyDescent="0.25">
      <c r="A21" s="13"/>
      <c r="B21" s="14"/>
      <c r="C21" s="15"/>
      <c r="D21" s="15"/>
      <c r="E21" s="15"/>
      <c r="F21" s="15"/>
      <c r="G21" s="16" t="str">
        <f>IF(COUNTA($A21:$F21)=0,"",IF($A21="","Check ID",IF(SUMPRODUCT(--($A$2:$A$21=$A21))&gt;1,"Duplicate ID",IF(OR(NOT(AND(ISNUMBER($C21),N($C21)&gt;=1,N($C21)&lt;=366,INT(N($C21))=N($C21))),NOT(AND(ISNUMBER($D21),N($D21)&gt;=1,N($D21)&lt;=3660,INT(N($D21))=N($D21))),AND($E21&lt;&gt;"",NOT(AND(ISNUMBER($E21),N($E21)&gt;=1,N($E21)&lt;=50,INT(N($E21))=N($E21)))),NOT(AND(ISNUMBER($F21),N($F21)&gt;=1,N($F21)&lt;=50,INT(N($F21))=N($F21)))),"Check inputs","OK"))))</f>
        <v/>
      </c>
    </row>
  </sheetData>
  <mergeCells count="1">
    <mergeCell ref="I1:N4"/>
  </mergeCells>
  <conditionalFormatting sqref="G2:G21">
    <cfRule type="expression" dxfId="0" priority="1">
      <formula>$G2="Check ID"</formula>
    </cfRule>
    <cfRule type="expression" dxfId="1" priority="2">
      <formula>$G2="Duplicate ID"</formula>
    </cfRule>
    <cfRule type="expression" dxfId="2" priority="3">
      <formula>$G2="Check inputs"</formula>
    </cfRule>
  </conditionalFormatting>
  <dataValidations count="5">
    <dataValidation type="custom" allowBlank="1" showErrorMessage="1" errorTitle="Duplicate code" error="Each type code must be unique." sqref="A2:A21">
      <formula1>SUMPRODUCT(--($A$2:$A$21=A2))=1</formula1>
    </dataValidation>
    <dataValidation type="decimal" allowBlank="1" showErrorMessage="1" errorTitle="Invalid interval" error="Enter a whole number of days from 1 to 366." sqref="C2:C21">
      <formula1>1</formula1>
      <formula2>366</formula2>
    </dataValidation>
    <dataValidation type="decimal" allowBlank="1" showErrorMessage="1" errorTitle="Invalid interval" error="Enter a whole number of days from 1 to 3,660." sqref="D2:D21">
      <formula1>1</formula1>
      <formula2>3660</formula2>
    </dataValidation>
    <dataValidation type="decimal" allowBlank="1" showErrorMessage="1" errorTitle="Invalid interval" error="Enter a whole number of years from 1 to 50, or leave blank for none." sqref="E2:E21">
      <formula1>1</formula1>
      <formula2>50</formula2>
    </dataValidation>
    <dataValidation type="decimal" allowBlank="1" showErrorMessage="1" errorTitle="Invalid interval" error="Enter a whole number of years from 1 to 50." sqref="F2:F21">
      <formula1>1</formula1>
      <formula2>50</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1"/>
  <sheetViews>
    <sheetView workbookViewId="0">
      <pane xSplit="1" ySplit="1" topLeftCell="B2" activePane="bottomRight" state="frozen"/>
      <selection pane="bottomRight"/>
    </sheetView>
  </sheetViews>
  <sheetFormatPr defaultRowHeight="15" outlineLevelRow="0" outlineLevelCol="0" x14ac:dyDescent="55"/>
  <cols>
    <col min="1" max="1" width="5.5" customWidth="1"/>
    <col min="2" max="2" width="8.5" customWidth="1"/>
    <col min="3" max="3" width="6" customWidth="1"/>
    <col min="4" max="4" width="4.5" customWidth="1"/>
    <col min="5" max="14" width="8.8" customWidth="1"/>
    <col min="15" max="15" width="5.5" customWidth="1"/>
    <col min="17" max="17" width="7.5" customWidth="1"/>
    <col min="18" max="18" width="10" customWidth="1"/>
    <col min="19" max="19" width="11" customWidth="1"/>
  </cols>
  <sheetData>
    <row r="1" ht="40" customHeight="1" spans="1:19" x14ac:dyDescent="0.25">
      <c r="A1" s="17" t="s">
        <v>46</v>
      </c>
      <c r="B1" s="17" t="s">
        <v>47</v>
      </c>
      <c r="C1" s="17" t="s">
        <v>48</v>
      </c>
      <c r="D1" s="17" t="s">
        <v>49</v>
      </c>
      <c r="E1" s="17" t="s">
        <v>50</v>
      </c>
      <c r="F1" s="17" t="s">
        <v>51</v>
      </c>
      <c r="G1" s="17" t="s">
        <v>52</v>
      </c>
      <c r="H1" s="17" t="s">
        <v>53</v>
      </c>
      <c r="I1" s="17" t="s">
        <v>54</v>
      </c>
      <c r="J1" s="17" t="s">
        <v>55</v>
      </c>
      <c r="K1" s="17" t="s">
        <v>56</v>
      </c>
      <c r="L1" s="17" t="s">
        <v>57</v>
      </c>
      <c r="M1" s="17" t="s">
        <v>58</v>
      </c>
      <c r="N1" s="17" t="s">
        <v>59</v>
      </c>
      <c r="O1" s="17" t="s">
        <v>60</v>
      </c>
      <c r="P1" s="17" t="s">
        <v>61</v>
      </c>
      <c r="Q1" s="17" t="s">
        <v>62</v>
      </c>
      <c r="R1" s="17" t="s">
        <v>63</v>
      </c>
      <c r="S1" s="17" t="s">
        <v>38</v>
      </c>
    </row>
    <row r="2" ht="24" customHeight="1" spans="1:19" x14ac:dyDescent="0.25">
      <c r="A2" s="18" t="s">
        <v>64</v>
      </c>
      <c r="B2" s="19" t="s">
        <v>65</v>
      </c>
      <c r="C2" s="18" t="s">
        <v>40</v>
      </c>
      <c r="D2" s="18" t="s">
        <v>66</v>
      </c>
      <c r="E2" s="20">
        <v>43570</v>
      </c>
      <c r="F2" s="21">
        <f>IF(OR($A2="",$S2&lt;&gt;"OK"),"",MAX($E2,SUMPRODUCT(MAX(('Inspection Log'!$B$2:$B$2001=$A2)*('Inspection Log'!$C$2:$C$2001="Monthly")*'Inspection Log'!$I$2:$I$2001))))</f>
        <v>46300</v>
      </c>
      <c r="G2" s="21">
        <f>IF(OR($A2="",$S2&lt;&gt;"OK"),"",MAX($E2,SUMPRODUCT(MAX(('Inspection Log'!$B$2:$B$2001=$A2)*('Inspection Log'!$C$2:$C$2001="Maintenance")*'Inspection Log'!$I$2:$I$2001))))</f>
        <v>46093</v>
      </c>
      <c r="H2" s="21">
        <f>IF(OR($A2="",$S2&lt;&gt;"OK"),"",MAX($E2,SUMPRODUCT(MAX(('Inspection Log'!$B$2:$B$2001=$A2)*('Inspection Log'!$C$2:$C$2001="Internal")*'Inspection Log'!$I$2:$I$2001))))</f>
        <v>43570</v>
      </c>
      <c r="I2" s="21">
        <f>IF(OR($A2="",$S2&lt;&gt;"OK"),"",MAX($E2,SUMPRODUCT(MAX(('Inspection Log'!$B$2:$B$2001=$A2)*('Inspection Log'!$C$2:$C$2001="Hydrostatic")*'Inspection Log'!$I$2:$I$2001))))</f>
        <v>43570</v>
      </c>
      <c r="J2" s="21">
        <f>IF(OR($A2="",$S2&lt;&gt;"OK"),"",$F2+SUMPRODUCT(--(Types!$A$2:$A$21=$C2),Types!$C$2:$C$21))</f>
        <v>46330</v>
      </c>
      <c r="K2" s="21">
        <f>IF(OR($A2="",$S2&lt;&gt;"OK"),"",$G2+SUMPRODUCT(--(Types!$A$2:$A$21=$C2),Types!$D$2:$D$21))</f>
        <v>46458</v>
      </c>
      <c r="L2" s="21">
        <f>IF(OR($A2="",$S2&lt;&gt;"OK"),"",IF(SUMPRODUCT((Types!$A$2:$A$21=$C2)*(Types!$E$2:$E$21&lt;&gt;""))=0,"",EDATE($H2,12*SUMPRODUCT(--(Types!$A$2:$A$21=$C2),Types!$E$2:$E$21))))</f>
        <v>45762</v>
      </c>
      <c r="M2" s="21">
        <f>IF(OR($A2="",$S2&lt;&gt;"OK"),"",EDATE($I2,12*SUMPRODUCT(--(Types!$A$2:$A$21=$C2),Types!$F$2:$F$21)))</f>
        <v>47953</v>
      </c>
      <c r="N2" s="21">
        <f>IF(OR($A2="",$S2&lt;&gt;"OK"),"",MIN($J2:$M2))</f>
        <v>45762</v>
      </c>
      <c r="O2" s="22">
        <f>IF($A2="","",IF(OR($S2&lt;&gt;"OK",NOT(AND(ISNUMBER(Dashboard!$B$4),N(Dashboard!$B$4)&gt;=18264,N(Dashboard!$B$4)&lt;=73050))),"n/a",$N2-Dashboard!$B$4))</f>
        <v>-566</v>
      </c>
      <c r="P2" s="23" t="str">
        <f>IF(OR($A2="",$S2&lt;&gt;"OK"),"",MID(IF($J2=$N2," + Monthly","")&amp;IF($K2=$N2," + Maintenance","")&amp;IF($L2=$N2," + Internal","")&amp;IF($M2=$N2," + Hydrostatic",""),4,100))</f>
        <v>Internal</v>
      </c>
      <c r="Q2" s="24" t="str">
        <f>IF($A2="","",IF(Dashboard!$B$14&gt;0,"Check data",IF($O2&lt;0,"Overdue",IF($O2&lt;=Dashboard!$B$5,"Due soon","OK"))))</f>
        <v>Overdue</v>
      </c>
      <c r="R2" s="22">
        <f>IF($A2="","",SUMPRODUCT(('Inspection Log'!$B$2:$B$2001=$A2)*('Inspection Log'!$E$2:$E$2001="Fail")*('Inspection Log'!$G$2:$G$2001&lt;&gt;"Closed")))</f>
        <v>0</v>
      </c>
      <c r="S2" s="24" t="str">
        <f>IF(COUNTA($A2:$E2)=0,"",IF($A2="","Check ID",IF(SUMPRODUCT(--($A$2:$A$301=$A2))&gt;1,"Duplicate ID",IF(OR($C2="",SUMPRODUCT(--(Types!$A$2:$A$21=$C2))&lt;&gt;1),"Check ID",IF(OR($B2="",NOT(AND(ISNUMBER($E2),N($E2)&gt;=18264,N($E2)&lt;=73050))),"Check inputs","OK")))))</f>
        <v>OK</v>
      </c>
    </row>
    <row r="3" ht="24" customHeight="1" spans="1:19" x14ac:dyDescent="0.25">
      <c r="A3" s="18" t="s">
        <v>67</v>
      </c>
      <c r="B3" s="19" t="s">
        <v>68</v>
      </c>
      <c r="C3" s="18" t="s">
        <v>40</v>
      </c>
      <c r="D3" s="18" t="s">
        <v>69</v>
      </c>
      <c r="E3" s="20">
        <v>44409</v>
      </c>
      <c r="F3" s="21">
        <f>IF(OR($A3="",$S3&lt;&gt;"OK"),"",MAX($E3,SUMPRODUCT(MAX(('Inspection Log'!$B$2:$B$2001=$A3)*('Inspection Log'!$C$2:$C$2001="Monthly")*'Inspection Log'!$I$2:$I$2001))))</f>
        <v>46300</v>
      </c>
      <c r="G3" s="21">
        <f>IF(OR($A3="",$S3&lt;&gt;"OK"),"",MAX($E3,SUMPRODUCT(MAX(('Inspection Log'!$B$2:$B$2001=$A3)*('Inspection Log'!$C$2:$C$2001="Maintenance")*'Inspection Log'!$I$2:$I$2001))))</f>
        <v>45981</v>
      </c>
      <c r="H3" s="21">
        <f>IF(OR($A3="",$S3&lt;&gt;"OK"),"",MAX($E3,SUMPRODUCT(MAX(('Inspection Log'!$B$2:$B$2001=$A3)*('Inspection Log'!$C$2:$C$2001="Internal")*'Inspection Log'!$I$2:$I$2001))))</f>
        <v>44409</v>
      </c>
      <c r="I3" s="21">
        <f>IF(OR($A3="",$S3&lt;&gt;"OK"),"",MAX($E3,SUMPRODUCT(MAX(('Inspection Log'!$B$2:$B$2001=$A3)*('Inspection Log'!$C$2:$C$2001="Hydrostatic")*'Inspection Log'!$I$2:$I$2001))))</f>
        <v>44409</v>
      </c>
      <c r="J3" s="21">
        <f>IF(OR($A3="",$S3&lt;&gt;"OK"),"",$F3+SUMPRODUCT(--(Types!$A$2:$A$21=$C3),Types!$C$2:$C$21))</f>
        <v>46330</v>
      </c>
      <c r="K3" s="21">
        <f>IF(OR($A3="",$S3&lt;&gt;"OK"),"",$G3+SUMPRODUCT(--(Types!$A$2:$A$21=$C3),Types!$D$2:$D$21))</f>
        <v>46346</v>
      </c>
      <c r="L3" s="21">
        <f>IF(OR($A3="",$S3&lt;&gt;"OK"),"",IF(SUMPRODUCT((Types!$A$2:$A$21=$C3)*(Types!$E$2:$E$21&lt;&gt;""))=0,"",EDATE($H3,12*SUMPRODUCT(--(Types!$A$2:$A$21=$C3),Types!$E$2:$E$21))))</f>
        <v>46600</v>
      </c>
      <c r="M3" s="21">
        <f>IF(OR($A3="",$S3&lt;&gt;"OK"),"",EDATE($I3,12*SUMPRODUCT(--(Types!$A$2:$A$21=$C3),Types!$F$2:$F$21)))</f>
        <v>48792</v>
      </c>
      <c r="N3" s="21">
        <f>IF(OR($A3="",$S3&lt;&gt;"OK"),"",MIN($J3:$M3))</f>
        <v>46330</v>
      </c>
      <c r="O3" s="22">
        <f>IF($A3="","",IF(OR($S3&lt;&gt;"OK",NOT(AND(ISNUMBER(Dashboard!$B$4),N(Dashboard!$B$4)&gt;=18264,N(Dashboard!$B$4)&lt;=73050))),"n/a",$N3-Dashboard!$B$4))</f>
        <v>2</v>
      </c>
      <c r="P3" s="23" t="str">
        <f>IF(OR($A3="",$S3&lt;&gt;"OK"),"",MID(IF($J3=$N3," + Monthly","")&amp;IF($K3=$N3," + Maintenance","")&amp;IF($L3=$N3," + Internal","")&amp;IF($M3=$N3," + Hydrostatic",""),4,100))</f>
        <v>Monthly</v>
      </c>
      <c r="Q3" s="24" t="str">
        <f>IF($A3="","",IF(Dashboard!$B$14&gt;0,"Check data",IF($O3&lt;0,"Overdue",IF($O3&lt;=Dashboard!$B$5,"Due soon","OK"))))</f>
        <v>Due soon</v>
      </c>
      <c r="R3" s="22">
        <f>IF($A3="","",SUMPRODUCT(('Inspection Log'!$B$2:$B$2001=$A3)*('Inspection Log'!$E$2:$E$2001="Fail")*('Inspection Log'!$G$2:$G$2001&lt;&gt;"Closed")))</f>
        <v>1</v>
      </c>
      <c r="S3" s="24" t="str">
        <f>IF(COUNTA($A3:$E3)=0,"",IF($A3="","Check ID",IF(SUMPRODUCT(--($A$2:$A$301=$A3))&gt;1,"Duplicate ID",IF(OR($C3="",SUMPRODUCT(--(Types!$A$2:$A$21=$C3))&lt;&gt;1),"Check ID",IF(OR($B3="",NOT(AND(ISNUMBER($E3),N($E3)&gt;=18264,N($E3)&lt;=73050))),"Check inputs","OK")))))</f>
        <v>OK</v>
      </c>
    </row>
    <row r="4" ht="24" customHeight="1" spans="1:19" x14ac:dyDescent="0.25">
      <c r="A4" s="18" t="s">
        <v>70</v>
      </c>
      <c r="B4" s="19" t="s">
        <v>71</v>
      </c>
      <c r="C4" s="18" t="s">
        <v>42</v>
      </c>
      <c r="D4" s="18" t="s">
        <v>66</v>
      </c>
      <c r="E4" s="20">
        <v>44602</v>
      </c>
      <c r="F4" s="21">
        <f>IF(OR($A4="",$S4&lt;&gt;"OK"),"",MAX($E4,SUMPRODUCT(MAX(('Inspection Log'!$B$2:$B$2001=$A4)*('Inspection Log'!$C$2:$C$2001="Monthly")*'Inspection Log'!$I$2:$I$2001))))</f>
        <v>46286</v>
      </c>
      <c r="G4" s="21">
        <f>IF(OR($A4="",$S4&lt;&gt;"OK"),"",MAX($E4,SUMPRODUCT(MAX(('Inspection Log'!$B$2:$B$2001=$A4)*('Inspection Log'!$C$2:$C$2001="Maintenance")*'Inspection Log'!$I$2:$I$2001))))</f>
        <v>46144</v>
      </c>
      <c r="H4" s="21">
        <f>IF(OR($A4="",$S4&lt;&gt;"OK"),"",MAX($E4,SUMPRODUCT(MAX(('Inspection Log'!$B$2:$B$2001=$A4)*('Inspection Log'!$C$2:$C$2001="Internal")*'Inspection Log'!$I$2:$I$2001))))</f>
        <v>44602</v>
      </c>
      <c r="I4" s="21">
        <f>IF(OR($A4="",$S4&lt;&gt;"OK"),"",MAX($E4,SUMPRODUCT(MAX(('Inspection Log'!$B$2:$B$2001=$A4)*('Inspection Log'!$C$2:$C$2001="Hydrostatic")*'Inspection Log'!$I$2:$I$2001))))</f>
        <v>44602</v>
      </c>
      <c r="J4" s="21">
        <f>IF(OR($A4="",$S4&lt;&gt;"OK"),"",$F4+SUMPRODUCT(--(Types!$A$2:$A$21=$C4),Types!$C$2:$C$21))</f>
        <v>46316</v>
      </c>
      <c r="K4" s="21">
        <f>IF(OR($A4="",$S4&lt;&gt;"OK"),"",$G4+SUMPRODUCT(--(Types!$A$2:$A$21=$C4),Types!$D$2:$D$21))</f>
        <v>46509</v>
      </c>
      <c r="L4" s="21" t="str">
        <f>IF(OR($A4="",$S4&lt;&gt;"OK"),"",IF(SUMPRODUCT((Types!$A$2:$A$21=$C4)*(Types!$E$2:$E$21&lt;&gt;""))=0,"",EDATE($H4,12*SUMPRODUCT(--(Types!$A$2:$A$21=$C4),Types!$E$2:$E$21))))</f>
        <v/>
      </c>
      <c r="M4" s="21">
        <f>IF(OR($A4="",$S4&lt;&gt;"OK"),"",EDATE($I4,12*SUMPRODUCT(--(Types!$A$2:$A$21=$C4),Types!$F$2:$F$21)))</f>
        <v>46428</v>
      </c>
      <c r="N4" s="21">
        <f>IF(OR($A4="",$S4&lt;&gt;"OK"),"",MIN($J4:$M4))</f>
        <v>46316</v>
      </c>
      <c r="O4" s="22">
        <f>IF($A4="","",IF(OR($S4&lt;&gt;"OK",NOT(AND(ISNUMBER(Dashboard!$B$4),N(Dashboard!$B$4)&gt;=18264,N(Dashboard!$B$4)&lt;=73050))),"n/a",$N4-Dashboard!$B$4))</f>
        <v>-12</v>
      </c>
      <c r="P4" s="23" t="str">
        <f>IF(OR($A4="",$S4&lt;&gt;"OK"),"",MID(IF($J4=$N4," + Monthly","")&amp;IF($K4=$N4," + Maintenance","")&amp;IF($L4=$N4," + Internal","")&amp;IF($M4=$N4," + Hydrostatic",""),4,100))</f>
        <v>Monthly</v>
      </c>
      <c r="Q4" s="24" t="str">
        <f>IF($A4="","",IF(Dashboard!$B$14&gt;0,"Check data",IF($O4&lt;0,"Overdue",IF($O4&lt;=Dashboard!$B$5,"Due soon","OK"))))</f>
        <v>Overdue</v>
      </c>
      <c r="R4" s="22">
        <f>IF($A4="","",SUMPRODUCT(('Inspection Log'!$B$2:$B$2001=$A4)*('Inspection Log'!$E$2:$E$2001="Fail")*('Inspection Log'!$G$2:$G$2001&lt;&gt;"Closed")))</f>
        <v>0</v>
      </c>
      <c r="S4" s="24" t="str">
        <f>IF(COUNTA($A4:$E4)=0,"",IF($A4="","Check ID",IF(SUMPRODUCT(--($A$2:$A$301=$A4))&gt;1,"Duplicate ID",IF(OR($C4="",SUMPRODUCT(--(Types!$A$2:$A$21=$C4))&lt;&gt;1),"Check ID",IF(OR($B4="",NOT(AND(ISNUMBER($E4),N($E4)&gt;=18264,N($E4)&lt;=73050))),"Check inputs","OK")))))</f>
        <v>OK</v>
      </c>
    </row>
    <row r="5" ht="24" customHeight="1" spans="1:19" x14ac:dyDescent="0.25">
      <c r="A5" s="18" t="s">
        <v>72</v>
      </c>
      <c r="B5" s="19" t="s">
        <v>73</v>
      </c>
      <c r="C5" s="18" t="s">
        <v>44</v>
      </c>
      <c r="D5" s="18" t="s">
        <v>74</v>
      </c>
      <c r="E5" s="20">
        <v>45097</v>
      </c>
      <c r="F5" s="21">
        <f>IF(OR($A5="",$S5&lt;&gt;"OK"),"",MAX($E5,SUMPRODUCT(MAX(('Inspection Log'!$B$2:$B$2001=$A5)*('Inspection Log'!$C$2:$C$2001="Monthly")*'Inspection Log'!$I$2:$I$2001))))</f>
        <v>46300</v>
      </c>
      <c r="G5" s="21">
        <f>IF(OR($A5="",$S5&lt;&gt;"OK"),"",MAX($E5,SUMPRODUCT(MAX(('Inspection Log'!$B$2:$B$2001=$A5)*('Inspection Log'!$C$2:$C$2001="Maintenance")*'Inspection Log'!$I$2:$I$2001))))</f>
        <v>46188</v>
      </c>
      <c r="H5" s="21">
        <f>IF(OR($A5="",$S5&lt;&gt;"OK"),"",MAX($E5,SUMPRODUCT(MAX(('Inspection Log'!$B$2:$B$2001=$A5)*('Inspection Log'!$C$2:$C$2001="Internal")*'Inspection Log'!$I$2:$I$2001))))</f>
        <v>45097</v>
      </c>
      <c r="I5" s="21">
        <f>IF(OR($A5="",$S5&lt;&gt;"OK"),"",MAX($E5,SUMPRODUCT(MAX(('Inspection Log'!$B$2:$B$2001=$A5)*('Inspection Log'!$C$2:$C$2001="Hydrostatic")*'Inspection Log'!$I$2:$I$2001))))</f>
        <v>45097</v>
      </c>
      <c r="J5" s="21">
        <f>IF(OR($A5="",$S5&lt;&gt;"OK"),"",$F5+SUMPRODUCT(--(Types!$A$2:$A$21=$C5),Types!$C$2:$C$21))</f>
        <v>46330</v>
      </c>
      <c r="K5" s="21">
        <f>IF(OR($A5="",$S5&lt;&gt;"OK"),"",$G5+SUMPRODUCT(--(Types!$A$2:$A$21=$C5),Types!$D$2:$D$21))</f>
        <v>46553</v>
      </c>
      <c r="L5" s="21" t="str">
        <f>IF(OR($A5="",$S5&lt;&gt;"OK"),"",IF(SUMPRODUCT((Types!$A$2:$A$21=$C5)*(Types!$E$2:$E$21&lt;&gt;""))=0,"",EDATE($H5,12*SUMPRODUCT(--(Types!$A$2:$A$21=$C5),Types!$E$2:$E$21))))</f>
        <v/>
      </c>
      <c r="M5" s="21">
        <f>IF(OR($A5="",$S5&lt;&gt;"OK"),"",EDATE($I5,12*SUMPRODUCT(--(Types!$A$2:$A$21=$C5),Types!$F$2:$F$21)))</f>
        <v>46924</v>
      </c>
      <c r="N5" s="21">
        <f>IF(OR($A5="",$S5&lt;&gt;"OK"),"",MIN($J5:$M5))</f>
        <v>46330</v>
      </c>
      <c r="O5" s="22">
        <f>IF($A5="","",IF(OR($S5&lt;&gt;"OK",NOT(AND(ISNUMBER(Dashboard!$B$4),N(Dashboard!$B$4)&gt;=18264,N(Dashboard!$B$4)&lt;=73050))),"n/a",$N5-Dashboard!$B$4))</f>
        <v>2</v>
      </c>
      <c r="P5" s="23" t="str">
        <f>IF(OR($A5="",$S5&lt;&gt;"OK"),"",MID(IF($J5=$N5," + Monthly","")&amp;IF($K5=$N5," + Maintenance","")&amp;IF($L5=$N5," + Internal","")&amp;IF($M5=$N5," + Hydrostatic",""),4,100))</f>
        <v>Monthly</v>
      </c>
      <c r="Q5" s="24" t="str">
        <f>IF($A5="","",IF(Dashboard!$B$14&gt;0,"Check data",IF($O5&lt;0,"Overdue",IF($O5&lt;=Dashboard!$B$5,"Due soon","OK"))))</f>
        <v>Due soon</v>
      </c>
      <c r="R5" s="22">
        <f>IF($A5="","",SUMPRODUCT(('Inspection Log'!$B$2:$B$2001=$A5)*('Inspection Log'!$E$2:$E$2001="Fail")*('Inspection Log'!$G$2:$G$2001&lt;&gt;"Closed")))</f>
        <v>0</v>
      </c>
      <c r="S5" s="24" t="str">
        <f>IF(COUNTA($A5:$E5)=0,"",IF($A5="","Check ID",IF(SUMPRODUCT(--($A$2:$A$301=$A5))&gt;1,"Duplicate ID",IF(OR($C5="",SUMPRODUCT(--(Types!$A$2:$A$21=$C5))&lt;&gt;1),"Check ID",IF(OR($B5="",NOT(AND(ISNUMBER($E5),N($E5)&gt;=18264,N($E5)&lt;=73050))),"Check inputs","OK")))))</f>
        <v>OK</v>
      </c>
    </row>
    <row r="6" ht="24" customHeight="1" spans="1:19" x14ac:dyDescent="0.25">
      <c r="A6" s="18" t="s">
        <v>75</v>
      </c>
      <c r="B6" s="19" t="s">
        <v>76</v>
      </c>
      <c r="C6" s="18" t="s">
        <v>40</v>
      </c>
      <c r="D6" s="18" t="s">
        <v>77</v>
      </c>
      <c r="E6" s="20">
        <v>41699</v>
      </c>
      <c r="F6" s="21">
        <f>IF(OR($A6="",$S6&lt;&gt;"OK"),"",MAX($E6,SUMPRODUCT(MAX(('Inspection Log'!$B$2:$B$2001=$A6)*('Inspection Log'!$C$2:$C$2001="Monthly")*'Inspection Log'!$I$2:$I$2001))))</f>
        <v>46300</v>
      </c>
      <c r="G6" s="21">
        <f>IF(OR($A6="",$S6&lt;&gt;"OK"),"",MAX($E6,SUMPRODUCT(MAX(('Inspection Log'!$B$2:$B$2001=$A6)*('Inspection Log'!$C$2:$C$2001="Maintenance")*'Inspection Log'!$I$2:$I$2001))))</f>
        <v>46030</v>
      </c>
      <c r="H6" s="21">
        <f>IF(OR($A6="",$S6&lt;&gt;"OK"),"",MAX($E6,SUMPRODUCT(MAX(('Inspection Log'!$B$2:$B$2001=$A6)*('Inspection Log'!$C$2:$C$2001="Internal")*'Inspection Log'!$I$2:$I$2001))))</f>
        <v>43892</v>
      </c>
      <c r="I6" s="21">
        <f>IF(OR($A6="",$S6&lt;&gt;"OK"),"",MAX($E6,SUMPRODUCT(MAX(('Inspection Log'!$B$2:$B$2001=$A6)*('Inspection Log'!$C$2:$C$2001="Hydrostatic")*'Inspection Log'!$I$2:$I$2001))))</f>
        <v>41699</v>
      </c>
      <c r="J6" s="21">
        <f>IF(OR($A6="",$S6&lt;&gt;"OK"),"",$F6+SUMPRODUCT(--(Types!$A$2:$A$21=$C6),Types!$C$2:$C$21))</f>
        <v>46330</v>
      </c>
      <c r="K6" s="21">
        <f>IF(OR($A6="",$S6&lt;&gt;"OK"),"",$G6+SUMPRODUCT(--(Types!$A$2:$A$21=$C6),Types!$D$2:$D$21))</f>
        <v>46395</v>
      </c>
      <c r="L6" s="21">
        <f>IF(OR($A6="",$S6&lt;&gt;"OK"),"",IF(SUMPRODUCT((Types!$A$2:$A$21=$C6)*(Types!$E$2:$E$21&lt;&gt;""))=0,"",EDATE($H6,12*SUMPRODUCT(--(Types!$A$2:$A$21=$C6),Types!$E$2:$E$21))))</f>
        <v>46083</v>
      </c>
      <c r="M6" s="21">
        <f>IF(OR($A6="",$S6&lt;&gt;"OK"),"",EDATE($I6,12*SUMPRODUCT(--(Types!$A$2:$A$21=$C6),Types!$F$2:$F$21)))</f>
        <v>46082</v>
      </c>
      <c r="N6" s="21">
        <f>IF(OR($A6="",$S6&lt;&gt;"OK"),"",MIN($J6:$M6))</f>
        <v>46082</v>
      </c>
      <c r="O6" s="22">
        <f>IF($A6="","",IF(OR($S6&lt;&gt;"OK",NOT(AND(ISNUMBER(Dashboard!$B$4),N(Dashboard!$B$4)&gt;=18264,N(Dashboard!$B$4)&lt;=73050))),"n/a",$N6-Dashboard!$B$4))</f>
        <v>-246</v>
      </c>
      <c r="P6" s="23" t="str">
        <f>IF(OR($A6="",$S6&lt;&gt;"OK"),"",MID(IF($J6=$N6," + Monthly","")&amp;IF($K6=$N6," + Maintenance","")&amp;IF($L6=$N6," + Internal","")&amp;IF($M6=$N6," + Hydrostatic",""),4,100))</f>
        <v>Hydrostatic</v>
      </c>
      <c r="Q6" s="24" t="str">
        <f>IF($A6="","",IF(Dashboard!$B$14&gt;0,"Check data",IF($O6&lt;0,"Overdue",IF($O6&lt;=Dashboard!$B$5,"Due soon","OK"))))</f>
        <v>Overdue</v>
      </c>
      <c r="R6" s="22">
        <f>IF($A6="","",SUMPRODUCT(('Inspection Log'!$B$2:$B$2001=$A6)*('Inspection Log'!$E$2:$E$2001="Fail")*('Inspection Log'!$G$2:$G$2001&lt;&gt;"Closed")))</f>
        <v>0</v>
      </c>
      <c r="S6" s="24" t="str">
        <f>IF(COUNTA($A6:$E6)=0,"",IF($A6="","Check ID",IF(SUMPRODUCT(--($A$2:$A$301=$A6))&gt;1,"Duplicate ID",IF(OR($C6="",SUMPRODUCT(--(Types!$A$2:$A$21=$C6))&lt;&gt;1),"Check ID",IF(OR($B6="",NOT(AND(ISNUMBER($E6),N($E6)&gt;=18264,N($E6)&lt;=73050))),"Check inputs","OK")))))</f>
        <v>OK</v>
      </c>
    </row>
    <row r="7" ht="24" customHeight="1" spans="1:19" x14ac:dyDescent="0.25">
      <c r="A7" s="18" t="s">
        <v>78</v>
      </c>
      <c r="B7" s="19" t="s">
        <v>79</v>
      </c>
      <c r="C7" s="18" t="s">
        <v>40</v>
      </c>
      <c r="D7" s="18" t="s">
        <v>66</v>
      </c>
      <c r="E7" s="20">
        <v>45669</v>
      </c>
      <c r="F7" s="21">
        <f>IF(OR($A7="",$S7&lt;&gt;"OK"),"",MAX($E7,SUMPRODUCT(MAX(('Inspection Log'!$B$2:$B$2001=$A7)*('Inspection Log'!$C$2:$C$2001="Monthly")*'Inspection Log'!$I$2:$I$2001))))</f>
        <v>46323</v>
      </c>
      <c r="G7" s="21">
        <f>IF(OR($A7="",$S7&lt;&gt;"OK"),"",MAX($E7,SUMPRODUCT(MAX(('Inspection Log'!$B$2:$B$2001=$A7)*('Inspection Log'!$C$2:$C$2001="Maintenance")*'Inspection Log'!$I$2:$I$2001))))</f>
        <v>46032</v>
      </c>
      <c r="H7" s="21">
        <f>IF(OR($A7="",$S7&lt;&gt;"OK"),"",MAX($E7,SUMPRODUCT(MAX(('Inspection Log'!$B$2:$B$2001=$A7)*('Inspection Log'!$C$2:$C$2001="Internal")*'Inspection Log'!$I$2:$I$2001))))</f>
        <v>45669</v>
      </c>
      <c r="I7" s="21">
        <f>IF(OR($A7="",$S7&lt;&gt;"OK"),"",MAX($E7,SUMPRODUCT(MAX(('Inspection Log'!$B$2:$B$2001=$A7)*('Inspection Log'!$C$2:$C$2001="Hydrostatic")*'Inspection Log'!$I$2:$I$2001))))</f>
        <v>45669</v>
      </c>
      <c r="J7" s="21">
        <f>IF(OR($A7="",$S7&lt;&gt;"OK"),"",$F7+SUMPRODUCT(--(Types!$A$2:$A$21=$C7),Types!$C$2:$C$21))</f>
        <v>46353</v>
      </c>
      <c r="K7" s="21">
        <f>IF(OR($A7="",$S7&lt;&gt;"OK"),"",$G7+SUMPRODUCT(--(Types!$A$2:$A$21=$C7),Types!$D$2:$D$21))</f>
        <v>46397</v>
      </c>
      <c r="L7" s="21">
        <f>IF(OR($A7="",$S7&lt;&gt;"OK"),"",IF(SUMPRODUCT((Types!$A$2:$A$21=$C7)*(Types!$E$2:$E$21&lt;&gt;""))=0,"",EDATE($H7,12*SUMPRODUCT(--(Types!$A$2:$A$21=$C7),Types!$E$2:$E$21))))</f>
        <v>47860</v>
      </c>
      <c r="M7" s="21">
        <f>IF(OR($A7="",$S7&lt;&gt;"OK"),"",EDATE($I7,12*SUMPRODUCT(--(Types!$A$2:$A$21=$C7),Types!$F$2:$F$21)))</f>
        <v>50052</v>
      </c>
      <c r="N7" s="21">
        <f>IF(OR($A7="",$S7&lt;&gt;"OK"),"",MIN($J7:$M7))</f>
        <v>46353</v>
      </c>
      <c r="O7" s="22">
        <f>IF($A7="","",IF(OR($S7&lt;&gt;"OK",NOT(AND(ISNUMBER(Dashboard!$B$4),N(Dashboard!$B$4)&gt;=18264,N(Dashboard!$B$4)&lt;=73050))),"n/a",$N7-Dashboard!$B$4))</f>
        <v>25</v>
      </c>
      <c r="P7" s="23" t="str">
        <f>IF(OR($A7="",$S7&lt;&gt;"OK"),"",MID(IF($J7=$N7," + Monthly","")&amp;IF($K7=$N7," + Maintenance","")&amp;IF($L7=$N7," + Internal","")&amp;IF($M7=$N7," + Hydrostatic",""),4,100))</f>
        <v>Monthly</v>
      </c>
      <c r="Q7" s="24" t="str">
        <f>IF($A7="","",IF(Dashboard!$B$14&gt;0,"Check data",IF($O7&lt;0,"Overdue",IF($O7&lt;=Dashboard!$B$5,"Due soon","OK"))))</f>
        <v>OK</v>
      </c>
      <c r="R7" s="22">
        <f>IF($A7="","",SUMPRODUCT(('Inspection Log'!$B$2:$B$2001=$A7)*('Inspection Log'!$E$2:$E$2001="Fail")*('Inspection Log'!$G$2:$G$2001&lt;&gt;"Closed")))</f>
        <v>0</v>
      </c>
      <c r="S7" s="24" t="str">
        <f>IF(COUNTA($A7:$E7)=0,"",IF($A7="","Check ID",IF(SUMPRODUCT(--($A$2:$A$301=$A7))&gt;1,"Duplicate ID",IF(OR($C7="",SUMPRODUCT(--(Types!$A$2:$A$21=$C7))&lt;&gt;1),"Check ID",IF(OR($B7="",NOT(AND(ISNUMBER($E7),N($E7)&gt;=18264,N($E7)&lt;=73050))),"Check inputs","OK")))))</f>
        <v>OK</v>
      </c>
    </row>
    <row r="8" ht="24" customHeight="1" spans="1:19" x14ac:dyDescent="0.25">
      <c r="A8" s="18"/>
      <c r="B8" s="19"/>
      <c r="C8" s="18"/>
      <c r="D8" s="18"/>
      <c r="E8" s="20"/>
      <c r="F8" s="21" t="str">
        <f>IF(OR($A8="",$S8&lt;&gt;"OK"),"",MAX($E8,SUMPRODUCT(MAX(('Inspection Log'!$B$2:$B$2001=$A8)*('Inspection Log'!$C$2:$C$2001="Monthly")*'Inspection Log'!$I$2:$I$2001))))</f>
        <v/>
      </c>
      <c r="G8" s="21" t="str">
        <f>IF(OR($A8="",$S8&lt;&gt;"OK"),"",MAX($E8,SUMPRODUCT(MAX(('Inspection Log'!$B$2:$B$2001=$A8)*('Inspection Log'!$C$2:$C$2001="Maintenance")*'Inspection Log'!$I$2:$I$2001))))</f>
        <v/>
      </c>
      <c r="H8" s="21" t="str">
        <f>IF(OR($A8="",$S8&lt;&gt;"OK"),"",MAX($E8,SUMPRODUCT(MAX(('Inspection Log'!$B$2:$B$2001=$A8)*('Inspection Log'!$C$2:$C$2001="Internal")*'Inspection Log'!$I$2:$I$2001))))</f>
        <v/>
      </c>
      <c r="I8" s="21" t="str">
        <f>IF(OR($A8="",$S8&lt;&gt;"OK"),"",MAX($E8,SUMPRODUCT(MAX(('Inspection Log'!$B$2:$B$2001=$A8)*('Inspection Log'!$C$2:$C$2001="Hydrostatic")*'Inspection Log'!$I$2:$I$2001))))</f>
        <v/>
      </c>
      <c r="J8" s="21" t="str">
        <f>IF(OR($A8="",$S8&lt;&gt;"OK"),"",$F8+SUMPRODUCT(--(Types!$A$2:$A$21=$C8),Types!$C$2:$C$21))</f>
        <v/>
      </c>
      <c r="K8" s="21" t="str">
        <f>IF(OR($A8="",$S8&lt;&gt;"OK"),"",$G8+SUMPRODUCT(--(Types!$A$2:$A$21=$C8),Types!$D$2:$D$21))</f>
        <v/>
      </c>
      <c r="L8" s="21" t="str">
        <f>IF(OR($A8="",$S8&lt;&gt;"OK"),"",IF(SUMPRODUCT((Types!$A$2:$A$21=$C8)*(Types!$E$2:$E$21&lt;&gt;""))=0,"",EDATE($H8,12*SUMPRODUCT(--(Types!$A$2:$A$21=$C8),Types!$E$2:$E$21))))</f>
        <v/>
      </c>
      <c r="M8" s="21" t="str">
        <f>IF(OR($A8="",$S8&lt;&gt;"OK"),"",EDATE($I8,12*SUMPRODUCT(--(Types!$A$2:$A$21=$C8),Types!$F$2:$F$21)))</f>
        <v/>
      </c>
      <c r="N8" s="21" t="str">
        <f>IF(OR($A8="",$S8&lt;&gt;"OK"),"",MIN($J8:$M8))</f>
        <v/>
      </c>
      <c r="O8" s="22" t="str">
        <f>IF($A8="","",IF(OR($S8&lt;&gt;"OK",NOT(AND(ISNUMBER(Dashboard!$B$4),N(Dashboard!$B$4)&gt;=18264,N(Dashboard!$B$4)&lt;=73050))),"n/a",$N8-Dashboard!$B$4))</f>
        <v/>
      </c>
      <c r="P8" s="23" t="str">
        <f>IF(OR($A8="",$S8&lt;&gt;"OK"),"",MID(IF($J8=$N8," + Monthly","")&amp;IF($K8=$N8," + Maintenance","")&amp;IF($L8=$N8," + Internal","")&amp;IF($M8=$N8," + Hydrostatic",""),4,100))</f>
        <v/>
      </c>
      <c r="Q8" s="24" t="str">
        <f>IF($A8="","",IF(Dashboard!$B$14&gt;0,"Check data",IF($O8&lt;0,"Overdue",IF($O8&lt;=Dashboard!$B$5,"Due soon","OK"))))</f>
        <v/>
      </c>
      <c r="R8" s="22" t="str">
        <f>IF($A8="","",SUMPRODUCT(('Inspection Log'!$B$2:$B$2001=$A8)*('Inspection Log'!$E$2:$E$2001="Fail")*('Inspection Log'!$G$2:$G$2001&lt;&gt;"Closed")))</f>
        <v/>
      </c>
      <c r="S8" s="24" t="str">
        <f>IF(COUNTA($A8:$E8)=0,"",IF($A8="","Check ID",IF(SUMPRODUCT(--($A$2:$A$301=$A8))&gt;1,"Duplicate ID",IF(OR($C8="",SUMPRODUCT(--(Types!$A$2:$A$21=$C8))&lt;&gt;1),"Check ID",IF(OR($B8="",NOT(AND(ISNUMBER($E8),N($E8)&gt;=18264,N($E8)&lt;=73050))),"Check inputs","OK")))))</f>
        <v/>
      </c>
    </row>
    <row r="9" ht="24" customHeight="1" spans="1:19" x14ac:dyDescent="0.25">
      <c r="A9" s="18"/>
      <c r="B9" s="19"/>
      <c r="C9" s="18"/>
      <c r="D9" s="18"/>
      <c r="E9" s="20"/>
      <c r="F9" s="21" t="str">
        <f>IF(OR($A9="",$S9&lt;&gt;"OK"),"",MAX($E9,SUMPRODUCT(MAX(('Inspection Log'!$B$2:$B$2001=$A9)*('Inspection Log'!$C$2:$C$2001="Monthly")*'Inspection Log'!$I$2:$I$2001))))</f>
        <v/>
      </c>
      <c r="G9" s="21" t="str">
        <f>IF(OR($A9="",$S9&lt;&gt;"OK"),"",MAX($E9,SUMPRODUCT(MAX(('Inspection Log'!$B$2:$B$2001=$A9)*('Inspection Log'!$C$2:$C$2001="Maintenance")*'Inspection Log'!$I$2:$I$2001))))</f>
        <v/>
      </c>
      <c r="H9" s="21" t="str">
        <f>IF(OR($A9="",$S9&lt;&gt;"OK"),"",MAX($E9,SUMPRODUCT(MAX(('Inspection Log'!$B$2:$B$2001=$A9)*('Inspection Log'!$C$2:$C$2001="Internal")*'Inspection Log'!$I$2:$I$2001))))</f>
        <v/>
      </c>
      <c r="I9" s="21" t="str">
        <f>IF(OR($A9="",$S9&lt;&gt;"OK"),"",MAX($E9,SUMPRODUCT(MAX(('Inspection Log'!$B$2:$B$2001=$A9)*('Inspection Log'!$C$2:$C$2001="Hydrostatic")*'Inspection Log'!$I$2:$I$2001))))</f>
        <v/>
      </c>
      <c r="J9" s="21" t="str">
        <f>IF(OR($A9="",$S9&lt;&gt;"OK"),"",$F9+SUMPRODUCT(--(Types!$A$2:$A$21=$C9),Types!$C$2:$C$21))</f>
        <v/>
      </c>
      <c r="K9" s="21" t="str">
        <f>IF(OR($A9="",$S9&lt;&gt;"OK"),"",$G9+SUMPRODUCT(--(Types!$A$2:$A$21=$C9),Types!$D$2:$D$21))</f>
        <v/>
      </c>
      <c r="L9" s="21" t="str">
        <f>IF(OR($A9="",$S9&lt;&gt;"OK"),"",IF(SUMPRODUCT((Types!$A$2:$A$21=$C9)*(Types!$E$2:$E$21&lt;&gt;""))=0,"",EDATE($H9,12*SUMPRODUCT(--(Types!$A$2:$A$21=$C9),Types!$E$2:$E$21))))</f>
        <v/>
      </c>
      <c r="M9" s="21" t="str">
        <f>IF(OR($A9="",$S9&lt;&gt;"OK"),"",EDATE($I9,12*SUMPRODUCT(--(Types!$A$2:$A$21=$C9),Types!$F$2:$F$21)))</f>
        <v/>
      </c>
      <c r="N9" s="21" t="str">
        <f>IF(OR($A9="",$S9&lt;&gt;"OK"),"",MIN($J9:$M9))</f>
        <v/>
      </c>
      <c r="O9" s="22" t="str">
        <f>IF($A9="","",IF(OR($S9&lt;&gt;"OK",NOT(AND(ISNUMBER(Dashboard!$B$4),N(Dashboard!$B$4)&gt;=18264,N(Dashboard!$B$4)&lt;=73050))),"n/a",$N9-Dashboard!$B$4))</f>
        <v/>
      </c>
      <c r="P9" s="23" t="str">
        <f>IF(OR($A9="",$S9&lt;&gt;"OK"),"",MID(IF($J9=$N9," + Monthly","")&amp;IF($K9=$N9," + Maintenance","")&amp;IF($L9=$N9," + Internal","")&amp;IF($M9=$N9," + Hydrostatic",""),4,100))</f>
        <v/>
      </c>
      <c r="Q9" s="24" t="str">
        <f>IF($A9="","",IF(Dashboard!$B$14&gt;0,"Check data",IF($O9&lt;0,"Overdue",IF($O9&lt;=Dashboard!$B$5,"Due soon","OK"))))</f>
        <v/>
      </c>
      <c r="R9" s="22" t="str">
        <f>IF($A9="","",SUMPRODUCT(('Inspection Log'!$B$2:$B$2001=$A9)*('Inspection Log'!$E$2:$E$2001="Fail")*('Inspection Log'!$G$2:$G$2001&lt;&gt;"Closed")))</f>
        <v/>
      </c>
      <c r="S9" s="24" t="str">
        <f>IF(COUNTA($A9:$E9)=0,"",IF($A9="","Check ID",IF(SUMPRODUCT(--($A$2:$A$301=$A9))&gt;1,"Duplicate ID",IF(OR($C9="",SUMPRODUCT(--(Types!$A$2:$A$21=$C9))&lt;&gt;1),"Check ID",IF(OR($B9="",NOT(AND(ISNUMBER($E9),N($E9)&gt;=18264,N($E9)&lt;=73050))),"Check inputs","OK")))))</f>
        <v/>
      </c>
    </row>
    <row r="10" ht="24" customHeight="1" spans="1:19" x14ac:dyDescent="0.25">
      <c r="A10" s="18"/>
      <c r="B10" s="19"/>
      <c r="C10" s="18"/>
      <c r="D10" s="18"/>
      <c r="E10" s="20"/>
      <c r="F10" s="21" t="str">
        <f>IF(OR($A10="",$S10&lt;&gt;"OK"),"",MAX($E10,SUMPRODUCT(MAX(('Inspection Log'!$B$2:$B$2001=$A10)*('Inspection Log'!$C$2:$C$2001="Monthly")*'Inspection Log'!$I$2:$I$2001))))</f>
        <v/>
      </c>
      <c r="G10" s="21" t="str">
        <f>IF(OR($A10="",$S10&lt;&gt;"OK"),"",MAX($E10,SUMPRODUCT(MAX(('Inspection Log'!$B$2:$B$2001=$A10)*('Inspection Log'!$C$2:$C$2001="Maintenance")*'Inspection Log'!$I$2:$I$2001))))</f>
        <v/>
      </c>
      <c r="H10" s="21" t="str">
        <f>IF(OR($A10="",$S10&lt;&gt;"OK"),"",MAX($E10,SUMPRODUCT(MAX(('Inspection Log'!$B$2:$B$2001=$A10)*('Inspection Log'!$C$2:$C$2001="Internal")*'Inspection Log'!$I$2:$I$2001))))</f>
        <v/>
      </c>
      <c r="I10" s="21" t="str">
        <f>IF(OR($A10="",$S10&lt;&gt;"OK"),"",MAX($E10,SUMPRODUCT(MAX(('Inspection Log'!$B$2:$B$2001=$A10)*('Inspection Log'!$C$2:$C$2001="Hydrostatic")*'Inspection Log'!$I$2:$I$2001))))</f>
        <v/>
      </c>
      <c r="J10" s="21" t="str">
        <f>IF(OR($A10="",$S10&lt;&gt;"OK"),"",$F10+SUMPRODUCT(--(Types!$A$2:$A$21=$C10),Types!$C$2:$C$21))</f>
        <v/>
      </c>
      <c r="K10" s="21" t="str">
        <f>IF(OR($A10="",$S10&lt;&gt;"OK"),"",$G10+SUMPRODUCT(--(Types!$A$2:$A$21=$C10),Types!$D$2:$D$21))</f>
        <v/>
      </c>
      <c r="L10" s="21" t="str">
        <f>IF(OR($A10="",$S10&lt;&gt;"OK"),"",IF(SUMPRODUCT((Types!$A$2:$A$21=$C10)*(Types!$E$2:$E$21&lt;&gt;""))=0,"",EDATE($H10,12*SUMPRODUCT(--(Types!$A$2:$A$21=$C10),Types!$E$2:$E$21))))</f>
        <v/>
      </c>
      <c r="M10" s="21" t="str">
        <f>IF(OR($A10="",$S10&lt;&gt;"OK"),"",EDATE($I10,12*SUMPRODUCT(--(Types!$A$2:$A$21=$C10),Types!$F$2:$F$21)))</f>
        <v/>
      </c>
      <c r="N10" s="21" t="str">
        <f>IF(OR($A10="",$S10&lt;&gt;"OK"),"",MIN($J10:$M10))</f>
        <v/>
      </c>
      <c r="O10" s="22" t="str">
        <f>IF($A10="","",IF(OR($S10&lt;&gt;"OK",NOT(AND(ISNUMBER(Dashboard!$B$4),N(Dashboard!$B$4)&gt;=18264,N(Dashboard!$B$4)&lt;=73050))),"n/a",$N10-Dashboard!$B$4))</f>
        <v/>
      </c>
      <c r="P10" s="23" t="str">
        <f>IF(OR($A10="",$S10&lt;&gt;"OK"),"",MID(IF($J10=$N10," + Monthly","")&amp;IF($K10=$N10," + Maintenance","")&amp;IF($L10=$N10," + Internal","")&amp;IF($M10=$N10," + Hydrostatic",""),4,100))</f>
        <v/>
      </c>
      <c r="Q10" s="24" t="str">
        <f>IF($A10="","",IF(Dashboard!$B$14&gt;0,"Check data",IF($O10&lt;0,"Overdue",IF($O10&lt;=Dashboard!$B$5,"Due soon","OK"))))</f>
        <v/>
      </c>
      <c r="R10" s="22" t="str">
        <f>IF($A10="","",SUMPRODUCT(('Inspection Log'!$B$2:$B$2001=$A10)*('Inspection Log'!$E$2:$E$2001="Fail")*('Inspection Log'!$G$2:$G$2001&lt;&gt;"Closed")))</f>
        <v/>
      </c>
      <c r="S10" s="24" t="str">
        <f>IF(COUNTA($A10:$E10)=0,"",IF($A10="","Check ID",IF(SUMPRODUCT(--($A$2:$A$301=$A10))&gt;1,"Duplicate ID",IF(OR($C10="",SUMPRODUCT(--(Types!$A$2:$A$21=$C10))&lt;&gt;1),"Check ID",IF(OR($B10="",NOT(AND(ISNUMBER($E10),N($E10)&gt;=18264,N($E10)&lt;=73050))),"Check inputs","OK")))))</f>
        <v/>
      </c>
    </row>
    <row r="11" ht="24" customHeight="1" spans="1:19" x14ac:dyDescent="0.25">
      <c r="A11" s="18"/>
      <c r="B11" s="19"/>
      <c r="C11" s="18"/>
      <c r="D11" s="18"/>
      <c r="E11" s="20"/>
      <c r="F11" s="21" t="str">
        <f>IF(OR($A11="",$S11&lt;&gt;"OK"),"",MAX($E11,SUMPRODUCT(MAX(('Inspection Log'!$B$2:$B$2001=$A11)*('Inspection Log'!$C$2:$C$2001="Monthly")*'Inspection Log'!$I$2:$I$2001))))</f>
        <v/>
      </c>
      <c r="G11" s="21" t="str">
        <f>IF(OR($A11="",$S11&lt;&gt;"OK"),"",MAX($E11,SUMPRODUCT(MAX(('Inspection Log'!$B$2:$B$2001=$A11)*('Inspection Log'!$C$2:$C$2001="Maintenance")*'Inspection Log'!$I$2:$I$2001))))</f>
        <v/>
      </c>
      <c r="H11" s="21" t="str">
        <f>IF(OR($A11="",$S11&lt;&gt;"OK"),"",MAX($E11,SUMPRODUCT(MAX(('Inspection Log'!$B$2:$B$2001=$A11)*('Inspection Log'!$C$2:$C$2001="Internal")*'Inspection Log'!$I$2:$I$2001))))</f>
        <v/>
      </c>
      <c r="I11" s="21" t="str">
        <f>IF(OR($A11="",$S11&lt;&gt;"OK"),"",MAX($E11,SUMPRODUCT(MAX(('Inspection Log'!$B$2:$B$2001=$A11)*('Inspection Log'!$C$2:$C$2001="Hydrostatic")*'Inspection Log'!$I$2:$I$2001))))</f>
        <v/>
      </c>
      <c r="J11" s="21" t="str">
        <f>IF(OR($A11="",$S11&lt;&gt;"OK"),"",$F11+SUMPRODUCT(--(Types!$A$2:$A$21=$C11),Types!$C$2:$C$21))</f>
        <v/>
      </c>
      <c r="K11" s="21" t="str">
        <f>IF(OR($A11="",$S11&lt;&gt;"OK"),"",$G11+SUMPRODUCT(--(Types!$A$2:$A$21=$C11),Types!$D$2:$D$21))</f>
        <v/>
      </c>
      <c r="L11" s="21" t="str">
        <f>IF(OR($A11="",$S11&lt;&gt;"OK"),"",IF(SUMPRODUCT((Types!$A$2:$A$21=$C11)*(Types!$E$2:$E$21&lt;&gt;""))=0,"",EDATE($H11,12*SUMPRODUCT(--(Types!$A$2:$A$21=$C11),Types!$E$2:$E$21))))</f>
        <v/>
      </c>
      <c r="M11" s="21" t="str">
        <f>IF(OR($A11="",$S11&lt;&gt;"OK"),"",EDATE($I11,12*SUMPRODUCT(--(Types!$A$2:$A$21=$C11),Types!$F$2:$F$21)))</f>
        <v/>
      </c>
      <c r="N11" s="21" t="str">
        <f>IF(OR($A11="",$S11&lt;&gt;"OK"),"",MIN($J11:$M11))</f>
        <v/>
      </c>
      <c r="O11" s="22" t="str">
        <f>IF($A11="","",IF(OR($S11&lt;&gt;"OK",NOT(AND(ISNUMBER(Dashboard!$B$4),N(Dashboard!$B$4)&gt;=18264,N(Dashboard!$B$4)&lt;=73050))),"n/a",$N11-Dashboard!$B$4))</f>
        <v/>
      </c>
      <c r="P11" s="23" t="str">
        <f>IF(OR($A11="",$S11&lt;&gt;"OK"),"",MID(IF($J11=$N11," + Monthly","")&amp;IF($K11=$N11," + Maintenance","")&amp;IF($L11=$N11," + Internal","")&amp;IF($M11=$N11," + Hydrostatic",""),4,100))</f>
        <v/>
      </c>
      <c r="Q11" s="24" t="str">
        <f>IF($A11="","",IF(Dashboard!$B$14&gt;0,"Check data",IF($O11&lt;0,"Overdue",IF($O11&lt;=Dashboard!$B$5,"Due soon","OK"))))</f>
        <v/>
      </c>
      <c r="R11" s="22" t="str">
        <f>IF($A11="","",SUMPRODUCT(('Inspection Log'!$B$2:$B$2001=$A11)*('Inspection Log'!$E$2:$E$2001="Fail")*('Inspection Log'!$G$2:$G$2001&lt;&gt;"Closed")))</f>
        <v/>
      </c>
      <c r="S11" s="24" t="str">
        <f>IF(COUNTA($A11:$E11)=0,"",IF($A11="","Check ID",IF(SUMPRODUCT(--($A$2:$A$301=$A11))&gt;1,"Duplicate ID",IF(OR($C11="",SUMPRODUCT(--(Types!$A$2:$A$21=$C11))&lt;&gt;1),"Check ID",IF(OR($B11="",NOT(AND(ISNUMBER($E11),N($E11)&gt;=18264,N($E11)&lt;=73050))),"Check inputs","OK")))))</f>
        <v/>
      </c>
    </row>
    <row r="12" ht="24" customHeight="1" spans="1:19" x14ac:dyDescent="0.25">
      <c r="A12" s="18"/>
      <c r="B12" s="19"/>
      <c r="C12" s="18"/>
      <c r="D12" s="18"/>
      <c r="E12" s="20"/>
      <c r="F12" s="21" t="str">
        <f>IF(OR($A12="",$S12&lt;&gt;"OK"),"",MAX($E12,SUMPRODUCT(MAX(('Inspection Log'!$B$2:$B$2001=$A12)*('Inspection Log'!$C$2:$C$2001="Monthly")*'Inspection Log'!$I$2:$I$2001))))</f>
        <v/>
      </c>
      <c r="G12" s="21" t="str">
        <f>IF(OR($A12="",$S12&lt;&gt;"OK"),"",MAX($E12,SUMPRODUCT(MAX(('Inspection Log'!$B$2:$B$2001=$A12)*('Inspection Log'!$C$2:$C$2001="Maintenance")*'Inspection Log'!$I$2:$I$2001))))</f>
        <v/>
      </c>
      <c r="H12" s="21" t="str">
        <f>IF(OR($A12="",$S12&lt;&gt;"OK"),"",MAX($E12,SUMPRODUCT(MAX(('Inspection Log'!$B$2:$B$2001=$A12)*('Inspection Log'!$C$2:$C$2001="Internal")*'Inspection Log'!$I$2:$I$2001))))</f>
        <v/>
      </c>
      <c r="I12" s="21" t="str">
        <f>IF(OR($A12="",$S12&lt;&gt;"OK"),"",MAX($E12,SUMPRODUCT(MAX(('Inspection Log'!$B$2:$B$2001=$A12)*('Inspection Log'!$C$2:$C$2001="Hydrostatic")*'Inspection Log'!$I$2:$I$2001))))</f>
        <v/>
      </c>
      <c r="J12" s="21" t="str">
        <f>IF(OR($A12="",$S12&lt;&gt;"OK"),"",$F12+SUMPRODUCT(--(Types!$A$2:$A$21=$C12),Types!$C$2:$C$21))</f>
        <v/>
      </c>
      <c r="K12" s="21" t="str">
        <f>IF(OR($A12="",$S12&lt;&gt;"OK"),"",$G12+SUMPRODUCT(--(Types!$A$2:$A$21=$C12),Types!$D$2:$D$21))</f>
        <v/>
      </c>
      <c r="L12" s="21" t="str">
        <f>IF(OR($A12="",$S12&lt;&gt;"OK"),"",IF(SUMPRODUCT((Types!$A$2:$A$21=$C12)*(Types!$E$2:$E$21&lt;&gt;""))=0,"",EDATE($H12,12*SUMPRODUCT(--(Types!$A$2:$A$21=$C12),Types!$E$2:$E$21))))</f>
        <v/>
      </c>
      <c r="M12" s="21" t="str">
        <f>IF(OR($A12="",$S12&lt;&gt;"OK"),"",EDATE($I12,12*SUMPRODUCT(--(Types!$A$2:$A$21=$C12),Types!$F$2:$F$21)))</f>
        <v/>
      </c>
      <c r="N12" s="21" t="str">
        <f>IF(OR($A12="",$S12&lt;&gt;"OK"),"",MIN($J12:$M12))</f>
        <v/>
      </c>
      <c r="O12" s="22" t="str">
        <f>IF($A12="","",IF(OR($S12&lt;&gt;"OK",NOT(AND(ISNUMBER(Dashboard!$B$4),N(Dashboard!$B$4)&gt;=18264,N(Dashboard!$B$4)&lt;=73050))),"n/a",$N12-Dashboard!$B$4))</f>
        <v/>
      </c>
      <c r="P12" s="23" t="str">
        <f>IF(OR($A12="",$S12&lt;&gt;"OK"),"",MID(IF($J12=$N12," + Monthly","")&amp;IF($K12=$N12," + Maintenance","")&amp;IF($L12=$N12," + Internal","")&amp;IF($M12=$N12," + Hydrostatic",""),4,100))</f>
        <v/>
      </c>
      <c r="Q12" s="24" t="str">
        <f>IF($A12="","",IF(Dashboard!$B$14&gt;0,"Check data",IF($O12&lt;0,"Overdue",IF($O12&lt;=Dashboard!$B$5,"Due soon","OK"))))</f>
        <v/>
      </c>
      <c r="R12" s="22" t="str">
        <f>IF($A12="","",SUMPRODUCT(('Inspection Log'!$B$2:$B$2001=$A12)*('Inspection Log'!$E$2:$E$2001="Fail")*('Inspection Log'!$G$2:$G$2001&lt;&gt;"Closed")))</f>
        <v/>
      </c>
      <c r="S12" s="24" t="str">
        <f>IF(COUNTA($A12:$E12)=0,"",IF($A12="","Check ID",IF(SUMPRODUCT(--($A$2:$A$301=$A12))&gt;1,"Duplicate ID",IF(OR($C12="",SUMPRODUCT(--(Types!$A$2:$A$21=$C12))&lt;&gt;1),"Check ID",IF(OR($B12="",NOT(AND(ISNUMBER($E12),N($E12)&gt;=18264,N($E12)&lt;=73050))),"Check inputs","OK")))))</f>
        <v/>
      </c>
    </row>
    <row r="13" ht="24" customHeight="1" spans="1:19" x14ac:dyDescent="0.25">
      <c r="A13" s="18"/>
      <c r="B13" s="19"/>
      <c r="C13" s="18"/>
      <c r="D13" s="18"/>
      <c r="E13" s="20"/>
      <c r="F13" s="21" t="str">
        <f>IF(OR($A13="",$S13&lt;&gt;"OK"),"",MAX($E13,SUMPRODUCT(MAX(('Inspection Log'!$B$2:$B$2001=$A13)*('Inspection Log'!$C$2:$C$2001="Monthly")*'Inspection Log'!$I$2:$I$2001))))</f>
        <v/>
      </c>
      <c r="G13" s="21" t="str">
        <f>IF(OR($A13="",$S13&lt;&gt;"OK"),"",MAX($E13,SUMPRODUCT(MAX(('Inspection Log'!$B$2:$B$2001=$A13)*('Inspection Log'!$C$2:$C$2001="Maintenance")*'Inspection Log'!$I$2:$I$2001))))</f>
        <v/>
      </c>
      <c r="H13" s="21" t="str">
        <f>IF(OR($A13="",$S13&lt;&gt;"OK"),"",MAX($E13,SUMPRODUCT(MAX(('Inspection Log'!$B$2:$B$2001=$A13)*('Inspection Log'!$C$2:$C$2001="Internal")*'Inspection Log'!$I$2:$I$2001))))</f>
        <v/>
      </c>
      <c r="I13" s="21" t="str">
        <f>IF(OR($A13="",$S13&lt;&gt;"OK"),"",MAX($E13,SUMPRODUCT(MAX(('Inspection Log'!$B$2:$B$2001=$A13)*('Inspection Log'!$C$2:$C$2001="Hydrostatic")*'Inspection Log'!$I$2:$I$2001))))</f>
        <v/>
      </c>
      <c r="J13" s="21" t="str">
        <f>IF(OR($A13="",$S13&lt;&gt;"OK"),"",$F13+SUMPRODUCT(--(Types!$A$2:$A$21=$C13),Types!$C$2:$C$21))</f>
        <v/>
      </c>
      <c r="K13" s="21" t="str">
        <f>IF(OR($A13="",$S13&lt;&gt;"OK"),"",$G13+SUMPRODUCT(--(Types!$A$2:$A$21=$C13),Types!$D$2:$D$21))</f>
        <v/>
      </c>
      <c r="L13" s="21" t="str">
        <f>IF(OR($A13="",$S13&lt;&gt;"OK"),"",IF(SUMPRODUCT((Types!$A$2:$A$21=$C13)*(Types!$E$2:$E$21&lt;&gt;""))=0,"",EDATE($H13,12*SUMPRODUCT(--(Types!$A$2:$A$21=$C13),Types!$E$2:$E$21))))</f>
        <v/>
      </c>
      <c r="M13" s="21" t="str">
        <f>IF(OR($A13="",$S13&lt;&gt;"OK"),"",EDATE($I13,12*SUMPRODUCT(--(Types!$A$2:$A$21=$C13),Types!$F$2:$F$21)))</f>
        <v/>
      </c>
      <c r="N13" s="21" t="str">
        <f>IF(OR($A13="",$S13&lt;&gt;"OK"),"",MIN($J13:$M13))</f>
        <v/>
      </c>
      <c r="O13" s="22" t="str">
        <f>IF($A13="","",IF(OR($S13&lt;&gt;"OK",NOT(AND(ISNUMBER(Dashboard!$B$4),N(Dashboard!$B$4)&gt;=18264,N(Dashboard!$B$4)&lt;=73050))),"n/a",$N13-Dashboard!$B$4))</f>
        <v/>
      </c>
      <c r="P13" s="23" t="str">
        <f>IF(OR($A13="",$S13&lt;&gt;"OK"),"",MID(IF($J13=$N13," + Monthly","")&amp;IF($K13=$N13," + Maintenance","")&amp;IF($L13=$N13," + Internal","")&amp;IF($M13=$N13," + Hydrostatic",""),4,100))</f>
        <v/>
      </c>
      <c r="Q13" s="24" t="str">
        <f>IF($A13="","",IF(Dashboard!$B$14&gt;0,"Check data",IF($O13&lt;0,"Overdue",IF($O13&lt;=Dashboard!$B$5,"Due soon","OK"))))</f>
        <v/>
      </c>
      <c r="R13" s="22" t="str">
        <f>IF($A13="","",SUMPRODUCT(('Inspection Log'!$B$2:$B$2001=$A13)*('Inspection Log'!$E$2:$E$2001="Fail")*('Inspection Log'!$G$2:$G$2001&lt;&gt;"Closed")))</f>
        <v/>
      </c>
      <c r="S13" s="24" t="str">
        <f>IF(COUNTA($A13:$E13)=0,"",IF($A13="","Check ID",IF(SUMPRODUCT(--($A$2:$A$301=$A13))&gt;1,"Duplicate ID",IF(OR($C13="",SUMPRODUCT(--(Types!$A$2:$A$21=$C13))&lt;&gt;1),"Check ID",IF(OR($B13="",NOT(AND(ISNUMBER($E13),N($E13)&gt;=18264,N($E13)&lt;=73050))),"Check inputs","OK")))))</f>
        <v/>
      </c>
    </row>
    <row r="14" ht="24" customHeight="1" spans="1:19" x14ac:dyDescent="0.25">
      <c r="A14" s="18"/>
      <c r="B14" s="19"/>
      <c r="C14" s="18"/>
      <c r="D14" s="18"/>
      <c r="E14" s="20"/>
      <c r="F14" s="21" t="str">
        <f>IF(OR($A14="",$S14&lt;&gt;"OK"),"",MAX($E14,SUMPRODUCT(MAX(('Inspection Log'!$B$2:$B$2001=$A14)*('Inspection Log'!$C$2:$C$2001="Monthly")*'Inspection Log'!$I$2:$I$2001))))</f>
        <v/>
      </c>
      <c r="G14" s="21" t="str">
        <f>IF(OR($A14="",$S14&lt;&gt;"OK"),"",MAX($E14,SUMPRODUCT(MAX(('Inspection Log'!$B$2:$B$2001=$A14)*('Inspection Log'!$C$2:$C$2001="Maintenance")*'Inspection Log'!$I$2:$I$2001))))</f>
        <v/>
      </c>
      <c r="H14" s="21" t="str">
        <f>IF(OR($A14="",$S14&lt;&gt;"OK"),"",MAX($E14,SUMPRODUCT(MAX(('Inspection Log'!$B$2:$B$2001=$A14)*('Inspection Log'!$C$2:$C$2001="Internal")*'Inspection Log'!$I$2:$I$2001))))</f>
        <v/>
      </c>
      <c r="I14" s="21" t="str">
        <f>IF(OR($A14="",$S14&lt;&gt;"OK"),"",MAX($E14,SUMPRODUCT(MAX(('Inspection Log'!$B$2:$B$2001=$A14)*('Inspection Log'!$C$2:$C$2001="Hydrostatic")*'Inspection Log'!$I$2:$I$2001))))</f>
        <v/>
      </c>
      <c r="J14" s="21" t="str">
        <f>IF(OR($A14="",$S14&lt;&gt;"OK"),"",$F14+SUMPRODUCT(--(Types!$A$2:$A$21=$C14),Types!$C$2:$C$21))</f>
        <v/>
      </c>
      <c r="K14" s="21" t="str">
        <f>IF(OR($A14="",$S14&lt;&gt;"OK"),"",$G14+SUMPRODUCT(--(Types!$A$2:$A$21=$C14),Types!$D$2:$D$21))</f>
        <v/>
      </c>
      <c r="L14" s="21" t="str">
        <f>IF(OR($A14="",$S14&lt;&gt;"OK"),"",IF(SUMPRODUCT((Types!$A$2:$A$21=$C14)*(Types!$E$2:$E$21&lt;&gt;""))=0,"",EDATE($H14,12*SUMPRODUCT(--(Types!$A$2:$A$21=$C14),Types!$E$2:$E$21))))</f>
        <v/>
      </c>
      <c r="M14" s="21" t="str">
        <f>IF(OR($A14="",$S14&lt;&gt;"OK"),"",EDATE($I14,12*SUMPRODUCT(--(Types!$A$2:$A$21=$C14),Types!$F$2:$F$21)))</f>
        <v/>
      </c>
      <c r="N14" s="21" t="str">
        <f>IF(OR($A14="",$S14&lt;&gt;"OK"),"",MIN($J14:$M14))</f>
        <v/>
      </c>
      <c r="O14" s="22" t="str">
        <f>IF($A14="","",IF(OR($S14&lt;&gt;"OK",NOT(AND(ISNUMBER(Dashboard!$B$4),N(Dashboard!$B$4)&gt;=18264,N(Dashboard!$B$4)&lt;=73050))),"n/a",$N14-Dashboard!$B$4))</f>
        <v/>
      </c>
      <c r="P14" s="23" t="str">
        <f>IF(OR($A14="",$S14&lt;&gt;"OK"),"",MID(IF($J14=$N14," + Monthly","")&amp;IF($K14=$N14," + Maintenance","")&amp;IF($L14=$N14," + Internal","")&amp;IF($M14=$N14," + Hydrostatic",""),4,100))</f>
        <v/>
      </c>
      <c r="Q14" s="24" t="str">
        <f>IF($A14="","",IF(Dashboard!$B$14&gt;0,"Check data",IF($O14&lt;0,"Overdue",IF($O14&lt;=Dashboard!$B$5,"Due soon","OK"))))</f>
        <v/>
      </c>
      <c r="R14" s="22" t="str">
        <f>IF($A14="","",SUMPRODUCT(('Inspection Log'!$B$2:$B$2001=$A14)*('Inspection Log'!$E$2:$E$2001="Fail")*('Inspection Log'!$G$2:$G$2001&lt;&gt;"Closed")))</f>
        <v/>
      </c>
      <c r="S14" s="24" t="str">
        <f>IF(COUNTA($A14:$E14)=0,"",IF($A14="","Check ID",IF(SUMPRODUCT(--($A$2:$A$301=$A14))&gt;1,"Duplicate ID",IF(OR($C14="",SUMPRODUCT(--(Types!$A$2:$A$21=$C14))&lt;&gt;1),"Check ID",IF(OR($B14="",NOT(AND(ISNUMBER($E14),N($E14)&gt;=18264,N($E14)&lt;=73050))),"Check inputs","OK")))))</f>
        <v/>
      </c>
    </row>
    <row r="15" ht="24" customHeight="1" spans="1:19" x14ac:dyDescent="0.25">
      <c r="A15" s="18"/>
      <c r="B15" s="19"/>
      <c r="C15" s="18"/>
      <c r="D15" s="18"/>
      <c r="E15" s="20"/>
      <c r="F15" s="21" t="str">
        <f>IF(OR($A15="",$S15&lt;&gt;"OK"),"",MAX($E15,SUMPRODUCT(MAX(('Inspection Log'!$B$2:$B$2001=$A15)*('Inspection Log'!$C$2:$C$2001="Monthly")*'Inspection Log'!$I$2:$I$2001))))</f>
        <v/>
      </c>
      <c r="G15" s="21" t="str">
        <f>IF(OR($A15="",$S15&lt;&gt;"OK"),"",MAX($E15,SUMPRODUCT(MAX(('Inspection Log'!$B$2:$B$2001=$A15)*('Inspection Log'!$C$2:$C$2001="Maintenance")*'Inspection Log'!$I$2:$I$2001))))</f>
        <v/>
      </c>
      <c r="H15" s="21" t="str">
        <f>IF(OR($A15="",$S15&lt;&gt;"OK"),"",MAX($E15,SUMPRODUCT(MAX(('Inspection Log'!$B$2:$B$2001=$A15)*('Inspection Log'!$C$2:$C$2001="Internal")*'Inspection Log'!$I$2:$I$2001))))</f>
        <v/>
      </c>
      <c r="I15" s="21" t="str">
        <f>IF(OR($A15="",$S15&lt;&gt;"OK"),"",MAX($E15,SUMPRODUCT(MAX(('Inspection Log'!$B$2:$B$2001=$A15)*('Inspection Log'!$C$2:$C$2001="Hydrostatic")*'Inspection Log'!$I$2:$I$2001))))</f>
        <v/>
      </c>
      <c r="J15" s="21" t="str">
        <f>IF(OR($A15="",$S15&lt;&gt;"OK"),"",$F15+SUMPRODUCT(--(Types!$A$2:$A$21=$C15),Types!$C$2:$C$21))</f>
        <v/>
      </c>
      <c r="K15" s="21" t="str">
        <f>IF(OR($A15="",$S15&lt;&gt;"OK"),"",$G15+SUMPRODUCT(--(Types!$A$2:$A$21=$C15),Types!$D$2:$D$21))</f>
        <v/>
      </c>
      <c r="L15" s="21" t="str">
        <f>IF(OR($A15="",$S15&lt;&gt;"OK"),"",IF(SUMPRODUCT((Types!$A$2:$A$21=$C15)*(Types!$E$2:$E$21&lt;&gt;""))=0,"",EDATE($H15,12*SUMPRODUCT(--(Types!$A$2:$A$21=$C15),Types!$E$2:$E$21))))</f>
        <v/>
      </c>
      <c r="M15" s="21" t="str">
        <f>IF(OR($A15="",$S15&lt;&gt;"OK"),"",EDATE($I15,12*SUMPRODUCT(--(Types!$A$2:$A$21=$C15),Types!$F$2:$F$21)))</f>
        <v/>
      </c>
      <c r="N15" s="21" t="str">
        <f>IF(OR($A15="",$S15&lt;&gt;"OK"),"",MIN($J15:$M15))</f>
        <v/>
      </c>
      <c r="O15" s="22" t="str">
        <f>IF($A15="","",IF(OR($S15&lt;&gt;"OK",NOT(AND(ISNUMBER(Dashboard!$B$4),N(Dashboard!$B$4)&gt;=18264,N(Dashboard!$B$4)&lt;=73050))),"n/a",$N15-Dashboard!$B$4))</f>
        <v/>
      </c>
      <c r="P15" s="23" t="str">
        <f>IF(OR($A15="",$S15&lt;&gt;"OK"),"",MID(IF($J15=$N15," + Monthly","")&amp;IF($K15=$N15," + Maintenance","")&amp;IF($L15=$N15," + Internal","")&amp;IF($M15=$N15," + Hydrostatic",""),4,100))</f>
        <v/>
      </c>
      <c r="Q15" s="24" t="str">
        <f>IF($A15="","",IF(Dashboard!$B$14&gt;0,"Check data",IF($O15&lt;0,"Overdue",IF($O15&lt;=Dashboard!$B$5,"Due soon","OK"))))</f>
        <v/>
      </c>
      <c r="R15" s="22" t="str">
        <f>IF($A15="","",SUMPRODUCT(('Inspection Log'!$B$2:$B$2001=$A15)*('Inspection Log'!$E$2:$E$2001="Fail")*('Inspection Log'!$G$2:$G$2001&lt;&gt;"Closed")))</f>
        <v/>
      </c>
      <c r="S15" s="24" t="str">
        <f>IF(COUNTA($A15:$E15)=0,"",IF($A15="","Check ID",IF(SUMPRODUCT(--($A$2:$A$301=$A15))&gt;1,"Duplicate ID",IF(OR($C15="",SUMPRODUCT(--(Types!$A$2:$A$21=$C15))&lt;&gt;1),"Check ID",IF(OR($B15="",NOT(AND(ISNUMBER($E15),N($E15)&gt;=18264,N($E15)&lt;=73050))),"Check inputs","OK")))))</f>
        <v/>
      </c>
    </row>
    <row r="16" ht="24" customHeight="1" spans="1:19" x14ac:dyDescent="0.25">
      <c r="A16" s="18"/>
      <c r="B16" s="19"/>
      <c r="C16" s="18"/>
      <c r="D16" s="18"/>
      <c r="E16" s="20"/>
      <c r="F16" s="21" t="str">
        <f>IF(OR($A16="",$S16&lt;&gt;"OK"),"",MAX($E16,SUMPRODUCT(MAX(('Inspection Log'!$B$2:$B$2001=$A16)*('Inspection Log'!$C$2:$C$2001="Monthly")*'Inspection Log'!$I$2:$I$2001))))</f>
        <v/>
      </c>
      <c r="G16" s="21" t="str">
        <f>IF(OR($A16="",$S16&lt;&gt;"OK"),"",MAX($E16,SUMPRODUCT(MAX(('Inspection Log'!$B$2:$B$2001=$A16)*('Inspection Log'!$C$2:$C$2001="Maintenance")*'Inspection Log'!$I$2:$I$2001))))</f>
        <v/>
      </c>
      <c r="H16" s="21" t="str">
        <f>IF(OR($A16="",$S16&lt;&gt;"OK"),"",MAX($E16,SUMPRODUCT(MAX(('Inspection Log'!$B$2:$B$2001=$A16)*('Inspection Log'!$C$2:$C$2001="Internal")*'Inspection Log'!$I$2:$I$2001))))</f>
        <v/>
      </c>
      <c r="I16" s="21" t="str">
        <f>IF(OR($A16="",$S16&lt;&gt;"OK"),"",MAX($E16,SUMPRODUCT(MAX(('Inspection Log'!$B$2:$B$2001=$A16)*('Inspection Log'!$C$2:$C$2001="Hydrostatic")*'Inspection Log'!$I$2:$I$2001))))</f>
        <v/>
      </c>
      <c r="J16" s="21" t="str">
        <f>IF(OR($A16="",$S16&lt;&gt;"OK"),"",$F16+SUMPRODUCT(--(Types!$A$2:$A$21=$C16),Types!$C$2:$C$21))</f>
        <v/>
      </c>
      <c r="K16" s="21" t="str">
        <f>IF(OR($A16="",$S16&lt;&gt;"OK"),"",$G16+SUMPRODUCT(--(Types!$A$2:$A$21=$C16),Types!$D$2:$D$21))</f>
        <v/>
      </c>
      <c r="L16" s="21" t="str">
        <f>IF(OR($A16="",$S16&lt;&gt;"OK"),"",IF(SUMPRODUCT((Types!$A$2:$A$21=$C16)*(Types!$E$2:$E$21&lt;&gt;""))=0,"",EDATE($H16,12*SUMPRODUCT(--(Types!$A$2:$A$21=$C16),Types!$E$2:$E$21))))</f>
        <v/>
      </c>
      <c r="M16" s="21" t="str">
        <f>IF(OR($A16="",$S16&lt;&gt;"OK"),"",EDATE($I16,12*SUMPRODUCT(--(Types!$A$2:$A$21=$C16),Types!$F$2:$F$21)))</f>
        <v/>
      </c>
      <c r="N16" s="21" t="str">
        <f>IF(OR($A16="",$S16&lt;&gt;"OK"),"",MIN($J16:$M16))</f>
        <v/>
      </c>
      <c r="O16" s="22" t="str">
        <f>IF($A16="","",IF(OR($S16&lt;&gt;"OK",NOT(AND(ISNUMBER(Dashboard!$B$4),N(Dashboard!$B$4)&gt;=18264,N(Dashboard!$B$4)&lt;=73050))),"n/a",$N16-Dashboard!$B$4))</f>
        <v/>
      </c>
      <c r="P16" s="23" t="str">
        <f>IF(OR($A16="",$S16&lt;&gt;"OK"),"",MID(IF($J16=$N16," + Monthly","")&amp;IF($K16=$N16," + Maintenance","")&amp;IF($L16=$N16," + Internal","")&amp;IF($M16=$N16," + Hydrostatic",""),4,100))</f>
        <v/>
      </c>
      <c r="Q16" s="24" t="str">
        <f>IF($A16="","",IF(Dashboard!$B$14&gt;0,"Check data",IF($O16&lt;0,"Overdue",IF($O16&lt;=Dashboard!$B$5,"Due soon","OK"))))</f>
        <v/>
      </c>
      <c r="R16" s="22" t="str">
        <f>IF($A16="","",SUMPRODUCT(('Inspection Log'!$B$2:$B$2001=$A16)*('Inspection Log'!$E$2:$E$2001="Fail")*('Inspection Log'!$G$2:$G$2001&lt;&gt;"Closed")))</f>
        <v/>
      </c>
      <c r="S16" s="24" t="str">
        <f>IF(COUNTA($A16:$E16)=0,"",IF($A16="","Check ID",IF(SUMPRODUCT(--($A$2:$A$301=$A16))&gt;1,"Duplicate ID",IF(OR($C16="",SUMPRODUCT(--(Types!$A$2:$A$21=$C16))&lt;&gt;1),"Check ID",IF(OR($B16="",NOT(AND(ISNUMBER($E16),N($E16)&gt;=18264,N($E16)&lt;=73050))),"Check inputs","OK")))))</f>
        <v/>
      </c>
    </row>
    <row r="17" ht="24" customHeight="1" spans="1:19" x14ac:dyDescent="0.25">
      <c r="A17" s="18"/>
      <c r="B17" s="19"/>
      <c r="C17" s="18"/>
      <c r="D17" s="18"/>
      <c r="E17" s="20"/>
      <c r="F17" s="21" t="str">
        <f>IF(OR($A17="",$S17&lt;&gt;"OK"),"",MAX($E17,SUMPRODUCT(MAX(('Inspection Log'!$B$2:$B$2001=$A17)*('Inspection Log'!$C$2:$C$2001="Monthly")*'Inspection Log'!$I$2:$I$2001))))</f>
        <v/>
      </c>
      <c r="G17" s="21" t="str">
        <f>IF(OR($A17="",$S17&lt;&gt;"OK"),"",MAX($E17,SUMPRODUCT(MAX(('Inspection Log'!$B$2:$B$2001=$A17)*('Inspection Log'!$C$2:$C$2001="Maintenance")*'Inspection Log'!$I$2:$I$2001))))</f>
        <v/>
      </c>
      <c r="H17" s="21" t="str">
        <f>IF(OR($A17="",$S17&lt;&gt;"OK"),"",MAX($E17,SUMPRODUCT(MAX(('Inspection Log'!$B$2:$B$2001=$A17)*('Inspection Log'!$C$2:$C$2001="Internal")*'Inspection Log'!$I$2:$I$2001))))</f>
        <v/>
      </c>
      <c r="I17" s="21" t="str">
        <f>IF(OR($A17="",$S17&lt;&gt;"OK"),"",MAX($E17,SUMPRODUCT(MAX(('Inspection Log'!$B$2:$B$2001=$A17)*('Inspection Log'!$C$2:$C$2001="Hydrostatic")*'Inspection Log'!$I$2:$I$2001))))</f>
        <v/>
      </c>
      <c r="J17" s="21" t="str">
        <f>IF(OR($A17="",$S17&lt;&gt;"OK"),"",$F17+SUMPRODUCT(--(Types!$A$2:$A$21=$C17),Types!$C$2:$C$21))</f>
        <v/>
      </c>
      <c r="K17" s="21" t="str">
        <f>IF(OR($A17="",$S17&lt;&gt;"OK"),"",$G17+SUMPRODUCT(--(Types!$A$2:$A$21=$C17),Types!$D$2:$D$21))</f>
        <v/>
      </c>
      <c r="L17" s="21" t="str">
        <f>IF(OR($A17="",$S17&lt;&gt;"OK"),"",IF(SUMPRODUCT((Types!$A$2:$A$21=$C17)*(Types!$E$2:$E$21&lt;&gt;""))=0,"",EDATE($H17,12*SUMPRODUCT(--(Types!$A$2:$A$21=$C17),Types!$E$2:$E$21))))</f>
        <v/>
      </c>
      <c r="M17" s="21" t="str">
        <f>IF(OR($A17="",$S17&lt;&gt;"OK"),"",EDATE($I17,12*SUMPRODUCT(--(Types!$A$2:$A$21=$C17),Types!$F$2:$F$21)))</f>
        <v/>
      </c>
      <c r="N17" s="21" t="str">
        <f>IF(OR($A17="",$S17&lt;&gt;"OK"),"",MIN($J17:$M17))</f>
        <v/>
      </c>
      <c r="O17" s="22" t="str">
        <f>IF($A17="","",IF(OR($S17&lt;&gt;"OK",NOT(AND(ISNUMBER(Dashboard!$B$4),N(Dashboard!$B$4)&gt;=18264,N(Dashboard!$B$4)&lt;=73050))),"n/a",$N17-Dashboard!$B$4))</f>
        <v/>
      </c>
      <c r="P17" s="23" t="str">
        <f>IF(OR($A17="",$S17&lt;&gt;"OK"),"",MID(IF($J17=$N17," + Monthly","")&amp;IF($K17=$N17," + Maintenance","")&amp;IF($L17=$N17," + Internal","")&amp;IF($M17=$N17," + Hydrostatic",""),4,100))</f>
        <v/>
      </c>
      <c r="Q17" s="24" t="str">
        <f>IF($A17="","",IF(Dashboard!$B$14&gt;0,"Check data",IF($O17&lt;0,"Overdue",IF($O17&lt;=Dashboard!$B$5,"Due soon","OK"))))</f>
        <v/>
      </c>
      <c r="R17" s="22" t="str">
        <f>IF($A17="","",SUMPRODUCT(('Inspection Log'!$B$2:$B$2001=$A17)*('Inspection Log'!$E$2:$E$2001="Fail")*('Inspection Log'!$G$2:$G$2001&lt;&gt;"Closed")))</f>
        <v/>
      </c>
      <c r="S17" s="24" t="str">
        <f>IF(COUNTA($A17:$E17)=0,"",IF($A17="","Check ID",IF(SUMPRODUCT(--($A$2:$A$301=$A17))&gt;1,"Duplicate ID",IF(OR($C17="",SUMPRODUCT(--(Types!$A$2:$A$21=$C17))&lt;&gt;1),"Check ID",IF(OR($B17="",NOT(AND(ISNUMBER($E17),N($E17)&gt;=18264,N($E17)&lt;=73050))),"Check inputs","OK")))))</f>
        <v/>
      </c>
    </row>
    <row r="18" ht="24" customHeight="1" spans="1:19" x14ac:dyDescent="0.25">
      <c r="A18" s="18"/>
      <c r="B18" s="19"/>
      <c r="C18" s="18"/>
      <c r="D18" s="18"/>
      <c r="E18" s="20"/>
      <c r="F18" s="21" t="str">
        <f>IF(OR($A18="",$S18&lt;&gt;"OK"),"",MAX($E18,SUMPRODUCT(MAX(('Inspection Log'!$B$2:$B$2001=$A18)*('Inspection Log'!$C$2:$C$2001="Monthly")*'Inspection Log'!$I$2:$I$2001))))</f>
        <v/>
      </c>
      <c r="G18" s="21" t="str">
        <f>IF(OR($A18="",$S18&lt;&gt;"OK"),"",MAX($E18,SUMPRODUCT(MAX(('Inspection Log'!$B$2:$B$2001=$A18)*('Inspection Log'!$C$2:$C$2001="Maintenance")*'Inspection Log'!$I$2:$I$2001))))</f>
        <v/>
      </c>
      <c r="H18" s="21" t="str">
        <f>IF(OR($A18="",$S18&lt;&gt;"OK"),"",MAX($E18,SUMPRODUCT(MAX(('Inspection Log'!$B$2:$B$2001=$A18)*('Inspection Log'!$C$2:$C$2001="Internal")*'Inspection Log'!$I$2:$I$2001))))</f>
        <v/>
      </c>
      <c r="I18" s="21" t="str">
        <f>IF(OR($A18="",$S18&lt;&gt;"OK"),"",MAX($E18,SUMPRODUCT(MAX(('Inspection Log'!$B$2:$B$2001=$A18)*('Inspection Log'!$C$2:$C$2001="Hydrostatic")*'Inspection Log'!$I$2:$I$2001))))</f>
        <v/>
      </c>
      <c r="J18" s="21" t="str">
        <f>IF(OR($A18="",$S18&lt;&gt;"OK"),"",$F18+SUMPRODUCT(--(Types!$A$2:$A$21=$C18),Types!$C$2:$C$21))</f>
        <v/>
      </c>
      <c r="K18" s="21" t="str">
        <f>IF(OR($A18="",$S18&lt;&gt;"OK"),"",$G18+SUMPRODUCT(--(Types!$A$2:$A$21=$C18),Types!$D$2:$D$21))</f>
        <v/>
      </c>
      <c r="L18" s="21" t="str">
        <f>IF(OR($A18="",$S18&lt;&gt;"OK"),"",IF(SUMPRODUCT((Types!$A$2:$A$21=$C18)*(Types!$E$2:$E$21&lt;&gt;""))=0,"",EDATE($H18,12*SUMPRODUCT(--(Types!$A$2:$A$21=$C18),Types!$E$2:$E$21))))</f>
        <v/>
      </c>
      <c r="M18" s="21" t="str">
        <f>IF(OR($A18="",$S18&lt;&gt;"OK"),"",EDATE($I18,12*SUMPRODUCT(--(Types!$A$2:$A$21=$C18),Types!$F$2:$F$21)))</f>
        <v/>
      </c>
      <c r="N18" s="21" t="str">
        <f>IF(OR($A18="",$S18&lt;&gt;"OK"),"",MIN($J18:$M18))</f>
        <v/>
      </c>
      <c r="O18" s="22" t="str">
        <f>IF($A18="","",IF(OR($S18&lt;&gt;"OK",NOT(AND(ISNUMBER(Dashboard!$B$4),N(Dashboard!$B$4)&gt;=18264,N(Dashboard!$B$4)&lt;=73050))),"n/a",$N18-Dashboard!$B$4))</f>
        <v/>
      </c>
      <c r="P18" s="23" t="str">
        <f>IF(OR($A18="",$S18&lt;&gt;"OK"),"",MID(IF($J18=$N18," + Monthly","")&amp;IF($K18=$N18," + Maintenance","")&amp;IF($L18=$N18," + Internal","")&amp;IF($M18=$N18," + Hydrostatic",""),4,100))</f>
        <v/>
      </c>
      <c r="Q18" s="24" t="str">
        <f>IF($A18="","",IF(Dashboard!$B$14&gt;0,"Check data",IF($O18&lt;0,"Overdue",IF($O18&lt;=Dashboard!$B$5,"Due soon","OK"))))</f>
        <v/>
      </c>
      <c r="R18" s="22" t="str">
        <f>IF($A18="","",SUMPRODUCT(('Inspection Log'!$B$2:$B$2001=$A18)*('Inspection Log'!$E$2:$E$2001="Fail")*('Inspection Log'!$G$2:$G$2001&lt;&gt;"Closed")))</f>
        <v/>
      </c>
      <c r="S18" s="24" t="str">
        <f>IF(COUNTA($A18:$E18)=0,"",IF($A18="","Check ID",IF(SUMPRODUCT(--($A$2:$A$301=$A18))&gt;1,"Duplicate ID",IF(OR($C18="",SUMPRODUCT(--(Types!$A$2:$A$21=$C18))&lt;&gt;1),"Check ID",IF(OR($B18="",NOT(AND(ISNUMBER($E18),N($E18)&gt;=18264,N($E18)&lt;=73050))),"Check inputs","OK")))))</f>
        <v/>
      </c>
    </row>
    <row r="19" ht="24" customHeight="1" spans="1:19" x14ac:dyDescent="0.25">
      <c r="A19" s="18"/>
      <c r="B19" s="19"/>
      <c r="C19" s="18"/>
      <c r="D19" s="18"/>
      <c r="E19" s="20"/>
      <c r="F19" s="21" t="str">
        <f>IF(OR($A19="",$S19&lt;&gt;"OK"),"",MAX($E19,SUMPRODUCT(MAX(('Inspection Log'!$B$2:$B$2001=$A19)*('Inspection Log'!$C$2:$C$2001="Monthly")*'Inspection Log'!$I$2:$I$2001))))</f>
        <v/>
      </c>
      <c r="G19" s="21" t="str">
        <f>IF(OR($A19="",$S19&lt;&gt;"OK"),"",MAX($E19,SUMPRODUCT(MAX(('Inspection Log'!$B$2:$B$2001=$A19)*('Inspection Log'!$C$2:$C$2001="Maintenance")*'Inspection Log'!$I$2:$I$2001))))</f>
        <v/>
      </c>
      <c r="H19" s="21" t="str">
        <f>IF(OR($A19="",$S19&lt;&gt;"OK"),"",MAX($E19,SUMPRODUCT(MAX(('Inspection Log'!$B$2:$B$2001=$A19)*('Inspection Log'!$C$2:$C$2001="Internal")*'Inspection Log'!$I$2:$I$2001))))</f>
        <v/>
      </c>
      <c r="I19" s="21" t="str">
        <f>IF(OR($A19="",$S19&lt;&gt;"OK"),"",MAX($E19,SUMPRODUCT(MAX(('Inspection Log'!$B$2:$B$2001=$A19)*('Inspection Log'!$C$2:$C$2001="Hydrostatic")*'Inspection Log'!$I$2:$I$2001))))</f>
        <v/>
      </c>
      <c r="J19" s="21" t="str">
        <f>IF(OR($A19="",$S19&lt;&gt;"OK"),"",$F19+SUMPRODUCT(--(Types!$A$2:$A$21=$C19),Types!$C$2:$C$21))</f>
        <v/>
      </c>
      <c r="K19" s="21" t="str">
        <f>IF(OR($A19="",$S19&lt;&gt;"OK"),"",$G19+SUMPRODUCT(--(Types!$A$2:$A$21=$C19),Types!$D$2:$D$21))</f>
        <v/>
      </c>
      <c r="L19" s="21" t="str">
        <f>IF(OR($A19="",$S19&lt;&gt;"OK"),"",IF(SUMPRODUCT((Types!$A$2:$A$21=$C19)*(Types!$E$2:$E$21&lt;&gt;""))=0,"",EDATE($H19,12*SUMPRODUCT(--(Types!$A$2:$A$21=$C19),Types!$E$2:$E$21))))</f>
        <v/>
      </c>
      <c r="M19" s="21" t="str">
        <f>IF(OR($A19="",$S19&lt;&gt;"OK"),"",EDATE($I19,12*SUMPRODUCT(--(Types!$A$2:$A$21=$C19),Types!$F$2:$F$21)))</f>
        <v/>
      </c>
      <c r="N19" s="21" t="str">
        <f>IF(OR($A19="",$S19&lt;&gt;"OK"),"",MIN($J19:$M19))</f>
        <v/>
      </c>
      <c r="O19" s="22" t="str">
        <f>IF($A19="","",IF(OR($S19&lt;&gt;"OK",NOT(AND(ISNUMBER(Dashboard!$B$4),N(Dashboard!$B$4)&gt;=18264,N(Dashboard!$B$4)&lt;=73050))),"n/a",$N19-Dashboard!$B$4))</f>
        <v/>
      </c>
      <c r="P19" s="23" t="str">
        <f>IF(OR($A19="",$S19&lt;&gt;"OK"),"",MID(IF($J19=$N19," + Monthly","")&amp;IF($K19=$N19," + Maintenance","")&amp;IF($L19=$N19," + Internal","")&amp;IF($M19=$N19," + Hydrostatic",""),4,100))</f>
        <v/>
      </c>
      <c r="Q19" s="24" t="str">
        <f>IF($A19="","",IF(Dashboard!$B$14&gt;0,"Check data",IF($O19&lt;0,"Overdue",IF($O19&lt;=Dashboard!$B$5,"Due soon","OK"))))</f>
        <v/>
      </c>
      <c r="R19" s="22" t="str">
        <f>IF($A19="","",SUMPRODUCT(('Inspection Log'!$B$2:$B$2001=$A19)*('Inspection Log'!$E$2:$E$2001="Fail")*('Inspection Log'!$G$2:$G$2001&lt;&gt;"Closed")))</f>
        <v/>
      </c>
      <c r="S19" s="24" t="str">
        <f>IF(COUNTA($A19:$E19)=0,"",IF($A19="","Check ID",IF(SUMPRODUCT(--($A$2:$A$301=$A19))&gt;1,"Duplicate ID",IF(OR($C19="",SUMPRODUCT(--(Types!$A$2:$A$21=$C19))&lt;&gt;1),"Check ID",IF(OR($B19="",NOT(AND(ISNUMBER($E19),N($E19)&gt;=18264,N($E19)&lt;=73050))),"Check inputs","OK")))))</f>
        <v/>
      </c>
    </row>
    <row r="20" ht="24" customHeight="1" spans="1:19" x14ac:dyDescent="0.25">
      <c r="A20" s="18"/>
      <c r="B20" s="19"/>
      <c r="C20" s="18"/>
      <c r="D20" s="18"/>
      <c r="E20" s="20"/>
      <c r="F20" s="21" t="str">
        <f>IF(OR($A20="",$S20&lt;&gt;"OK"),"",MAX($E20,SUMPRODUCT(MAX(('Inspection Log'!$B$2:$B$2001=$A20)*('Inspection Log'!$C$2:$C$2001="Monthly")*'Inspection Log'!$I$2:$I$2001))))</f>
        <v/>
      </c>
      <c r="G20" s="21" t="str">
        <f>IF(OR($A20="",$S20&lt;&gt;"OK"),"",MAX($E20,SUMPRODUCT(MAX(('Inspection Log'!$B$2:$B$2001=$A20)*('Inspection Log'!$C$2:$C$2001="Maintenance")*'Inspection Log'!$I$2:$I$2001))))</f>
        <v/>
      </c>
      <c r="H20" s="21" t="str">
        <f>IF(OR($A20="",$S20&lt;&gt;"OK"),"",MAX($E20,SUMPRODUCT(MAX(('Inspection Log'!$B$2:$B$2001=$A20)*('Inspection Log'!$C$2:$C$2001="Internal")*'Inspection Log'!$I$2:$I$2001))))</f>
        <v/>
      </c>
      <c r="I20" s="21" t="str">
        <f>IF(OR($A20="",$S20&lt;&gt;"OK"),"",MAX($E20,SUMPRODUCT(MAX(('Inspection Log'!$B$2:$B$2001=$A20)*('Inspection Log'!$C$2:$C$2001="Hydrostatic")*'Inspection Log'!$I$2:$I$2001))))</f>
        <v/>
      </c>
      <c r="J20" s="21" t="str">
        <f>IF(OR($A20="",$S20&lt;&gt;"OK"),"",$F20+SUMPRODUCT(--(Types!$A$2:$A$21=$C20),Types!$C$2:$C$21))</f>
        <v/>
      </c>
      <c r="K20" s="21" t="str">
        <f>IF(OR($A20="",$S20&lt;&gt;"OK"),"",$G20+SUMPRODUCT(--(Types!$A$2:$A$21=$C20),Types!$D$2:$D$21))</f>
        <v/>
      </c>
      <c r="L20" s="21" t="str">
        <f>IF(OR($A20="",$S20&lt;&gt;"OK"),"",IF(SUMPRODUCT((Types!$A$2:$A$21=$C20)*(Types!$E$2:$E$21&lt;&gt;""))=0,"",EDATE($H20,12*SUMPRODUCT(--(Types!$A$2:$A$21=$C20),Types!$E$2:$E$21))))</f>
        <v/>
      </c>
      <c r="M20" s="21" t="str">
        <f>IF(OR($A20="",$S20&lt;&gt;"OK"),"",EDATE($I20,12*SUMPRODUCT(--(Types!$A$2:$A$21=$C20),Types!$F$2:$F$21)))</f>
        <v/>
      </c>
      <c r="N20" s="21" t="str">
        <f>IF(OR($A20="",$S20&lt;&gt;"OK"),"",MIN($J20:$M20))</f>
        <v/>
      </c>
      <c r="O20" s="22" t="str">
        <f>IF($A20="","",IF(OR($S20&lt;&gt;"OK",NOT(AND(ISNUMBER(Dashboard!$B$4),N(Dashboard!$B$4)&gt;=18264,N(Dashboard!$B$4)&lt;=73050))),"n/a",$N20-Dashboard!$B$4))</f>
        <v/>
      </c>
      <c r="P20" s="23" t="str">
        <f>IF(OR($A20="",$S20&lt;&gt;"OK"),"",MID(IF($J20=$N20," + Monthly","")&amp;IF($K20=$N20," + Maintenance","")&amp;IF($L20=$N20," + Internal","")&amp;IF($M20=$N20," + Hydrostatic",""),4,100))</f>
        <v/>
      </c>
      <c r="Q20" s="24" t="str">
        <f>IF($A20="","",IF(Dashboard!$B$14&gt;0,"Check data",IF($O20&lt;0,"Overdue",IF($O20&lt;=Dashboard!$B$5,"Due soon","OK"))))</f>
        <v/>
      </c>
      <c r="R20" s="22" t="str">
        <f>IF($A20="","",SUMPRODUCT(('Inspection Log'!$B$2:$B$2001=$A20)*('Inspection Log'!$E$2:$E$2001="Fail")*('Inspection Log'!$G$2:$G$2001&lt;&gt;"Closed")))</f>
        <v/>
      </c>
      <c r="S20" s="24" t="str">
        <f>IF(COUNTA($A20:$E20)=0,"",IF($A20="","Check ID",IF(SUMPRODUCT(--($A$2:$A$301=$A20))&gt;1,"Duplicate ID",IF(OR($C20="",SUMPRODUCT(--(Types!$A$2:$A$21=$C20))&lt;&gt;1),"Check ID",IF(OR($B20="",NOT(AND(ISNUMBER($E20),N($E20)&gt;=18264,N($E20)&lt;=73050))),"Check inputs","OK")))))</f>
        <v/>
      </c>
    </row>
    <row r="21" ht="24" customHeight="1" spans="1:19" x14ac:dyDescent="0.25">
      <c r="A21" s="18"/>
      <c r="B21" s="19"/>
      <c r="C21" s="18"/>
      <c r="D21" s="18"/>
      <c r="E21" s="20"/>
      <c r="F21" s="21" t="str">
        <f>IF(OR($A21="",$S21&lt;&gt;"OK"),"",MAX($E21,SUMPRODUCT(MAX(('Inspection Log'!$B$2:$B$2001=$A21)*('Inspection Log'!$C$2:$C$2001="Monthly")*'Inspection Log'!$I$2:$I$2001))))</f>
        <v/>
      </c>
      <c r="G21" s="21" t="str">
        <f>IF(OR($A21="",$S21&lt;&gt;"OK"),"",MAX($E21,SUMPRODUCT(MAX(('Inspection Log'!$B$2:$B$2001=$A21)*('Inspection Log'!$C$2:$C$2001="Maintenance")*'Inspection Log'!$I$2:$I$2001))))</f>
        <v/>
      </c>
      <c r="H21" s="21" t="str">
        <f>IF(OR($A21="",$S21&lt;&gt;"OK"),"",MAX($E21,SUMPRODUCT(MAX(('Inspection Log'!$B$2:$B$2001=$A21)*('Inspection Log'!$C$2:$C$2001="Internal")*'Inspection Log'!$I$2:$I$2001))))</f>
        <v/>
      </c>
      <c r="I21" s="21" t="str">
        <f>IF(OR($A21="",$S21&lt;&gt;"OK"),"",MAX($E21,SUMPRODUCT(MAX(('Inspection Log'!$B$2:$B$2001=$A21)*('Inspection Log'!$C$2:$C$2001="Hydrostatic")*'Inspection Log'!$I$2:$I$2001))))</f>
        <v/>
      </c>
      <c r="J21" s="21" t="str">
        <f>IF(OR($A21="",$S21&lt;&gt;"OK"),"",$F21+SUMPRODUCT(--(Types!$A$2:$A$21=$C21),Types!$C$2:$C$21))</f>
        <v/>
      </c>
      <c r="K21" s="21" t="str">
        <f>IF(OR($A21="",$S21&lt;&gt;"OK"),"",$G21+SUMPRODUCT(--(Types!$A$2:$A$21=$C21),Types!$D$2:$D$21))</f>
        <v/>
      </c>
      <c r="L21" s="21" t="str">
        <f>IF(OR($A21="",$S21&lt;&gt;"OK"),"",IF(SUMPRODUCT((Types!$A$2:$A$21=$C21)*(Types!$E$2:$E$21&lt;&gt;""))=0,"",EDATE($H21,12*SUMPRODUCT(--(Types!$A$2:$A$21=$C21),Types!$E$2:$E$21))))</f>
        <v/>
      </c>
      <c r="M21" s="21" t="str">
        <f>IF(OR($A21="",$S21&lt;&gt;"OK"),"",EDATE($I21,12*SUMPRODUCT(--(Types!$A$2:$A$21=$C21),Types!$F$2:$F$21)))</f>
        <v/>
      </c>
      <c r="N21" s="21" t="str">
        <f>IF(OR($A21="",$S21&lt;&gt;"OK"),"",MIN($J21:$M21))</f>
        <v/>
      </c>
      <c r="O21" s="22" t="str">
        <f>IF($A21="","",IF(OR($S21&lt;&gt;"OK",NOT(AND(ISNUMBER(Dashboard!$B$4),N(Dashboard!$B$4)&gt;=18264,N(Dashboard!$B$4)&lt;=73050))),"n/a",$N21-Dashboard!$B$4))</f>
        <v/>
      </c>
      <c r="P21" s="23" t="str">
        <f>IF(OR($A21="",$S21&lt;&gt;"OK"),"",MID(IF($J21=$N21," + Monthly","")&amp;IF($K21=$N21," + Maintenance","")&amp;IF($L21=$N21," + Internal","")&amp;IF($M21=$N21," + Hydrostatic",""),4,100))</f>
        <v/>
      </c>
      <c r="Q21" s="24" t="str">
        <f>IF($A21="","",IF(Dashboard!$B$14&gt;0,"Check data",IF($O21&lt;0,"Overdue",IF($O21&lt;=Dashboard!$B$5,"Due soon","OK"))))</f>
        <v/>
      </c>
      <c r="R21" s="22" t="str">
        <f>IF($A21="","",SUMPRODUCT(('Inspection Log'!$B$2:$B$2001=$A21)*('Inspection Log'!$E$2:$E$2001="Fail")*('Inspection Log'!$G$2:$G$2001&lt;&gt;"Closed")))</f>
        <v/>
      </c>
      <c r="S21" s="24" t="str">
        <f>IF(COUNTA($A21:$E21)=0,"",IF($A21="","Check ID",IF(SUMPRODUCT(--($A$2:$A$301=$A21))&gt;1,"Duplicate ID",IF(OR($C21="",SUMPRODUCT(--(Types!$A$2:$A$21=$C21))&lt;&gt;1),"Check ID",IF(OR($B21="",NOT(AND(ISNUMBER($E21),N($E21)&gt;=18264,N($E21)&lt;=73050))),"Check inputs","OK")))))</f>
        <v/>
      </c>
    </row>
    <row r="22" ht="24" customHeight="1" spans="1:19" x14ac:dyDescent="0.25">
      <c r="A22" s="18"/>
      <c r="B22" s="19"/>
      <c r="C22" s="18"/>
      <c r="D22" s="18"/>
      <c r="E22" s="20"/>
      <c r="F22" s="21" t="str">
        <f>IF(OR($A22="",$S22&lt;&gt;"OK"),"",MAX($E22,SUMPRODUCT(MAX(('Inspection Log'!$B$2:$B$2001=$A22)*('Inspection Log'!$C$2:$C$2001="Monthly")*'Inspection Log'!$I$2:$I$2001))))</f>
        <v/>
      </c>
      <c r="G22" s="21" t="str">
        <f>IF(OR($A22="",$S22&lt;&gt;"OK"),"",MAX($E22,SUMPRODUCT(MAX(('Inspection Log'!$B$2:$B$2001=$A22)*('Inspection Log'!$C$2:$C$2001="Maintenance")*'Inspection Log'!$I$2:$I$2001))))</f>
        <v/>
      </c>
      <c r="H22" s="21" t="str">
        <f>IF(OR($A22="",$S22&lt;&gt;"OK"),"",MAX($E22,SUMPRODUCT(MAX(('Inspection Log'!$B$2:$B$2001=$A22)*('Inspection Log'!$C$2:$C$2001="Internal")*'Inspection Log'!$I$2:$I$2001))))</f>
        <v/>
      </c>
      <c r="I22" s="21" t="str">
        <f>IF(OR($A22="",$S22&lt;&gt;"OK"),"",MAX($E22,SUMPRODUCT(MAX(('Inspection Log'!$B$2:$B$2001=$A22)*('Inspection Log'!$C$2:$C$2001="Hydrostatic")*'Inspection Log'!$I$2:$I$2001))))</f>
        <v/>
      </c>
      <c r="J22" s="21" t="str">
        <f>IF(OR($A22="",$S22&lt;&gt;"OK"),"",$F22+SUMPRODUCT(--(Types!$A$2:$A$21=$C22),Types!$C$2:$C$21))</f>
        <v/>
      </c>
      <c r="K22" s="21" t="str">
        <f>IF(OR($A22="",$S22&lt;&gt;"OK"),"",$G22+SUMPRODUCT(--(Types!$A$2:$A$21=$C22),Types!$D$2:$D$21))</f>
        <v/>
      </c>
      <c r="L22" s="21" t="str">
        <f>IF(OR($A22="",$S22&lt;&gt;"OK"),"",IF(SUMPRODUCT((Types!$A$2:$A$21=$C22)*(Types!$E$2:$E$21&lt;&gt;""))=0,"",EDATE($H22,12*SUMPRODUCT(--(Types!$A$2:$A$21=$C22),Types!$E$2:$E$21))))</f>
        <v/>
      </c>
      <c r="M22" s="21" t="str">
        <f>IF(OR($A22="",$S22&lt;&gt;"OK"),"",EDATE($I22,12*SUMPRODUCT(--(Types!$A$2:$A$21=$C22),Types!$F$2:$F$21)))</f>
        <v/>
      </c>
      <c r="N22" s="21" t="str">
        <f>IF(OR($A22="",$S22&lt;&gt;"OK"),"",MIN($J22:$M22))</f>
        <v/>
      </c>
      <c r="O22" s="22" t="str">
        <f>IF($A22="","",IF(OR($S22&lt;&gt;"OK",NOT(AND(ISNUMBER(Dashboard!$B$4),N(Dashboard!$B$4)&gt;=18264,N(Dashboard!$B$4)&lt;=73050))),"n/a",$N22-Dashboard!$B$4))</f>
        <v/>
      </c>
      <c r="P22" s="23" t="str">
        <f>IF(OR($A22="",$S22&lt;&gt;"OK"),"",MID(IF($J22=$N22," + Monthly","")&amp;IF($K22=$N22," + Maintenance","")&amp;IF($L22=$N22," + Internal","")&amp;IF($M22=$N22," + Hydrostatic",""),4,100))</f>
        <v/>
      </c>
      <c r="Q22" s="24" t="str">
        <f>IF($A22="","",IF(Dashboard!$B$14&gt;0,"Check data",IF($O22&lt;0,"Overdue",IF($O22&lt;=Dashboard!$B$5,"Due soon","OK"))))</f>
        <v/>
      </c>
      <c r="R22" s="22" t="str">
        <f>IF($A22="","",SUMPRODUCT(('Inspection Log'!$B$2:$B$2001=$A22)*('Inspection Log'!$E$2:$E$2001="Fail")*('Inspection Log'!$G$2:$G$2001&lt;&gt;"Closed")))</f>
        <v/>
      </c>
      <c r="S22" s="24" t="str">
        <f>IF(COUNTA($A22:$E22)=0,"",IF($A22="","Check ID",IF(SUMPRODUCT(--($A$2:$A$301=$A22))&gt;1,"Duplicate ID",IF(OR($C22="",SUMPRODUCT(--(Types!$A$2:$A$21=$C22))&lt;&gt;1),"Check ID",IF(OR($B22="",NOT(AND(ISNUMBER($E22),N($E22)&gt;=18264,N($E22)&lt;=73050))),"Check inputs","OK")))))</f>
        <v/>
      </c>
    </row>
    <row r="23" ht="24" customHeight="1" spans="1:19" x14ac:dyDescent="0.25">
      <c r="A23" s="18"/>
      <c r="B23" s="19"/>
      <c r="C23" s="18"/>
      <c r="D23" s="18"/>
      <c r="E23" s="20"/>
      <c r="F23" s="21" t="str">
        <f>IF(OR($A23="",$S23&lt;&gt;"OK"),"",MAX($E23,SUMPRODUCT(MAX(('Inspection Log'!$B$2:$B$2001=$A23)*('Inspection Log'!$C$2:$C$2001="Monthly")*'Inspection Log'!$I$2:$I$2001))))</f>
        <v/>
      </c>
      <c r="G23" s="21" t="str">
        <f>IF(OR($A23="",$S23&lt;&gt;"OK"),"",MAX($E23,SUMPRODUCT(MAX(('Inspection Log'!$B$2:$B$2001=$A23)*('Inspection Log'!$C$2:$C$2001="Maintenance")*'Inspection Log'!$I$2:$I$2001))))</f>
        <v/>
      </c>
      <c r="H23" s="21" t="str">
        <f>IF(OR($A23="",$S23&lt;&gt;"OK"),"",MAX($E23,SUMPRODUCT(MAX(('Inspection Log'!$B$2:$B$2001=$A23)*('Inspection Log'!$C$2:$C$2001="Internal")*'Inspection Log'!$I$2:$I$2001))))</f>
        <v/>
      </c>
      <c r="I23" s="21" t="str">
        <f>IF(OR($A23="",$S23&lt;&gt;"OK"),"",MAX($E23,SUMPRODUCT(MAX(('Inspection Log'!$B$2:$B$2001=$A23)*('Inspection Log'!$C$2:$C$2001="Hydrostatic")*'Inspection Log'!$I$2:$I$2001))))</f>
        <v/>
      </c>
      <c r="J23" s="21" t="str">
        <f>IF(OR($A23="",$S23&lt;&gt;"OK"),"",$F23+SUMPRODUCT(--(Types!$A$2:$A$21=$C23),Types!$C$2:$C$21))</f>
        <v/>
      </c>
      <c r="K23" s="21" t="str">
        <f>IF(OR($A23="",$S23&lt;&gt;"OK"),"",$G23+SUMPRODUCT(--(Types!$A$2:$A$21=$C23),Types!$D$2:$D$21))</f>
        <v/>
      </c>
      <c r="L23" s="21" t="str">
        <f>IF(OR($A23="",$S23&lt;&gt;"OK"),"",IF(SUMPRODUCT((Types!$A$2:$A$21=$C23)*(Types!$E$2:$E$21&lt;&gt;""))=0,"",EDATE($H23,12*SUMPRODUCT(--(Types!$A$2:$A$21=$C23),Types!$E$2:$E$21))))</f>
        <v/>
      </c>
      <c r="M23" s="21" t="str">
        <f>IF(OR($A23="",$S23&lt;&gt;"OK"),"",EDATE($I23,12*SUMPRODUCT(--(Types!$A$2:$A$21=$C23),Types!$F$2:$F$21)))</f>
        <v/>
      </c>
      <c r="N23" s="21" t="str">
        <f>IF(OR($A23="",$S23&lt;&gt;"OK"),"",MIN($J23:$M23))</f>
        <v/>
      </c>
      <c r="O23" s="22" t="str">
        <f>IF($A23="","",IF(OR($S23&lt;&gt;"OK",NOT(AND(ISNUMBER(Dashboard!$B$4),N(Dashboard!$B$4)&gt;=18264,N(Dashboard!$B$4)&lt;=73050))),"n/a",$N23-Dashboard!$B$4))</f>
        <v/>
      </c>
      <c r="P23" s="23" t="str">
        <f>IF(OR($A23="",$S23&lt;&gt;"OK"),"",MID(IF($J23=$N23," + Monthly","")&amp;IF($K23=$N23," + Maintenance","")&amp;IF($L23=$N23," + Internal","")&amp;IF($M23=$N23," + Hydrostatic",""),4,100))</f>
        <v/>
      </c>
      <c r="Q23" s="24" t="str">
        <f>IF($A23="","",IF(Dashboard!$B$14&gt;0,"Check data",IF($O23&lt;0,"Overdue",IF($O23&lt;=Dashboard!$B$5,"Due soon","OK"))))</f>
        <v/>
      </c>
      <c r="R23" s="22" t="str">
        <f>IF($A23="","",SUMPRODUCT(('Inspection Log'!$B$2:$B$2001=$A23)*('Inspection Log'!$E$2:$E$2001="Fail")*('Inspection Log'!$G$2:$G$2001&lt;&gt;"Closed")))</f>
        <v/>
      </c>
      <c r="S23" s="24" t="str">
        <f>IF(COUNTA($A23:$E23)=0,"",IF($A23="","Check ID",IF(SUMPRODUCT(--($A$2:$A$301=$A23))&gt;1,"Duplicate ID",IF(OR($C23="",SUMPRODUCT(--(Types!$A$2:$A$21=$C23))&lt;&gt;1),"Check ID",IF(OR($B23="",NOT(AND(ISNUMBER($E23),N($E23)&gt;=18264,N($E23)&lt;=73050))),"Check inputs","OK")))))</f>
        <v/>
      </c>
    </row>
    <row r="24" ht="24" customHeight="1" spans="1:19" x14ac:dyDescent="0.25">
      <c r="A24" s="18"/>
      <c r="B24" s="19"/>
      <c r="C24" s="18"/>
      <c r="D24" s="18"/>
      <c r="E24" s="20"/>
      <c r="F24" s="21" t="str">
        <f>IF(OR($A24="",$S24&lt;&gt;"OK"),"",MAX($E24,SUMPRODUCT(MAX(('Inspection Log'!$B$2:$B$2001=$A24)*('Inspection Log'!$C$2:$C$2001="Monthly")*'Inspection Log'!$I$2:$I$2001))))</f>
        <v/>
      </c>
      <c r="G24" s="21" t="str">
        <f>IF(OR($A24="",$S24&lt;&gt;"OK"),"",MAX($E24,SUMPRODUCT(MAX(('Inspection Log'!$B$2:$B$2001=$A24)*('Inspection Log'!$C$2:$C$2001="Maintenance")*'Inspection Log'!$I$2:$I$2001))))</f>
        <v/>
      </c>
      <c r="H24" s="21" t="str">
        <f>IF(OR($A24="",$S24&lt;&gt;"OK"),"",MAX($E24,SUMPRODUCT(MAX(('Inspection Log'!$B$2:$B$2001=$A24)*('Inspection Log'!$C$2:$C$2001="Internal")*'Inspection Log'!$I$2:$I$2001))))</f>
        <v/>
      </c>
      <c r="I24" s="21" t="str">
        <f>IF(OR($A24="",$S24&lt;&gt;"OK"),"",MAX($E24,SUMPRODUCT(MAX(('Inspection Log'!$B$2:$B$2001=$A24)*('Inspection Log'!$C$2:$C$2001="Hydrostatic")*'Inspection Log'!$I$2:$I$2001))))</f>
        <v/>
      </c>
      <c r="J24" s="21" t="str">
        <f>IF(OR($A24="",$S24&lt;&gt;"OK"),"",$F24+SUMPRODUCT(--(Types!$A$2:$A$21=$C24),Types!$C$2:$C$21))</f>
        <v/>
      </c>
      <c r="K24" s="21" t="str">
        <f>IF(OR($A24="",$S24&lt;&gt;"OK"),"",$G24+SUMPRODUCT(--(Types!$A$2:$A$21=$C24),Types!$D$2:$D$21))</f>
        <v/>
      </c>
      <c r="L24" s="21" t="str">
        <f>IF(OR($A24="",$S24&lt;&gt;"OK"),"",IF(SUMPRODUCT((Types!$A$2:$A$21=$C24)*(Types!$E$2:$E$21&lt;&gt;""))=0,"",EDATE($H24,12*SUMPRODUCT(--(Types!$A$2:$A$21=$C24),Types!$E$2:$E$21))))</f>
        <v/>
      </c>
      <c r="M24" s="21" t="str">
        <f>IF(OR($A24="",$S24&lt;&gt;"OK"),"",EDATE($I24,12*SUMPRODUCT(--(Types!$A$2:$A$21=$C24),Types!$F$2:$F$21)))</f>
        <v/>
      </c>
      <c r="N24" s="21" t="str">
        <f>IF(OR($A24="",$S24&lt;&gt;"OK"),"",MIN($J24:$M24))</f>
        <v/>
      </c>
      <c r="O24" s="22" t="str">
        <f>IF($A24="","",IF(OR($S24&lt;&gt;"OK",NOT(AND(ISNUMBER(Dashboard!$B$4),N(Dashboard!$B$4)&gt;=18264,N(Dashboard!$B$4)&lt;=73050))),"n/a",$N24-Dashboard!$B$4))</f>
        <v/>
      </c>
      <c r="P24" s="23" t="str">
        <f>IF(OR($A24="",$S24&lt;&gt;"OK"),"",MID(IF($J24=$N24," + Monthly","")&amp;IF($K24=$N24," + Maintenance","")&amp;IF($L24=$N24," + Internal","")&amp;IF($M24=$N24," + Hydrostatic",""),4,100))</f>
        <v/>
      </c>
      <c r="Q24" s="24" t="str">
        <f>IF($A24="","",IF(Dashboard!$B$14&gt;0,"Check data",IF($O24&lt;0,"Overdue",IF($O24&lt;=Dashboard!$B$5,"Due soon","OK"))))</f>
        <v/>
      </c>
      <c r="R24" s="22" t="str">
        <f>IF($A24="","",SUMPRODUCT(('Inspection Log'!$B$2:$B$2001=$A24)*('Inspection Log'!$E$2:$E$2001="Fail")*('Inspection Log'!$G$2:$G$2001&lt;&gt;"Closed")))</f>
        <v/>
      </c>
      <c r="S24" s="24" t="str">
        <f>IF(COUNTA($A24:$E24)=0,"",IF($A24="","Check ID",IF(SUMPRODUCT(--($A$2:$A$301=$A24))&gt;1,"Duplicate ID",IF(OR($C24="",SUMPRODUCT(--(Types!$A$2:$A$21=$C24))&lt;&gt;1),"Check ID",IF(OR($B24="",NOT(AND(ISNUMBER($E24),N($E24)&gt;=18264,N($E24)&lt;=73050))),"Check inputs","OK")))))</f>
        <v/>
      </c>
    </row>
    <row r="25" ht="24" customHeight="1" spans="1:19" x14ac:dyDescent="0.25">
      <c r="A25" s="18"/>
      <c r="B25" s="19"/>
      <c r="C25" s="18"/>
      <c r="D25" s="18"/>
      <c r="E25" s="20"/>
      <c r="F25" s="21" t="str">
        <f>IF(OR($A25="",$S25&lt;&gt;"OK"),"",MAX($E25,SUMPRODUCT(MAX(('Inspection Log'!$B$2:$B$2001=$A25)*('Inspection Log'!$C$2:$C$2001="Monthly")*'Inspection Log'!$I$2:$I$2001))))</f>
        <v/>
      </c>
      <c r="G25" s="21" t="str">
        <f>IF(OR($A25="",$S25&lt;&gt;"OK"),"",MAX($E25,SUMPRODUCT(MAX(('Inspection Log'!$B$2:$B$2001=$A25)*('Inspection Log'!$C$2:$C$2001="Maintenance")*'Inspection Log'!$I$2:$I$2001))))</f>
        <v/>
      </c>
      <c r="H25" s="21" t="str">
        <f>IF(OR($A25="",$S25&lt;&gt;"OK"),"",MAX($E25,SUMPRODUCT(MAX(('Inspection Log'!$B$2:$B$2001=$A25)*('Inspection Log'!$C$2:$C$2001="Internal")*'Inspection Log'!$I$2:$I$2001))))</f>
        <v/>
      </c>
      <c r="I25" s="21" t="str">
        <f>IF(OR($A25="",$S25&lt;&gt;"OK"),"",MAX($E25,SUMPRODUCT(MAX(('Inspection Log'!$B$2:$B$2001=$A25)*('Inspection Log'!$C$2:$C$2001="Hydrostatic")*'Inspection Log'!$I$2:$I$2001))))</f>
        <v/>
      </c>
      <c r="J25" s="21" t="str">
        <f>IF(OR($A25="",$S25&lt;&gt;"OK"),"",$F25+SUMPRODUCT(--(Types!$A$2:$A$21=$C25),Types!$C$2:$C$21))</f>
        <v/>
      </c>
      <c r="K25" s="21" t="str">
        <f>IF(OR($A25="",$S25&lt;&gt;"OK"),"",$G25+SUMPRODUCT(--(Types!$A$2:$A$21=$C25),Types!$D$2:$D$21))</f>
        <v/>
      </c>
      <c r="L25" s="21" t="str">
        <f>IF(OR($A25="",$S25&lt;&gt;"OK"),"",IF(SUMPRODUCT((Types!$A$2:$A$21=$C25)*(Types!$E$2:$E$21&lt;&gt;""))=0,"",EDATE($H25,12*SUMPRODUCT(--(Types!$A$2:$A$21=$C25),Types!$E$2:$E$21))))</f>
        <v/>
      </c>
      <c r="M25" s="21" t="str">
        <f>IF(OR($A25="",$S25&lt;&gt;"OK"),"",EDATE($I25,12*SUMPRODUCT(--(Types!$A$2:$A$21=$C25),Types!$F$2:$F$21)))</f>
        <v/>
      </c>
      <c r="N25" s="21" t="str">
        <f>IF(OR($A25="",$S25&lt;&gt;"OK"),"",MIN($J25:$M25))</f>
        <v/>
      </c>
      <c r="O25" s="22" t="str">
        <f>IF($A25="","",IF(OR($S25&lt;&gt;"OK",NOT(AND(ISNUMBER(Dashboard!$B$4),N(Dashboard!$B$4)&gt;=18264,N(Dashboard!$B$4)&lt;=73050))),"n/a",$N25-Dashboard!$B$4))</f>
        <v/>
      </c>
      <c r="P25" s="23" t="str">
        <f>IF(OR($A25="",$S25&lt;&gt;"OK"),"",MID(IF($J25=$N25," + Monthly","")&amp;IF($K25=$N25," + Maintenance","")&amp;IF($L25=$N25," + Internal","")&amp;IF($M25=$N25," + Hydrostatic",""),4,100))</f>
        <v/>
      </c>
      <c r="Q25" s="24" t="str">
        <f>IF($A25="","",IF(Dashboard!$B$14&gt;0,"Check data",IF($O25&lt;0,"Overdue",IF($O25&lt;=Dashboard!$B$5,"Due soon","OK"))))</f>
        <v/>
      </c>
      <c r="R25" s="22" t="str">
        <f>IF($A25="","",SUMPRODUCT(('Inspection Log'!$B$2:$B$2001=$A25)*('Inspection Log'!$E$2:$E$2001="Fail")*('Inspection Log'!$G$2:$G$2001&lt;&gt;"Closed")))</f>
        <v/>
      </c>
      <c r="S25" s="24" t="str">
        <f>IF(COUNTA($A25:$E25)=0,"",IF($A25="","Check ID",IF(SUMPRODUCT(--($A$2:$A$301=$A25))&gt;1,"Duplicate ID",IF(OR($C25="",SUMPRODUCT(--(Types!$A$2:$A$21=$C25))&lt;&gt;1),"Check ID",IF(OR($B25="",NOT(AND(ISNUMBER($E25),N($E25)&gt;=18264,N($E25)&lt;=73050))),"Check inputs","OK")))))</f>
        <v/>
      </c>
    </row>
    <row r="26" ht="24" customHeight="1" spans="1:19" x14ac:dyDescent="0.25">
      <c r="A26" s="18"/>
      <c r="B26" s="19"/>
      <c r="C26" s="18"/>
      <c r="D26" s="18"/>
      <c r="E26" s="20"/>
      <c r="F26" s="21" t="str">
        <f>IF(OR($A26="",$S26&lt;&gt;"OK"),"",MAX($E26,SUMPRODUCT(MAX(('Inspection Log'!$B$2:$B$2001=$A26)*('Inspection Log'!$C$2:$C$2001="Monthly")*'Inspection Log'!$I$2:$I$2001))))</f>
        <v/>
      </c>
      <c r="G26" s="21" t="str">
        <f>IF(OR($A26="",$S26&lt;&gt;"OK"),"",MAX($E26,SUMPRODUCT(MAX(('Inspection Log'!$B$2:$B$2001=$A26)*('Inspection Log'!$C$2:$C$2001="Maintenance")*'Inspection Log'!$I$2:$I$2001))))</f>
        <v/>
      </c>
      <c r="H26" s="21" t="str">
        <f>IF(OR($A26="",$S26&lt;&gt;"OK"),"",MAX($E26,SUMPRODUCT(MAX(('Inspection Log'!$B$2:$B$2001=$A26)*('Inspection Log'!$C$2:$C$2001="Internal")*'Inspection Log'!$I$2:$I$2001))))</f>
        <v/>
      </c>
      <c r="I26" s="21" t="str">
        <f>IF(OR($A26="",$S26&lt;&gt;"OK"),"",MAX($E26,SUMPRODUCT(MAX(('Inspection Log'!$B$2:$B$2001=$A26)*('Inspection Log'!$C$2:$C$2001="Hydrostatic")*'Inspection Log'!$I$2:$I$2001))))</f>
        <v/>
      </c>
      <c r="J26" s="21" t="str">
        <f>IF(OR($A26="",$S26&lt;&gt;"OK"),"",$F26+SUMPRODUCT(--(Types!$A$2:$A$21=$C26),Types!$C$2:$C$21))</f>
        <v/>
      </c>
      <c r="K26" s="21" t="str">
        <f>IF(OR($A26="",$S26&lt;&gt;"OK"),"",$G26+SUMPRODUCT(--(Types!$A$2:$A$21=$C26),Types!$D$2:$D$21))</f>
        <v/>
      </c>
      <c r="L26" s="21" t="str">
        <f>IF(OR($A26="",$S26&lt;&gt;"OK"),"",IF(SUMPRODUCT((Types!$A$2:$A$21=$C26)*(Types!$E$2:$E$21&lt;&gt;""))=0,"",EDATE($H26,12*SUMPRODUCT(--(Types!$A$2:$A$21=$C26),Types!$E$2:$E$21))))</f>
        <v/>
      </c>
      <c r="M26" s="21" t="str">
        <f>IF(OR($A26="",$S26&lt;&gt;"OK"),"",EDATE($I26,12*SUMPRODUCT(--(Types!$A$2:$A$21=$C26),Types!$F$2:$F$21)))</f>
        <v/>
      </c>
      <c r="N26" s="21" t="str">
        <f>IF(OR($A26="",$S26&lt;&gt;"OK"),"",MIN($J26:$M26))</f>
        <v/>
      </c>
      <c r="O26" s="22" t="str">
        <f>IF($A26="","",IF(OR($S26&lt;&gt;"OK",NOT(AND(ISNUMBER(Dashboard!$B$4),N(Dashboard!$B$4)&gt;=18264,N(Dashboard!$B$4)&lt;=73050))),"n/a",$N26-Dashboard!$B$4))</f>
        <v/>
      </c>
      <c r="P26" s="23" t="str">
        <f>IF(OR($A26="",$S26&lt;&gt;"OK"),"",MID(IF($J26=$N26," + Monthly","")&amp;IF($K26=$N26," + Maintenance","")&amp;IF($L26=$N26," + Internal","")&amp;IF($M26=$N26," + Hydrostatic",""),4,100))</f>
        <v/>
      </c>
      <c r="Q26" s="24" t="str">
        <f>IF($A26="","",IF(Dashboard!$B$14&gt;0,"Check data",IF($O26&lt;0,"Overdue",IF($O26&lt;=Dashboard!$B$5,"Due soon","OK"))))</f>
        <v/>
      </c>
      <c r="R26" s="22" t="str">
        <f>IF($A26="","",SUMPRODUCT(('Inspection Log'!$B$2:$B$2001=$A26)*('Inspection Log'!$E$2:$E$2001="Fail")*('Inspection Log'!$G$2:$G$2001&lt;&gt;"Closed")))</f>
        <v/>
      </c>
      <c r="S26" s="24" t="str">
        <f>IF(COUNTA($A26:$E26)=0,"",IF($A26="","Check ID",IF(SUMPRODUCT(--($A$2:$A$301=$A26))&gt;1,"Duplicate ID",IF(OR($C26="",SUMPRODUCT(--(Types!$A$2:$A$21=$C26))&lt;&gt;1),"Check ID",IF(OR($B26="",NOT(AND(ISNUMBER($E26),N($E26)&gt;=18264,N($E26)&lt;=73050))),"Check inputs","OK")))))</f>
        <v/>
      </c>
    </row>
    <row r="27" ht="24" customHeight="1" spans="1:19" x14ac:dyDescent="0.25">
      <c r="A27" s="18"/>
      <c r="B27" s="19"/>
      <c r="C27" s="18"/>
      <c r="D27" s="18"/>
      <c r="E27" s="20"/>
      <c r="F27" s="21" t="str">
        <f>IF(OR($A27="",$S27&lt;&gt;"OK"),"",MAX($E27,SUMPRODUCT(MAX(('Inspection Log'!$B$2:$B$2001=$A27)*('Inspection Log'!$C$2:$C$2001="Monthly")*'Inspection Log'!$I$2:$I$2001))))</f>
        <v/>
      </c>
      <c r="G27" s="21" t="str">
        <f>IF(OR($A27="",$S27&lt;&gt;"OK"),"",MAX($E27,SUMPRODUCT(MAX(('Inspection Log'!$B$2:$B$2001=$A27)*('Inspection Log'!$C$2:$C$2001="Maintenance")*'Inspection Log'!$I$2:$I$2001))))</f>
        <v/>
      </c>
      <c r="H27" s="21" t="str">
        <f>IF(OR($A27="",$S27&lt;&gt;"OK"),"",MAX($E27,SUMPRODUCT(MAX(('Inspection Log'!$B$2:$B$2001=$A27)*('Inspection Log'!$C$2:$C$2001="Internal")*'Inspection Log'!$I$2:$I$2001))))</f>
        <v/>
      </c>
      <c r="I27" s="21" t="str">
        <f>IF(OR($A27="",$S27&lt;&gt;"OK"),"",MAX($E27,SUMPRODUCT(MAX(('Inspection Log'!$B$2:$B$2001=$A27)*('Inspection Log'!$C$2:$C$2001="Hydrostatic")*'Inspection Log'!$I$2:$I$2001))))</f>
        <v/>
      </c>
      <c r="J27" s="21" t="str">
        <f>IF(OR($A27="",$S27&lt;&gt;"OK"),"",$F27+SUMPRODUCT(--(Types!$A$2:$A$21=$C27),Types!$C$2:$C$21))</f>
        <v/>
      </c>
      <c r="K27" s="21" t="str">
        <f>IF(OR($A27="",$S27&lt;&gt;"OK"),"",$G27+SUMPRODUCT(--(Types!$A$2:$A$21=$C27),Types!$D$2:$D$21))</f>
        <v/>
      </c>
      <c r="L27" s="21" t="str">
        <f>IF(OR($A27="",$S27&lt;&gt;"OK"),"",IF(SUMPRODUCT((Types!$A$2:$A$21=$C27)*(Types!$E$2:$E$21&lt;&gt;""))=0,"",EDATE($H27,12*SUMPRODUCT(--(Types!$A$2:$A$21=$C27),Types!$E$2:$E$21))))</f>
        <v/>
      </c>
      <c r="M27" s="21" t="str">
        <f>IF(OR($A27="",$S27&lt;&gt;"OK"),"",EDATE($I27,12*SUMPRODUCT(--(Types!$A$2:$A$21=$C27),Types!$F$2:$F$21)))</f>
        <v/>
      </c>
      <c r="N27" s="21" t="str">
        <f>IF(OR($A27="",$S27&lt;&gt;"OK"),"",MIN($J27:$M27))</f>
        <v/>
      </c>
      <c r="O27" s="22" t="str">
        <f>IF($A27="","",IF(OR($S27&lt;&gt;"OK",NOT(AND(ISNUMBER(Dashboard!$B$4),N(Dashboard!$B$4)&gt;=18264,N(Dashboard!$B$4)&lt;=73050))),"n/a",$N27-Dashboard!$B$4))</f>
        <v/>
      </c>
      <c r="P27" s="23" t="str">
        <f>IF(OR($A27="",$S27&lt;&gt;"OK"),"",MID(IF($J27=$N27," + Monthly","")&amp;IF($K27=$N27," + Maintenance","")&amp;IF($L27=$N27," + Internal","")&amp;IF($M27=$N27," + Hydrostatic",""),4,100))</f>
        <v/>
      </c>
      <c r="Q27" s="24" t="str">
        <f>IF($A27="","",IF(Dashboard!$B$14&gt;0,"Check data",IF($O27&lt;0,"Overdue",IF($O27&lt;=Dashboard!$B$5,"Due soon","OK"))))</f>
        <v/>
      </c>
      <c r="R27" s="22" t="str">
        <f>IF($A27="","",SUMPRODUCT(('Inspection Log'!$B$2:$B$2001=$A27)*('Inspection Log'!$E$2:$E$2001="Fail")*('Inspection Log'!$G$2:$G$2001&lt;&gt;"Closed")))</f>
        <v/>
      </c>
      <c r="S27" s="24" t="str">
        <f>IF(COUNTA($A27:$E27)=0,"",IF($A27="","Check ID",IF(SUMPRODUCT(--($A$2:$A$301=$A27))&gt;1,"Duplicate ID",IF(OR($C27="",SUMPRODUCT(--(Types!$A$2:$A$21=$C27))&lt;&gt;1),"Check ID",IF(OR($B27="",NOT(AND(ISNUMBER($E27),N($E27)&gt;=18264,N($E27)&lt;=73050))),"Check inputs","OK")))))</f>
        <v/>
      </c>
    </row>
    <row r="28" ht="24" customHeight="1" spans="1:19" x14ac:dyDescent="0.25">
      <c r="A28" s="18"/>
      <c r="B28" s="19"/>
      <c r="C28" s="18"/>
      <c r="D28" s="18"/>
      <c r="E28" s="20"/>
      <c r="F28" s="21" t="str">
        <f>IF(OR($A28="",$S28&lt;&gt;"OK"),"",MAX($E28,SUMPRODUCT(MAX(('Inspection Log'!$B$2:$B$2001=$A28)*('Inspection Log'!$C$2:$C$2001="Monthly")*'Inspection Log'!$I$2:$I$2001))))</f>
        <v/>
      </c>
      <c r="G28" s="21" t="str">
        <f>IF(OR($A28="",$S28&lt;&gt;"OK"),"",MAX($E28,SUMPRODUCT(MAX(('Inspection Log'!$B$2:$B$2001=$A28)*('Inspection Log'!$C$2:$C$2001="Maintenance")*'Inspection Log'!$I$2:$I$2001))))</f>
        <v/>
      </c>
      <c r="H28" s="21" t="str">
        <f>IF(OR($A28="",$S28&lt;&gt;"OK"),"",MAX($E28,SUMPRODUCT(MAX(('Inspection Log'!$B$2:$B$2001=$A28)*('Inspection Log'!$C$2:$C$2001="Internal")*'Inspection Log'!$I$2:$I$2001))))</f>
        <v/>
      </c>
      <c r="I28" s="21" t="str">
        <f>IF(OR($A28="",$S28&lt;&gt;"OK"),"",MAX($E28,SUMPRODUCT(MAX(('Inspection Log'!$B$2:$B$2001=$A28)*('Inspection Log'!$C$2:$C$2001="Hydrostatic")*'Inspection Log'!$I$2:$I$2001))))</f>
        <v/>
      </c>
      <c r="J28" s="21" t="str">
        <f>IF(OR($A28="",$S28&lt;&gt;"OK"),"",$F28+SUMPRODUCT(--(Types!$A$2:$A$21=$C28),Types!$C$2:$C$21))</f>
        <v/>
      </c>
      <c r="K28" s="21" t="str">
        <f>IF(OR($A28="",$S28&lt;&gt;"OK"),"",$G28+SUMPRODUCT(--(Types!$A$2:$A$21=$C28),Types!$D$2:$D$21))</f>
        <v/>
      </c>
      <c r="L28" s="21" t="str">
        <f>IF(OR($A28="",$S28&lt;&gt;"OK"),"",IF(SUMPRODUCT((Types!$A$2:$A$21=$C28)*(Types!$E$2:$E$21&lt;&gt;""))=0,"",EDATE($H28,12*SUMPRODUCT(--(Types!$A$2:$A$21=$C28),Types!$E$2:$E$21))))</f>
        <v/>
      </c>
      <c r="M28" s="21" t="str">
        <f>IF(OR($A28="",$S28&lt;&gt;"OK"),"",EDATE($I28,12*SUMPRODUCT(--(Types!$A$2:$A$21=$C28),Types!$F$2:$F$21)))</f>
        <v/>
      </c>
      <c r="N28" s="21" t="str">
        <f>IF(OR($A28="",$S28&lt;&gt;"OK"),"",MIN($J28:$M28))</f>
        <v/>
      </c>
      <c r="O28" s="22" t="str">
        <f>IF($A28="","",IF(OR($S28&lt;&gt;"OK",NOT(AND(ISNUMBER(Dashboard!$B$4),N(Dashboard!$B$4)&gt;=18264,N(Dashboard!$B$4)&lt;=73050))),"n/a",$N28-Dashboard!$B$4))</f>
        <v/>
      </c>
      <c r="P28" s="23" t="str">
        <f>IF(OR($A28="",$S28&lt;&gt;"OK"),"",MID(IF($J28=$N28," + Monthly","")&amp;IF($K28=$N28," + Maintenance","")&amp;IF($L28=$N28," + Internal","")&amp;IF($M28=$N28," + Hydrostatic",""),4,100))</f>
        <v/>
      </c>
      <c r="Q28" s="24" t="str">
        <f>IF($A28="","",IF(Dashboard!$B$14&gt;0,"Check data",IF($O28&lt;0,"Overdue",IF($O28&lt;=Dashboard!$B$5,"Due soon","OK"))))</f>
        <v/>
      </c>
      <c r="R28" s="22" t="str">
        <f>IF($A28="","",SUMPRODUCT(('Inspection Log'!$B$2:$B$2001=$A28)*('Inspection Log'!$E$2:$E$2001="Fail")*('Inspection Log'!$G$2:$G$2001&lt;&gt;"Closed")))</f>
        <v/>
      </c>
      <c r="S28" s="24" t="str">
        <f>IF(COUNTA($A28:$E28)=0,"",IF($A28="","Check ID",IF(SUMPRODUCT(--($A$2:$A$301=$A28))&gt;1,"Duplicate ID",IF(OR($C28="",SUMPRODUCT(--(Types!$A$2:$A$21=$C28))&lt;&gt;1),"Check ID",IF(OR($B28="",NOT(AND(ISNUMBER($E28),N($E28)&gt;=18264,N($E28)&lt;=73050))),"Check inputs","OK")))))</f>
        <v/>
      </c>
    </row>
    <row r="29" ht="24" customHeight="1" spans="1:19" x14ac:dyDescent="0.25">
      <c r="A29" s="18"/>
      <c r="B29" s="19"/>
      <c r="C29" s="18"/>
      <c r="D29" s="18"/>
      <c r="E29" s="20"/>
      <c r="F29" s="21" t="str">
        <f>IF(OR($A29="",$S29&lt;&gt;"OK"),"",MAX($E29,SUMPRODUCT(MAX(('Inspection Log'!$B$2:$B$2001=$A29)*('Inspection Log'!$C$2:$C$2001="Monthly")*'Inspection Log'!$I$2:$I$2001))))</f>
        <v/>
      </c>
      <c r="G29" s="21" t="str">
        <f>IF(OR($A29="",$S29&lt;&gt;"OK"),"",MAX($E29,SUMPRODUCT(MAX(('Inspection Log'!$B$2:$B$2001=$A29)*('Inspection Log'!$C$2:$C$2001="Maintenance")*'Inspection Log'!$I$2:$I$2001))))</f>
        <v/>
      </c>
      <c r="H29" s="21" t="str">
        <f>IF(OR($A29="",$S29&lt;&gt;"OK"),"",MAX($E29,SUMPRODUCT(MAX(('Inspection Log'!$B$2:$B$2001=$A29)*('Inspection Log'!$C$2:$C$2001="Internal")*'Inspection Log'!$I$2:$I$2001))))</f>
        <v/>
      </c>
      <c r="I29" s="21" t="str">
        <f>IF(OR($A29="",$S29&lt;&gt;"OK"),"",MAX($E29,SUMPRODUCT(MAX(('Inspection Log'!$B$2:$B$2001=$A29)*('Inspection Log'!$C$2:$C$2001="Hydrostatic")*'Inspection Log'!$I$2:$I$2001))))</f>
        <v/>
      </c>
      <c r="J29" s="21" t="str">
        <f>IF(OR($A29="",$S29&lt;&gt;"OK"),"",$F29+SUMPRODUCT(--(Types!$A$2:$A$21=$C29),Types!$C$2:$C$21))</f>
        <v/>
      </c>
      <c r="K29" s="21" t="str">
        <f>IF(OR($A29="",$S29&lt;&gt;"OK"),"",$G29+SUMPRODUCT(--(Types!$A$2:$A$21=$C29),Types!$D$2:$D$21))</f>
        <v/>
      </c>
      <c r="L29" s="21" t="str">
        <f>IF(OR($A29="",$S29&lt;&gt;"OK"),"",IF(SUMPRODUCT((Types!$A$2:$A$21=$C29)*(Types!$E$2:$E$21&lt;&gt;""))=0,"",EDATE($H29,12*SUMPRODUCT(--(Types!$A$2:$A$21=$C29),Types!$E$2:$E$21))))</f>
        <v/>
      </c>
      <c r="M29" s="21" t="str">
        <f>IF(OR($A29="",$S29&lt;&gt;"OK"),"",EDATE($I29,12*SUMPRODUCT(--(Types!$A$2:$A$21=$C29),Types!$F$2:$F$21)))</f>
        <v/>
      </c>
      <c r="N29" s="21" t="str">
        <f>IF(OR($A29="",$S29&lt;&gt;"OK"),"",MIN($J29:$M29))</f>
        <v/>
      </c>
      <c r="O29" s="22" t="str">
        <f>IF($A29="","",IF(OR($S29&lt;&gt;"OK",NOT(AND(ISNUMBER(Dashboard!$B$4),N(Dashboard!$B$4)&gt;=18264,N(Dashboard!$B$4)&lt;=73050))),"n/a",$N29-Dashboard!$B$4))</f>
        <v/>
      </c>
      <c r="P29" s="23" t="str">
        <f>IF(OR($A29="",$S29&lt;&gt;"OK"),"",MID(IF($J29=$N29," + Monthly","")&amp;IF($K29=$N29," + Maintenance","")&amp;IF($L29=$N29," + Internal","")&amp;IF($M29=$N29," + Hydrostatic",""),4,100))</f>
        <v/>
      </c>
      <c r="Q29" s="24" t="str">
        <f>IF($A29="","",IF(Dashboard!$B$14&gt;0,"Check data",IF($O29&lt;0,"Overdue",IF($O29&lt;=Dashboard!$B$5,"Due soon","OK"))))</f>
        <v/>
      </c>
      <c r="R29" s="22" t="str">
        <f>IF($A29="","",SUMPRODUCT(('Inspection Log'!$B$2:$B$2001=$A29)*('Inspection Log'!$E$2:$E$2001="Fail")*('Inspection Log'!$G$2:$G$2001&lt;&gt;"Closed")))</f>
        <v/>
      </c>
      <c r="S29" s="24" t="str">
        <f>IF(COUNTA($A29:$E29)=0,"",IF($A29="","Check ID",IF(SUMPRODUCT(--($A$2:$A$301=$A29))&gt;1,"Duplicate ID",IF(OR($C29="",SUMPRODUCT(--(Types!$A$2:$A$21=$C29))&lt;&gt;1),"Check ID",IF(OR($B29="",NOT(AND(ISNUMBER($E29),N($E29)&gt;=18264,N($E29)&lt;=73050))),"Check inputs","OK")))))</f>
        <v/>
      </c>
    </row>
    <row r="30" ht="24" customHeight="1" spans="1:19" x14ac:dyDescent="0.25">
      <c r="A30" s="18"/>
      <c r="B30" s="19"/>
      <c r="C30" s="18"/>
      <c r="D30" s="18"/>
      <c r="E30" s="20"/>
      <c r="F30" s="21" t="str">
        <f>IF(OR($A30="",$S30&lt;&gt;"OK"),"",MAX($E30,SUMPRODUCT(MAX(('Inspection Log'!$B$2:$B$2001=$A30)*('Inspection Log'!$C$2:$C$2001="Monthly")*'Inspection Log'!$I$2:$I$2001))))</f>
        <v/>
      </c>
      <c r="G30" s="21" t="str">
        <f>IF(OR($A30="",$S30&lt;&gt;"OK"),"",MAX($E30,SUMPRODUCT(MAX(('Inspection Log'!$B$2:$B$2001=$A30)*('Inspection Log'!$C$2:$C$2001="Maintenance")*'Inspection Log'!$I$2:$I$2001))))</f>
        <v/>
      </c>
      <c r="H30" s="21" t="str">
        <f>IF(OR($A30="",$S30&lt;&gt;"OK"),"",MAX($E30,SUMPRODUCT(MAX(('Inspection Log'!$B$2:$B$2001=$A30)*('Inspection Log'!$C$2:$C$2001="Internal")*'Inspection Log'!$I$2:$I$2001))))</f>
        <v/>
      </c>
      <c r="I30" s="21" t="str">
        <f>IF(OR($A30="",$S30&lt;&gt;"OK"),"",MAX($E30,SUMPRODUCT(MAX(('Inspection Log'!$B$2:$B$2001=$A30)*('Inspection Log'!$C$2:$C$2001="Hydrostatic")*'Inspection Log'!$I$2:$I$2001))))</f>
        <v/>
      </c>
      <c r="J30" s="21" t="str">
        <f>IF(OR($A30="",$S30&lt;&gt;"OK"),"",$F30+SUMPRODUCT(--(Types!$A$2:$A$21=$C30),Types!$C$2:$C$21))</f>
        <v/>
      </c>
      <c r="K30" s="21" t="str">
        <f>IF(OR($A30="",$S30&lt;&gt;"OK"),"",$G30+SUMPRODUCT(--(Types!$A$2:$A$21=$C30),Types!$D$2:$D$21))</f>
        <v/>
      </c>
      <c r="L30" s="21" t="str">
        <f>IF(OR($A30="",$S30&lt;&gt;"OK"),"",IF(SUMPRODUCT((Types!$A$2:$A$21=$C30)*(Types!$E$2:$E$21&lt;&gt;""))=0,"",EDATE($H30,12*SUMPRODUCT(--(Types!$A$2:$A$21=$C30),Types!$E$2:$E$21))))</f>
        <v/>
      </c>
      <c r="M30" s="21" t="str">
        <f>IF(OR($A30="",$S30&lt;&gt;"OK"),"",EDATE($I30,12*SUMPRODUCT(--(Types!$A$2:$A$21=$C30),Types!$F$2:$F$21)))</f>
        <v/>
      </c>
      <c r="N30" s="21" t="str">
        <f>IF(OR($A30="",$S30&lt;&gt;"OK"),"",MIN($J30:$M30))</f>
        <v/>
      </c>
      <c r="O30" s="22" t="str">
        <f>IF($A30="","",IF(OR($S30&lt;&gt;"OK",NOT(AND(ISNUMBER(Dashboard!$B$4),N(Dashboard!$B$4)&gt;=18264,N(Dashboard!$B$4)&lt;=73050))),"n/a",$N30-Dashboard!$B$4))</f>
        <v/>
      </c>
      <c r="P30" s="23" t="str">
        <f>IF(OR($A30="",$S30&lt;&gt;"OK"),"",MID(IF($J30=$N30," + Monthly","")&amp;IF($K30=$N30," + Maintenance","")&amp;IF($L30=$N30," + Internal","")&amp;IF($M30=$N30," + Hydrostatic",""),4,100))</f>
        <v/>
      </c>
      <c r="Q30" s="24" t="str">
        <f>IF($A30="","",IF(Dashboard!$B$14&gt;0,"Check data",IF($O30&lt;0,"Overdue",IF($O30&lt;=Dashboard!$B$5,"Due soon","OK"))))</f>
        <v/>
      </c>
      <c r="R30" s="22" t="str">
        <f>IF($A30="","",SUMPRODUCT(('Inspection Log'!$B$2:$B$2001=$A30)*('Inspection Log'!$E$2:$E$2001="Fail")*('Inspection Log'!$G$2:$G$2001&lt;&gt;"Closed")))</f>
        <v/>
      </c>
      <c r="S30" s="24" t="str">
        <f>IF(COUNTA($A30:$E30)=0,"",IF($A30="","Check ID",IF(SUMPRODUCT(--($A$2:$A$301=$A30))&gt;1,"Duplicate ID",IF(OR($C30="",SUMPRODUCT(--(Types!$A$2:$A$21=$C30))&lt;&gt;1),"Check ID",IF(OR($B30="",NOT(AND(ISNUMBER($E30),N($E30)&gt;=18264,N($E30)&lt;=73050))),"Check inputs","OK")))))</f>
        <v/>
      </c>
    </row>
    <row r="31" ht="24" customHeight="1" spans="1:19" x14ac:dyDescent="0.25">
      <c r="A31" s="18"/>
      <c r="B31" s="19"/>
      <c r="C31" s="18"/>
      <c r="D31" s="18"/>
      <c r="E31" s="20"/>
      <c r="F31" s="21" t="str">
        <f>IF(OR($A31="",$S31&lt;&gt;"OK"),"",MAX($E31,SUMPRODUCT(MAX(('Inspection Log'!$B$2:$B$2001=$A31)*('Inspection Log'!$C$2:$C$2001="Monthly")*'Inspection Log'!$I$2:$I$2001))))</f>
        <v/>
      </c>
      <c r="G31" s="21" t="str">
        <f>IF(OR($A31="",$S31&lt;&gt;"OK"),"",MAX($E31,SUMPRODUCT(MAX(('Inspection Log'!$B$2:$B$2001=$A31)*('Inspection Log'!$C$2:$C$2001="Maintenance")*'Inspection Log'!$I$2:$I$2001))))</f>
        <v/>
      </c>
      <c r="H31" s="21" t="str">
        <f>IF(OR($A31="",$S31&lt;&gt;"OK"),"",MAX($E31,SUMPRODUCT(MAX(('Inspection Log'!$B$2:$B$2001=$A31)*('Inspection Log'!$C$2:$C$2001="Internal")*'Inspection Log'!$I$2:$I$2001))))</f>
        <v/>
      </c>
      <c r="I31" s="21" t="str">
        <f>IF(OR($A31="",$S31&lt;&gt;"OK"),"",MAX($E31,SUMPRODUCT(MAX(('Inspection Log'!$B$2:$B$2001=$A31)*('Inspection Log'!$C$2:$C$2001="Hydrostatic")*'Inspection Log'!$I$2:$I$2001))))</f>
        <v/>
      </c>
      <c r="J31" s="21" t="str">
        <f>IF(OR($A31="",$S31&lt;&gt;"OK"),"",$F31+SUMPRODUCT(--(Types!$A$2:$A$21=$C31),Types!$C$2:$C$21))</f>
        <v/>
      </c>
      <c r="K31" s="21" t="str">
        <f>IF(OR($A31="",$S31&lt;&gt;"OK"),"",$G31+SUMPRODUCT(--(Types!$A$2:$A$21=$C31),Types!$D$2:$D$21))</f>
        <v/>
      </c>
      <c r="L31" s="21" t="str">
        <f>IF(OR($A31="",$S31&lt;&gt;"OK"),"",IF(SUMPRODUCT((Types!$A$2:$A$21=$C31)*(Types!$E$2:$E$21&lt;&gt;""))=0,"",EDATE($H31,12*SUMPRODUCT(--(Types!$A$2:$A$21=$C31),Types!$E$2:$E$21))))</f>
        <v/>
      </c>
      <c r="M31" s="21" t="str">
        <f>IF(OR($A31="",$S31&lt;&gt;"OK"),"",EDATE($I31,12*SUMPRODUCT(--(Types!$A$2:$A$21=$C31),Types!$F$2:$F$21)))</f>
        <v/>
      </c>
      <c r="N31" s="21" t="str">
        <f>IF(OR($A31="",$S31&lt;&gt;"OK"),"",MIN($J31:$M31))</f>
        <v/>
      </c>
      <c r="O31" s="22" t="str">
        <f>IF($A31="","",IF(OR($S31&lt;&gt;"OK",NOT(AND(ISNUMBER(Dashboard!$B$4),N(Dashboard!$B$4)&gt;=18264,N(Dashboard!$B$4)&lt;=73050))),"n/a",$N31-Dashboard!$B$4))</f>
        <v/>
      </c>
      <c r="P31" s="23" t="str">
        <f>IF(OR($A31="",$S31&lt;&gt;"OK"),"",MID(IF($J31=$N31," + Monthly","")&amp;IF($K31=$N31," + Maintenance","")&amp;IF($L31=$N31," + Internal","")&amp;IF($M31=$N31," + Hydrostatic",""),4,100))</f>
        <v/>
      </c>
      <c r="Q31" s="24" t="str">
        <f>IF($A31="","",IF(Dashboard!$B$14&gt;0,"Check data",IF($O31&lt;0,"Overdue",IF($O31&lt;=Dashboard!$B$5,"Due soon","OK"))))</f>
        <v/>
      </c>
      <c r="R31" s="22" t="str">
        <f>IF($A31="","",SUMPRODUCT(('Inspection Log'!$B$2:$B$2001=$A31)*('Inspection Log'!$E$2:$E$2001="Fail")*('Inspection Log'!$G$2:$G$2001&lt;&gt;"Closed")))</f>
        <v/>
      </c>
      <c r="S31" s="24" t="str">
        <f>IF(COUNTA($A31:$E31)=0,"",IF($A31="","Check ID",IF(SUMPRODUCT(--($A$2:$A$301=$A31))&gt;1,"Duplicate ID",IF(OR($C31="",SUMPRODUCT(--(Types!$A$2:$A$21=$C31))&lt;&gt;1),"Check ID",IF(OR($B31="",NOT(AND(ISNUMBER($E31),N($E31)&gt;=18264,N($E31)&lt;=73050))),"Check inputs","OK")))))</f>
        <v/>
      </c>
    </row>
    <row r="32" ht="24" customHeight="1" spans="1:19" x14ac:dyDescent="0.25">
      <c r="A32" s="18"/>
      <c r="B32" s="19"/>
      <c r="C32" s="18"/>
      <c r="D32" s="18"/>
      <c r="E32" s="20"/>
      <c r="F32" s="21" t="str">
        <f>IF(OR($A32="",$S32&lt;&gt;"OK"),"",MAX($E32,SUMPRODUCT(MAX(('Inspection Log'!$B$2:$B$2001=$A32)*('Inspection Log'!$C$2:$C$2001="Monthly")*'Inspection Log'!$I$2:$I$2001))))</f>
        <v/>
      </c>
      <c r="G32" s="21" t="str">
        <f>IF(OR($A32="",$S32&lt;&gt;"OK"),"",MAX($E32,SUMPRODUCT(MAX(('Inspection Log'!$B$2:$B$2001=$A32)*('Inspection Log'!$C$2:$C$2001="Maintenance")*'Inspection Log'!$I$2:$I$2001))))</f>
        <v/>
      </c>
      <c r="H32" s="21" t="str">
        <f>IF(OR($A32="",$S32&lt;&gt;"OK"),"",MAX($E32,SUMPRODUCT(MAX(('Inspection Log'!$B$2:$B$2001=$A32)*('Inspection Log'!$C$2:$C$2001="Internal")*'Inspection Log'!$I$2:$I$2001))))</f>
        <v/>
      </c>
      <c r="I32" s="21" t="str">
        <f>IF(OR($A32="",$S32&lt;&gt;"OK"),"",MAX($E32,SUMPRODUCT(MAX(('Inspection Log'!$B$2:$B$2001=$A32)*('Inspection Log'!$C$2:$C$2001="Hydrostatic")*'Inspection Log'!$I$2:$I$2001))))</f>
        <v/>
      </c>
      <c r="J32" s="21" t="str">
        <f>IF(OR($A32="",$S32&lt;&gt;"OK"),"",$F32+SUMPRODUCT(--(Types!$A$2:$A$21=$C32),Types!$C$2:$C$21))</f>
        <v/>
      </c>
      <c r="K32" s="21" t="str">
        <f>IF(OR($A32="",$S32&lt;&gt;"OK"),"",$G32+SUMPRODUCT(--(Types!$A$2:$A$21=$C32),Types!$D$2:$D$21))</f>
        <v/>
      </c>
      <c r="L32" s="21" t="str">
        <f>IF(OR($A32="",$S32&lt;&gt;"OK"),"",IF(SUMPRODUCT((Types!$A$2:$A$21=$C32)*(Types!$E$2:$E$21&lt;&gt;""))=0,"",EDATE($H32,12*SUMPRODUCT(--(Types!$A$2:$A$21=$C32),Types!$E$2:$E$21))))</f>
        <v/>
      </c>
      <c r="M32" s="21" t="str">
        <f>IF(OR($A32="",$S32&lt;&gt;"OK"),"",EDATE($I32,12*SUMPRODUCT(--(Types!$A$2:$A$21=$C32),Types!$F$2:$F$21)))</f>
        <v/>
      </c>
      <c r="N32" s="21" t="str">
        <f>IF(OR($A32="",$S32&lt;&gt;"OK"),"",MIN($J32:$M32))</f>
        <v/>
      </c>
      <c r="O32" s="22" t="str">
        <f>IF($A32="","",IF(OR($S32&lt;&gt;"OK",NOT(AND(ISNUMBER(Dashboard!$B$4),N(Dashboard!$B$4)&gt;=18264,N(Dashboard!$B$4)&lt;=73050))),"n/a",$N32-Dashboard!$B$4))</f>
        <v/>
      </c>
      <c r="P32" s="23" t="str">
        <f>IF(OR($A32="",$S32&lt;&gt;"OK"),"",MID(IF($J32=$N32," + Monthly","")&amp;IF($K32=$N32," + Maintenance","")&amp;IF($L32=$N32," + Internal","")&amp;IF($M32=$N32," + Hydrostatic",""),4,100))</f>
        <v/>
      </c>
      <c r="Q32" s="24" t="str">
        <f>IF($A32="","",IF(Dashboard!$B$14&gt;0,"Check data",IF($O32&lt;0,"Overdue",IF($O32&lt;=Dashboard!$B$5,"Due soon","OK"))))</f>
        <v/>
      </c>
      <c r="R32" s="22" t="str">
        <f>IF($A32="","",SUMPRODUCT(('Inspection Log'!$B$2:$B$2001=$A32)*('Inspection Log'!$E$2:$E$2001="Fail")*('Inspection Log'!$G$2:$G$2001&lt;&gt;"Closed")))</f>
        <v/>
      </c>
      <c r="S32" s="24" t="str">
        <f>IF(COUNTA($A32:$E32)=0,"",IF($A32="","Check ID",IF(SUMPRODUCT(--($A$2:$A$301=$A32))&gt;1,"Duplicate ID",IF(OR($C32="",SUMPRODUCT(--(Types!$A$2:$A$21=$C32))&lt;&gt;1),"Check ID",IF(OR($B32="",NOT(AND(ISNUMBER($E32),N($E32)&gt;=18264,N($E32)&lt;=73050))),"Check inputs","OK")))))</f>
        <v/>
      </c>
    </row>
    <row r="33" ht="24" customHeight="1" spans="1:19" x14ac:dyDescent="0.25">
      <c r="A33" s="18"/>
      <c r="B33" s="19"/>
      <c r="C33" s="18"/>
      <c r="D33" s="18"/>
      <c r="E33" s="20"/>
      <c r="F33" s="21" t="str">
        <f>IF(OR($A33="",$S33&lt;&gt;"OK"),"",MAX($E33,SUMPRODUCT(MAX(('Inspection Log'!$B$2:$B$2001=$A33)*('Inspection Log'!$C$2:$C$2001="Monthly")*'Inspection Log'!$I$2:$I$2001))))</f>
        <v/>
      </c>
      <c r="G33" s="21" t="str">
        <f>IF(OR($A33="",$S33&lt;&gt;"OK"),"",MAX($E33,SUMPRODUCT(MAX(('Inspection Log'!$B$2:$B$2001=$A33)*('Inspection Log'!$C$2:$C$2001="Maintenance")*'Inspection Log'!$I$2:$I$2001))))</f>
        <v/>
      </c>
      <c r="H33" s="21" t="str">
        <f>IF(OR($A33="",$S33&lt;&gt;"OK"),"",MAX($E33,SUMPRODUCT(MAX(('Inspection Log'!$B$2:$B$2001=$A33)*('Inspection Log'!$C$2:$C$2001="Internal")*'Inspection Log'!$I$2:$I$2001))))</f>
        <v/>
      </c>
      <c r="I33" s="21" t="str">
        <f>IF(OR($A33="",$S33&lt;&gt;"OK"),"",MAX($E33,SUMPRODUCT(MAX(('Inspection Log'!$B$2:$B$2001=$A33)*('Inspection Log'!$C$2:$C$2001="Hydrostatic")*'Inspection Log'!$I$2:$I$2001))))</f>
        <v/>
      </c>
      <c r="J33" s="21" t="str">
        <f>IF(OR($A33="",$S33&lt;&gt;"OK"),"",$F33+SUMPRODUCT(--(Types!$A$2:$A$21=$C33),Types!$C$2:$C$21))</f>
        <v/>
      </c>
      <c r="K33" s="21" t="str">
        <f>IF(OR($A33="",$S33&lt;&gt;"OK"),"",$G33+SUMPRODUCT(--(Types!$A$2:$A$21=$C33),Types!$D$2:$D$21))</f>
        <v/>
      </c>
      <c r="L33" s="21" t="str">
        <f>IF(OR($A33="",$S33&lt;&gt;"OK"),"",IF(SUMPRODUCT((Types!$A$2:$A$21=$C33)*(Types!$E$2:$E$21&lt;&gt;""))=0,"",EDATE($H33,12*SUMPRODUCT(--(Types!$A$2:$A$21=$C33),Types!$E$2:$E$21))))</f>
        <v/>
      </c>
      <c r="M33" s="21" t="str">
        <f>IF(OR($A33="",$S33&lt;&gt;"OK"),"",EDATE($I33,12*SUMPRODUCT(--(Types!$A$2:$A$21=$C33),Types!$F$2:$F$21)))</f>
        <v/>
      </c>
      <c r="N33" s="21" t="str">
        <f>IF(OR($A33="",$S33&lt;&gt;"OK"),"",MIN($J33:$M33))</f>
        <v/>
      </c>
      <c r="O33" s="22" t="str">
        <f>IF($A33="","",IF(OR($S33&lt;&gt;"OK",NOT(AND(ISNUMBER(Dashboard!$B$4),N(Dashboard!$B$4)&gt;=18264,N(Dashboard!$B$4)&lt;=73050))),"n/a",$N33-Dashboard!$B$4))</f>
        <v/>
      </c>
      <c r="P33" s="23" t="str">
        <f>IF(OR($A33="",$S33&lt;&gt;"OK"),"",MID(IF($J33=$N33," + Monthly","")&amp;IF($K33=$N33," + Maintenance","")&amp;IF($L33=$N33," + Internal","")&amp;IF($M33=$N33," + Hydrostatic",""),4,100))</f>
        <v/>
      </c>
      <c r="Q33" s="24" t="str">
        <f>IF($A33="","",IF(Dashboard!$B$14&gt;0,"Check data",IF($O33&lt;0,"Overdue",IF($O33&lt;=Dashboard!$B$5,"Due soon","OK"))))</f>
        <v/>
      </c>
      <c r="R33" s="22" t="str">
        <f>IF($A33="","",SUMPRODUCT(('Inspection Log'!$B$2:$B$2001=$A33)*('Inspection Log'!$E$2:$E$2001="Fail")*('Inspection Log'!$G$2:$G$2001&lt;&gt;"Closed")))</f>
        <v/>
      </c>
      <c r="S33" s="24" t="str">
        <f>IF(COUNTA($A33:$E33)=0,"",IF($A33="","Check ID",IF(SUMPRODUCT(--($A$2:$A$301=$A33))&gt;1,"Duplicate ID",IF(OR($C33="",SUMPRODUCT(--(Types!$A$2:$A$21=$C33))&lt;&gt;1),"Check ID",IF(OR($B33="",NOT(AND(ISNUMBER($E33),N($E33)&gt;=18264,N($E33)&lt;=73050))),"Check inputs","OK")))))</f>
        <v/>
      </c>
    </row>
    <row r="34" ht="24" customHeight="1" spans="1:19" x14ac:dyDescent="0.25">
      <c r="A34" s="18"/>
      <c r="B34" s="19"/>
      <c r="C34" s="18"/>
      <c r="D34" s="18"/>
      <c r="E34" s="20"/>
      <c r="F34" s="21" t="str">
        <f>IF(OR($A34="",$S34&lt;&gt;"OK"),"",MAX($E34,SUMPRODUCT(MAX(('Inspection Log'!$B$2:$B$2001=$A34)*('Inspection Log'!$C$2:$C$2001="Monthly")*'Inspection Log'!$I$2:$I$2001))))</f>
        <v/>
      </c>
      <c r="G34" s="21" t="str">
        <f>IF(OR($A34="",$S34&lt;&gt;"OK"),"",MAX($E34,SUMPRODUCT(MAX(('Inspection Log'!$B$2:$B$2001=$A34)*('Inspection Log'!$C$2:$C$2001="Maintenance")*'Inspection Log'!$I$2:$I$2001))))</f>
        <v/>
      </c>
      <c r="H34" s="21" t="str">
        <f>IF(OR($A34="",$S34&lt;&gt;"OK"),"",MAX($E34,SUMPRODUCT(MAX(('Inspection Log'!$B$2:$B$2001=$A34)*('Inspection Log'!$C$2:$C$2001="Internal")*'Inspection Log'!$I$2:$I$2001))))</f>
        <v/>
      </c>
      <c r="I34" s="21" t="str">
        <f>IF(OR($A34="",$S34&lt;&gt;"OK"),"",MAX($E34,SUMPRODUCT(MAX(('Inspection Log'!$B$2:$B$2001=$A34)*('Inspection Log'!$C$2:$C$2001="Hydrostatic")*'Inspection Log'!$I$2:$I$2001))))</f>
        <v/>
      </c>
      <c r="J34" s="21" t="str">
        <f>IF(OR($A34="",$S34&lt;&gt;"OK"),"",$F34+SUMPRODUCT(--(Types!$A$2:$A$21=$C34),Types!$C$2:$C$21))</f>
        <v/>
      </c>
      <c r="K34" s="21" t="str">
        <f>IF(OR($A34="",$S34&lt;&gt;"OK"),"",$G34+SUMPRODUCT(--(Types!$A$2:$A$21=$C34),Types!$D$2:$D$21))</f>
        <v/>
      </c>
      <c r="L34" s="21" t="str">
        <f>IF(OR($A34="",$S34&lt;&gt;"OK"),"",IF(SUMPRODUCT((Types!$A$2:$A$21=$C34)*(Types!$E$2:$E$21&lt;&gt;""))=0,"",EDATE($H34,12*SUMPRODUCT(--(Types!$A$2:$A$21=$C34),Types!$E$2:$E$21))))</f>
        <v/>
      </c>
      <c r="M34" s="21" t="str">
        <f>IF(OR($A34="",$S34&lt;&gt;"OK"),"",EDATE($I34,12*SUMPRODUCT(--(Types!$A$2:$A$21=$C34),Types!$F$2:$F$21)))</f>
        <v/>
      </c>
      <c r="N34" s="21" t="str">
        <f>IF(OR($A34="",$S34&lt;&gt;"OK"),"",MIN($J34:$M34))</f>
        <v/>
      </c>
      <c r="O34" s="22" t="str">
        <f>IF($A34="","",IF(OR($S34&lt;&gt;"OK",NOT(AND(ISNUMBER(Dashboard!$B$4),N(Dashboard!$B$4)&gt;=18264,N(Dashboard!$B$4)&lt;=73050))),"n/a",$N34-Dashboard!$B$4))</f>
        <v/>
      </c>
      <c r="P34" s="23" t="str">
        <f>IF(OR($A34="",$S34&lt;&gt;"OK"),"",MID(IF($J34=$N34," + Monthly","")&amp;IF($K34=$N34," + Maintenance","")&amp;IF($L34=$N34," + Internal","")&amp;IF($M34=$N34," + Hydrostatic",""),4,100))</f>
        <v/>
      </c>
      <c r="Q34" s="24" t="str">
        <f>IF($A34="","",IF(Dashboard!$B$14&gt;0,"Check data",IF($O34&lt;0,"Overdue",IF($O34&lt;=Dashboard!$B$5,"Due soon","OK"))))</f>
        <v/>
      </c>
      <c r="R34" s="22" t="str">
        <f>IF($A34="","",SUMPRODUCT(('Inspection Log'!$B$2:$B$2001=$A34)*('Inspection Log'!$E$2:$E$2001="Fail")*('Inspection Log'!$G$2:$G$2001&lt;&gt;"Closed")))</f>
        <v/>
      </c>
      <c r="S34" s="24" t="str">
        <f>IF(COUNTA($A34:$E34)=0,"",IF($A34="","Check ID",IF(SUMPRODUCT(--($A$2:$A$301=$A34))&gt;1,"Duplicate ID",IF(OR($C34="",SUMPRODUCT(--(Types!$A$2:$A$21=$C34))&lt;&gt;1),"Check ID",IF(OR($B34="",NOT(AND(ISNUMBER($E34),N($E34)&gt;=18264,N($E34)&lt;=73050))),"Check inputs","OK")))))</f>
        <v/>
      </c>
    </row>
    <row r="35" ht="24" customHeight="1" spans="1:19" x14ac:dyDescent="0.25">
      <c r="A35" s="18"/>
      <c r="B35" s="19"/>
      <c r="C35" s="18"/>
      <c r="D35" s="18"/>
      <c r="E35" s="20"/>
      <c r="F35" s="21" t="str">
        <f>IF(OR($A35="",$S35&lt;&gt;"OK"),"",MAX($E35,SUMPRODUCT(MAX(('Inspection Log'!$B$2:$B$2001=$A35)*('Inspection Log'!$C$2:$C$2001="Monthly")*'Inspection Log'!$I$2:$I$2001))))</f>
        <v/>
      </c>
      <c r="G35" s="21" t="str">
        <f>IF(OR($A35="",$S35&lt;&gt;"OK"),"",MAX($E35,SUMPRODUCT(MAX(('Inspection Log'!$B$2:$B$2001=$A35)*('Inspection Log'!$C$2:$C$2001="Maintenance")*'Inspection Log'!$I$2:$I$2001))))</f>
        <v/>
      </c>
      <c r="H35" s="21" t="str">
        <f>IF(OR($A35="",$S35&lt;&gt;"OK"),"",MAX($E35,SUMPRODUCT(MAX(('Inspection Log'!$B$2:$B$2001=$A35)*('Inspection Log'!$C$2:$C$2001="Internal")*'Inspection Log'!$I$2:$I$2001))))</f>
        <v/>
      </c>
      <c r="I35" s="21" t="str">
        <f>IF(OR($A35="",$S35&lt;&gt;"OK"),"",MAX($E35,SUMPRODUCT(MAX(('Inspection Log'!$B$2:$B$2001=$A35)*('Inspection Log'!$C$2:$C$2001="Hydrostatic")*'Inspection Log'!$I$2:$I$2001))))</f>
        <v/>
      </c>
      <c r="J35" s="21" t="str">
        <f>IF(OR($A35="",$S35&lt;&gt;"OK"),"",$F35+SUMPRODUCT(--(Types!$A$2:$A$21=$C35),Types!$C$2:$C$21))</f>
        <v/>
      </c>
      <c r="K35" s="21" t="str">
        <f>IF(OR($A35="",$S35&lt;&gt;"OK"),"",$G35+SUMPRODUCT(--(Types!$A$2:$A$21=$C35),Types!$D$2:$D$21))</f>
        <v/>
      </c>
      <c r="L35" s="21" t="str">
        <f>IF(OR($A35="",$S35&lt;&gt;"OK"),"",IF(SUMPRODUCT((Types!$A$2:$A$21=$C35)*(Types!$E$2:$E$21&lt;&gt;""))=0,"",EDATE($H35,12*SUMPRODUCT(--(Types!$A$2:$A$21=$C35),Types!$E$2:$E$21))))</f>
        <v/>
      </c>
      <c r="M35" s="21" t="str">
        <f>IF(OR($A35="",$S35&lt;&gt;"OK"),"",EDATE($I35,12*SUMPRODUCT(--(Types!$A$2:$A$21=$C35),Types!$F$2:$F$21)))</f>
        <v/>
      </c>
      <c r="N35" s="21" t="str">
        <f>IF(OR($A35="",$S35&lt;&gt;"OK"),"",MIN($J35:$M35))</f>
        <v/>
      </c>
      <c r="O35" s="22" t="str">
        <f>IF($A35="","",IF(OR($S35&lt;&gt;"OK",NOT(AND(ISNUMBER(Dashboard!$B$4),N(Dashboard!$B$4)&gt;=18264,N(Dashboard!$B$4)&lt;=73050))),"n/a",$N35-Dashboard!$B$4))</f>
        <v/>
      </c>
      <c r="P35" s="23" t="str">
        <f>IF(OR($A35="",$S35&lt;&gt;"OK"),"",MID(IF($J35=$N35," + Monthly","")&amp;IF($K35=$N35," + Maintenance","")&amp;IF($L35=$N35," + Internal","")&amp;IF($M35=$N35," + Hydrostatic",""),4,100))</f>
        <v/>
      </c>
      <c r="Q35" s="24" t="str">
        <f>IF($A35="","",IF(Dashboard!$B$14&gt;0,"Check data",IF($O35&lt;0,"Overdue",IF($O35&lt;=Dashboard!$B$5,"Due soon","OK"))))</f>
        <v/>
      </c>
      <c r="R35" s="22" t="str">
        <f>IF($A35="","",SUMPRODUCT(('Inspection Log'!$B$2:$B$2001=$A35)*('Inspection Log'!$E$2:$E$2001="Fail")*('Inspection Log'!$G$2:$G$2001&lt;&gt;"Closed")))</f>
        <v/>
      </c>
      <c r="S35" s="24" t="str">
        <f>IF(COUNTA($A35:$E35)=0,"",IF($A35="","Check ID",IF(SUMPRODUCT(--($A$2:$A$301=$A35))&gt;1,"Duplicate ID",IF(OR($C35="",SUMPRODUCT(--(Types!$A$2:$A$21=$C35))&lt;&gt;1),"Check ID",IF(OR($B35="",NOT(AND(ISNUMBER($E35),N($E35)&gt;=18264,N($E35)&lt;=73050))),"Check inputs","OK")))))</f>
        <v/>
      </c>
    </row>
    <row r="36" ht="24" customHeight="1" spans="1:19" x14ac:dyDescent="0.25">
      <c r="A36" s="18"/>
      <c r="B36" s="19"/>
      <c r="C36" s="18"/>
      <c r="D36" s="18"/>
      <c r="E36" s="20"/>
      <c r="F36" s="21" t="str">
        <f>IF(OR($A36="",$S36&lt;&gt;"OK"),"",MAX($E36,SUMPRODUCT(MAX(('Inspection Log'!$B$2:$B$2001=$A36)*('Inspection Log'!$C$2:$C$2001="Monthly")*'Inspection Log'!$I$2:$I$2001))))</f>
        <v/>
      </c>
      <c r="G36" s="21" t="str">
        <f>IF(OR($A36="",$S36&lt;&gt;"OK"),"",MAX($E36,SUMPRODUCT(MAX(('Inspection Log'!$B$2:$B$2001=$A36)*('Inspection Log'!$C$2:$C$2001="Maintenance")*'Inspection Log'!$I$2:$I$2001))))</f>
        <v/>
      </c>
      <c r="H36" s="21" t="str">
        <f>IF(OR($A36="",$S36&lt;&gt;"OK"),"",MAX($E36,SUMPRODUCT(MAX(('Inspection Log'!$B$2:$B$2001=$A36)*('Inspection Log'!$C$2:$C$2001="Internal")*'Inspection Log'!$I$2:$I$2001))))</f>
        <v/>
      </c>
      <c r="I36" s="21" t="str">
        <f>IF(OR($A36="",$S36&lt;&gt;"OK"),"",MAX($E36,SUMPRODUCT(MAX(('Inspection Log'!$B$2:$B$2001=$A36)*('Inspection Log'!$C$2:$C$2001="Hydrostatic")*'Inspection Log'!$I$2:$I$2001))))</f>
        <v/>
      </c>
      <c r="J36" s="21" t="str">
        <f>IF(OR($A36="",$S36&lt;&gt;"OK"),"",$F36+SUMPRODUCT(--(Types!$A$2:$A$21=$C36),Types!$C$2:$C$21))</f>
        <v/>
      </c>
      <c r="K36" s="21" t="str">
        <f>IF(OR($A36="",$S36&lt;&gt;"OK"),"",$G36+SUMPRODUCT(--(Types!$A$2:$A$21=$C36),Types!$D$2:$D$21))</f>
        <v/>
      </c>
      <c r="L36" s="21" t="str">
        <f>IF(OR($A36="",$S36&lt;&gt;"OK"),"",IF(SUMPRODUCT((Types!$A$2:$A$21=$C36)*(Types!$E$2:$E$21&lt;&gt;""))=0,"",EDATE($H36,12*SUMPRODUCT(--(Types!$A$2:$A$21=$C36),Types!$E$2:$E$21))))</f>
        <v/>
      </c>
      <c r="M36" s="21" t="str">
        <f>IF(OR($A36="",$S36&lt;&gt;"OK"),"",EDATE($I36,12*SUMPRODUCT(--(Types!$A$2:$A$21=$C36),Types!$F$2:$F$21)))</f>
        <v/>
      </c>
      <c r="N36" s="21" t="str">
        <f>IF(OR($A36="",$S36&lt;&gt;"OK"),"",MIN($J36:$M36))</f>
        <v/>
      </c>
      <c r="O36" s="22" t="str">
        <f>IF($A36="","",IF(OR($S36&lt;&gt;"OK",NOT(AND(ISNUMBER(Dashboard!$B$4),N(Dashboard!$B$4)&gt;=18264,N(Dashboard!$B$4)&lt;=73050))),"n/a",$N36-Dashboard!$B$4))</f>
        <v/>
      </c>
      <c r="P36" s="23" t="str">
        <f>IF(OR($A36="",$S36&lt;&gt;"OK"),"",MID(IF($J36=$N36," + Monthly","")&amp;IF($K36=$N36," + Maintenance","")&amp;IF($L36=$N36," + Internal","")&amp;IF($M36=$N36," + Hydrostatic",""),4,100))</f>
        <v/>
      </c>
      <c r="Q36" s="24" t="str">
        <f>IF($A36="","",IF(Dashboard!$B$14&gt;0,"Check data",IF($O36&lt;0,"Overdue",IF($O36&lt;=Dashboard!$B$5,"Due soon","OK"))))</f>
        <v/>
      </c>
      <c r="R36" s="22" t="str">
        <f>IF($A36="","",SUMPRODUCT(('Inspection Log'!$B$2:$B$2001=$A36)*('Inspection Log'!$E$2:$E$2001="Fail")*('Inspection Log'!$G$2:$G$2001&lt;&gt;"Closed")))</f>
        <v/>
      </c>
      <c r="S36" s="24" t="str">
        <f>IF(COUNTA($A36:$E36)=0,"",IF($A36="","Check ID",IF(SUMPRODUCT(--($A$2:$A$301=$A36))&gt;1,"Duplicate ID",IF(OR($C36="",SUMPRODUCT(--(Types!$A$2:$A$21=$C36))&lt;&gt;1),"Check ID",IF(OR($B36="",NOT(AND(ISNUMBER($E36),N($E36)&gt;=18264,N($E36)&lt;=73050))),"Check inputs","OK")))))</f>
        <v/>
      </c>
    </row>
    <row r="37" ht="24" customHeight="1" spans="1:19" x14ac:dyDescent="0.25">
      <c r="A37" s="18"/>
      <c r="B37" s="19"/>
      <c r="C37" s="18"/>
      <c r="D37" s="18"/>
      <c r="E37" s="20"/>
      <c r="F37" s="21" t="str">
        <f>IF(OR($A37="",$S37&lt;&gt;"OK"),"",MAX($E37,SUMPRODUCT(MAX(('Inspection Log'!$B$2:$B$2001=$A37)*('Inspection Log'!$C$2:$C$2001="Monthly")*'Inspection Log'!$I$2:$I$2001))))</f>
        <v/>
      </c>
      <c r="G37" s="21" t="str">
        <f>IF(OR($A37="",$S37&lt;&gt;"OK"),"",MAX($E37,SUMPRODUCT(MAX(('Inspection Log'!$B$2:$B$2001=$A37)*('Inspection Log'!$C$2:$C$2001="Maintenance")*'Inspection Log'!$I$2:$I$2001))))</f>
        <v/>
      </c>
      <c r="H37" s="21" t="str">
        <f>IF(OR($A37="",$S37&lt;&gt;"OK"),"",MAX($E37,SUMPRODUCT(MAX(('Inspection Log'!$B$2:$B$2001=$A37)*('Inspection Log'!$C$2:$C$2001="Internal")*'Inspection Log'!$I$2:$I$2001))))</f>
        <v/>
      </c>
      <c r="I37" s="21" t="str">
        <f>IF(OR($A37="",$S37&lt;&gt;"OK"),"",MAX($E37,SUMPRODUCT(MAX(('Inspection Log'!$B$2:$B$2001=$A37)*('Inspection Log'!$C$2:$C$2001="Hydrostatic")*'Inspection Log'!$I$2:$I$2001))))</f>
        <v/>
      </c>
      <c r="J37" s="21" t="str">
        <f>IF(OR($A37="",$S37&lt;&gt;"OK"),"",$F37+SUMPRODUCT(--(Types!$A$2:$A$21=$C37),Types!$C$2:$C$21))</f>
        <v/>
      </c>
      <c r="K37" s="21" t="str">
        <f>IF(OR($A37="",$S37&lt;&gt;"OK"),"",$G37+SUMPRODUCT(--(Types!$A$2:$A$21=$C37),Types!$D$2:$D$21))</f>
        <v/>
      </c>
      <c r="L37" s="21" t="str">
        <f>IF(OR($A37="",$S37&lt;&gt;"OK"),"",IF(SUMPRODUCT((Types!$A$2:$A$21=$C37)*(Types!$E$2:$E$21&lt;&gt;""))=0,"",EDATE($H37,12*SUMPRODUCT(--(Types!$A$2:$A$21=$C37),Types!$E$2:$E$21))))</f>
        <v/>
      </c>
      <c r="M37" s="21" t="str">
        <f>IF(OR($A37="",$S37&lt;&gt;"OK"),"",EDATE($I37,12*SUMPRODUCT(--(Types!$A$2:$A$21=$C37),Types!$F$2:$F$21)))</f>
        <v/>
      </c>
      <c r="N37" s="21" t="str">
        <f>IF(OR($A37="",$S37&lt;&gt;"OK"),"",MIN($J37:$M37))</f>
        <v/>
      </c>
      <c r="O37" s="22" t="str">
        <f>IF($A37="","",IF(OR($S37&lt;&gt;"OK",NOT(AND(ISNUMBER(Dashboard!$B$4),N(Dashboard!$B$4)&gt;=18264,N(Dashboard!$B$4)&lt;=73050))),"n/a",$N37-Dashboard!$B$4))</f>
        <v/>
      </c>
      <c r="P37" s="23" t="str">
        <f>IF(OR($A37="",$S37&lt;&gt;"OK"),"",MID(IF($J37=$N37," + Monthly","")&amp;IF($K37=$N37," + Maintenance","")&amp;IF($L37=$N37," + Internal","")&amp;IF($M37=$N37," + Hydrostatic",""),4,100))</f>
        <v/>
      </c>
      <c r="Q37" s="24" t="str">
        <f>IF($A37="","",IF(Dashboard!$B$14&gt;0,"Check data",IF($O37&lt;0,"Overdue",IF($O37&lt;=Dashboard!$B$5,"Due soon","OK"))))</f>
        <v/>
      </c>
      <c r="R37" s="22" t="str">
        <f>IF($A37="","",SUMPRODUCT(('Inspection Log'!$B$2:$B$2001=$A37)*('Inspection Log'!$E$2:$E$2001="Fail")*('Inspection Log'!$G$2:$G$2001&lt;&gt;"Closed")))</f>
        <v/>
      </c>
      <c r="S37" s="24" t="str">
        <f>IF(COUNTA($A37:$E37)=0,"",IF($A37="","Check ID",IF(SUMPRODUCT(--($A$2:$A$301=$A37))&gt;1,"Duplicate ID",IF(OR($C37="",SUMPRODUCT(--(Types!$A$2:$A$21=$C37))&lt;&gt;1),"Check ID",IF(OR($B37="",NOT(AND(ISNUMBER($E37),N($E37)&gt;=18264,N($E37)&lt;=73050))),"Check inputs","OK")))))</f>
        <v/>
      </c>
    </row>
    <row r="38" ht="24" customHeight="1" spans="1:19" x14ac:dyDescent="0.25">
      <c r="A38" s="18"/>
      <c r="B38" s="19"/>
      <c r="C38" s="18"/>
      <c r="D38" s="18"/>
      <c r="E38" s="20"/>
      <c r="F38" s="21" t="str">
        <f>IF(OR($A38="",$S38&lt;&gt;"OK"),"",MAX($E38,SUMPRODUCT(MAX(('Inspection Log'!$B$2:$B$2001=$A38)*('Inspection Log'!$C$2:$C$2001="Monthly")*'Inspection Log'!$I$2:$I$2001))))</f>
        <v/>
      </c>
      <c r="G38" s="21" t="str">
        <f>IF(OR($A38="",$S38&lt;&gt;"OK"),"",MAX($E38,SUMPRODUCT(MAX(('Inspection Log'!$B$2:$B$2001=$A38)*('Inspection Log'!$C$2:$C$2001="Maintenance")*'Inspection Log'!$I$2:$I$2001))))</f>
        <v/>
      </c>
      <c r="H38" s="21" t="str">
        <f>IF(OR($A38="",$S38&lt;&gt;"OK"),"",MAX($E38,SUMPRODUCT(MAX(('Inspection Log'!$B$2:$B$2001=$A38)*('Inspection Log'!$C$2:$C$2001="Internal")*'Inspection Log'!$I$2:$I$2001))))</f>
        <v/>
      </c>
      <c r="I38" s="21" t="str">
        <f>IF(OR($A38="",$S38&lt;&gt;"OK"),"",MAX($E38,SUMPRODUCT(MAX(('Inspection Log'!$B$2:$B$2001=$A38)*('Inspection Log'!$C$2:$C$2001="Hydrostatic")*'Inspection Log'!$I$2:$I$2001))))</f>
        <v/>
      </c>
      <c r="J38" s="21" t="str">
        <f>IF(OR($A38="",$S38&lt;&gt;"OK"),"",$F38+SUMPRODUCT(--(Types!$A$2:$A$21=$C38),Types!$C$2:$C$21))</f>
        <v/>
      </c>
      <c r="K38" s="21" t="str">
        <f>IF(OR($A38="",$S38&lt;&gt;"OK"),"",$G38+SUMPRODUCT(--(Types!$A$2:$A$21=$C38),Types!$D$2:$D$21))</f>
        <v/>
      </c>
      <c r="L38" s="21" t="str">
        <f>IF(OR($A38="",$S38&lt;&gt;"OK"),"",IF(SUMPRODUCT((Types!$A$2:$A$21=$C38)*(Types!$E$2:$E$21&lt;&gt;""))=0,"",EDATE($H38,12*SUMPRODUCT(--(Types!$A$2:$A$21=$C38),Types!$E$2:$E$21))))</f>
        <v/>
      </c>
      <c r="M38" s="21" t="str">
        <f>IF(OR($A38="",$S38&lt;&gt;"OK"),"",EDATE($I38,12*SUMPRODUCT(--(Types!$A$2:$A$21=$C38),Types!$F$2:$F$21)))</f>
        <v/>
      </c>
      <c r="N38" s="21" t="str">
        <f>IF(OR($A38="",$S38&lt;&gt;"OK"),"",MIN($J38:$M38))</f>
        <v/>
      </c>
      <c r="O38" s="22" t="str">
        <f>IF($A38="","",IF(OR($S38&lt;&gt;"OK",NOT(AND(ISNUMBER(Dashboard!$B$4),N(Dashboard!$B$4)&gt;=18264,N(Dashboard!$B$4)&lt;=73050))),"n/a",$N38-Dashboard!$B$4))</f>
        <v/>
      </c>
      <c r="P38" s="23" t="str">
        <f>IF(OR($A38="",$S38&lt;&gt;"OK"),"",MID(IF($J38=$N38," + Monthly","")&amp;IF($K38=$N38," + Maintenance","")&amp;IF($L38=$N38," + Internal","")&amp;IF($M38=$N38," + Hydrostatic",""),4,100))</f>
        <v/>
      </c>
      <c r="Q38" s="24" t="str">
        <f>IF($A38="","",IF(Dashboard!$B$14&gt;0,"Check data",IF($O38&lt;0,"Overdue",IF($O38&lt;=Dashboard!$B$5,"Due soon","OK"))))</f>
        <v/>
      </c>
      <c r="R38" s="22" t="str">
        <f>IF($A38="","",SUMPRODUCT(('Inspection Log'!$B$2:$B$2001=$A38)*('Inspection Log'!$E$2:$E$2001="Fail")*('Inspection Log'!$G$2:$G$2001&lt;&gt;"Closed")))</f>
        <v/>
      </c>
      <c r="S38" s="24" t="str">
        <f>IF(COUNTA($A38:$E38)=0,"",IF($A38="","Check ID",IF(SUMPRODUCT(--($A$2:$A$301=$A38))&gt;1,"Duplicate ID",IF(OR($C38="",SUMPRODUCT(--(Types!$A$2:$A$21=$C38))&lt;&gt;1),"Check ID",IF(OR($B38="",NOT(AND(ISNUMBER($E38),N($E38)&gt;=18264,N($E38)&lt;=73050))),"Check inputs","OK")))))</f>
        <v/>
      </c>
    </row>
    <row r="39" ht="24" customHeight="1" spans="1:19" x14ac:dyDescent="0.25">
      <c r="A39" s="18"/>
      <c r="B39" s="19"/>
      <c r="C39" s="18"/>
      <c r="D39" s="18"/>
      <c r="E39" s="20"/>
      <c r="F39" s="21" t="str">
        <f>IF(OR($A39="",$S39&lt;&gt;"OK"),"",MAX($E39,SUMPRODUCT(MAX(('Inspection Log'!$B$2:$B$2001=$A39)*('Inspection Log'!$C$2:$C$2001="Monthly")*'Inspection Log'!$I$2:$I$2001))))</f>
        <v/>
      </c>
      <c r="G39" s="21" t="str">
        <f>IF(OR($A39="",$S39&lt;&gt;"OK"),"",MAX($E39,SUMPRODUCT(MAX(('Inspection Log'!$B$2:$B$2001=$A39)*('Inspection Log'!$C$2:$C$2001="Maintenance")*'Inspection Log'!$I$2:$I$2001))))</f>
        <v/>
      </c>
      <c r="H39" s="21" t="str">
        <f>IF(OR($A39="",$S39&lt;&gt;"OK"),"",MAX($E39,SUMPRODUCT(MAX(('Inspection Log'!$B$2:$B$2001=$A39)*('Inspection Log'!$C$2:$C$2001="Internal")*'Inspection Log'!$I$2:$I$2001))))</f>
        <v/>
      </c>
      <c r="I39" s="21" t="str">
        <f>IF(OR($A39="",$S39&lt;&gt;"OK"),"",MAX($E39,SUMPRODUCT(MAX(('Inspection Log'!$B$2:$B$2001=$A39)*('Inspection Log'!$C$2:$C$2001="Hydrostatic")*'Inspection Log'!$I$2:$I$2001))))</f>
        <v/>
      </c>
      <c r="J39" s="21" t="str">
        <f>IF(OR($A39="",$S39&lt;&gt;"OK"),"",$F39+SUMPRODUCT(--(Types!$A$2:$A$21=$C39),Types!$C$2:$C$21))</f>
        <v/>
      </c>
      <c r="K39" s="21" t="str">
        <f>IF(OR($A39="",$S39&lt;&gt;"OK"),"",$G39+SUMPRODUCT(--(Types!$A$2:$A$21=$C39),Types!$D$2:$D$21))</f>
        <v/>
      </c>
      <c r="L39" s="21" t="str">
        <f>IF(OR($A39="",$S39&lt;&gt;"OK"),"",IF(SUMPRODUCT((Types!$A$2:$A$21=$C39)*(Types!$E$2:$E$21&lt;&gt;""))=0,"",EDATE($H39,12*SUMPRODUCT(--(Types!$A$2:$A$21=$C39),Types!$E$2:$E$21))))</f>
        <v/>
      </c>
      <c r="M39" s="21" t="str">
        <f>IF(OR($A39="",$S39&lt;&gt;"OK"),"",EDATE($I39,12*SUMPRODUCT(--(Types!$A$2:$A$21=$C39),Types!$F$2:$F$21)))</f>
        <v/>
      </c>
      <c r="N39" s="21" t="str">
        <f>IF(OR($A39="",$S39&lt;&gt;"OK"),"",MIN($J39:$M39))</f>
        <v/>
      </c>
      <c r="O39" s="22" t="str">
        <f>IF($A39="","",IF(OR($S39&lt;&gt;"OK",NOT(AND(ISNUMBER(Dashboard!$B$4),N(Dashboard!$B$4)&gt;=18264,N(Dashboard!$B$4)&lt;=73050))),"n/a",$N39-Dashboard!$B$4))</f>
        <v/>
      </c>
      <c r="P39" s="23" t="str">
        <f>IF(OR($A39="",$S39&lt;&gt;"OK"),"",MID(IF($J39=$N39," + Monthly","")&amp;IF($K39=$N39," + Maintenance","")&amp;IF($L39=$N39," + Internal","")&amp;IF($M39=$N39," + Hydrostatic",""),4,100))</f>
        <v/>
      </c>
      <c r="Q39" s="24" t="str">
        <f>IF($A39="","",IF(Dashboard!$B$14&gt;0,"Check data",IF($O39&lt;0,"Overdue",IF($O39&lt;=Dashboard!$B$5,"Due soon","OK"))))</f>
        <v/>
      </c>
      <c r="R39" s="22" t="str">
        <f>IF($A39="","",SUMPRODUCT(('Inspection Log'!$B$2:$B$2001=$A39)*('Inspection Log'!$E$2:$E$2001="Fail")*('Inspection Log'!$G$2:$G$2001&lt;&gt;"Closed")))</f>
        <v/>
      </c>
      <c r="S39" s="24" t="str">
        <f>IF(COUNTA($A39:$E39)=0,"",IF($A39="","Check ID",IF(SUMPRODUCT(--($A$2:$A$301=$A39))&gt;1,"Duplicate ID",IF(OR($C39="",SUMPRODUCT(--(Types!$A$2:$A$21=$C39))&lt;&gt;1),"Check ID",IF(OR($B39="",NOT(AND(ISNUMBER($E39),N($E39)&gt;=18264,N($E39)&lt;=73050))),"Check inputs","OK")))))</f>
        <v/>
      </c>
    </row>
    <row r="40" ht="24" customHeight="1" spans="1:19" x14ac:dyDescent="0.25">
      <c r="A40" s="18"/>
      <c r="B40" s="19"/>
      <c r="C40" s="18"/>
      <c r="D40" s="18"/>
      <c r="E40" s="20"/>
      <c r="F40" s="21" t="str">
        <f>IF(OR($A40="",$S40&lt;&gt;"OK"),"",MAX($E40,SUMPRODUCT(MAX(('Inspection Log'!$B$2:$B$2001=$A40)*('Inspection Log'!$C$2:$C$2001="Monthly")*'Inspection Log'!$I$2:$I$2001))))</f>
        <v/>
      </c>
      <c r="G40" s="21" t="str">
        <f>IF(OR($A40="",$S40&lt;&gt;"OK"),"",MAX($E40,SUMPRODUCT(MAX(('Inspection Log'!$B$2:$B$2001=$A40)*('Inspection Log'!$C$2:$C$2001="Maintenance")*'Inspection Log'!$I$2:$I$2001))))</f>
        <v/>
      </c>
      <c r="H40" s="21" t="str">
        <f>IF(OR($A40="",$S40&lt;&gt;"OK"),"",MAX($E40,SUMPRODUCT(MAX(('Inspection Log'!$B$2:$B$2001=$A40)*('Inspection Log'!$C$2:$C$2001="Internal")*'Inspection Log'!$I$2:$I$2001))))</f>
        <v/>
      </c>
      <c r="I40" s="21" t="str">
        <f>IF(OR($A40="",$S40&lt;&gt;"OK"),"",MAX($E40,SUMPRODUCT(MAX(('Inspection Log'!$B$2:$B$2001=$A40)*('Inspection Log'!$C$2:$C$2001="Hydrostatic")*'Inspection Log'!$I$2:$I$2001))))</f>
        <v/>
      </c>
      <c r="J40" s="21" t="str">
        <f>IF(OR($A40="",$S40&lt;&gt;"OK"),"",$F40+SUMPRODUCT(--(Types!$A$2:$A$21=$C40),Types!$C$2:$C$21))</f>
        <v/>
      </c>
      <c r="K40" s="21" t="str">
        <f>IF(OR($A40="",$S40&lt;&gt;"OK"),"",$G40+SUMPRODUCT(--(Types!$A$2:$A$21=$C40),Types!$D$2:$D$21))</f>
        <v/>
      </c>
      <c r="L40" s="21" t="str">
        <f>IF(OR($A40="",$S40&lt;&gt;"OK"),"",IF(SUMPRODUCT((Types!$A$2:$A$21=$C40)*(Types!$E$2:$E$21&lt;&gt;""))=0,"",EDATE($H40,12*SUMPRODUCT(--(Types!$A$2:$A$21=$C40),Types!$E$2:$E$21))))</f>
        <v/>
      </c>
      <c r="M40" s="21" t="str">
        <f>IF(OR($A40="",$S40&lt;&gt;"OK"),"",EDATE($I40,12*SUMPRODUCT(--(Types!$A$2:$A$21=$C40),Types!$F$2:$F$21)))</f>
        <v/>
      </c>
      <c r="N40" s="21" t="str">
        <f>IF(OR($A40="",$S40&lt;&gt;"OK"),"",MIN($J40:$M40))</f>
        <v/>
      </c>
      <c r="O40" s="22" t="str">
        <f>IF($A40="","",IF(OR($S40&lt;&gt;"OK",NOT(AND(ISNUMBER(Dashboard!$B$4),N(Dashboard!$B$4)&gt;=18264,N(Dashboard!$B$4)&lt;=73050))),"n/a",$N40-Dashboard!$B$4))</f>
        <v/>
      </c>
      <c r="P40" s="23" t="str">
        <f>IF(OR($A40="",$S40&lt;&gt;"OK"),"",MID(IF($J40=$N40," + Monthly","")&amp;IF($K40=$N40," + Maintenance","")&amp;IF($L40=$N40," + Internal","")&amp;IF($M40=$N40," + Hydrostatic",""),4,100))</f>
        <v/>
      </c>
      <c r="Q40" s="24" t="str">
        <f>IF($A40="","",IF(Dashboard!$B$14&gt;0,"Check data",IF($O40&lt;0,"Overdue",IF($O40&lt;=Dashboard!$B$5,"Due soon","OK"))))</f>
        <v/>
      </c>
      <c r="R40" s="22" t="str">
        <f>IF($A40="","",SUMPRODUCT(('Inspection Log'!$B$2:$B$2001=$A40)*('Inspection Log'!$E$2:$E$2001="Fail")*('Inspection Log'!$G$2:$G$2001&lt;&gt;"Closed")))</f>
        <v/>
      </c>
      <c r="S40" s="24" t="str">
        <f>IF(COUNTA($A40:$E40)=0,"",IF($A40="","Check ID",IF(SUMPRODUCT(--($A$2:$A$301=$A40))&gt;1,"Duplicate ID",IF(OR($C40="",SUMPRODUCT(--(Types!$A$2:$A$21=$C40))&lt;&gt;1),"Check ID",IF(OR($B40="",NOT(AND(ISNUMBER($E40),N($E40)&gt;=18264,N($E40)&lt;=73050))),"Check inputs","OK")))))</f>
        <v/>
      </c>
    </row>
    <row r="41" ht="24" customHeight="1" spans="1:19" x14ac:dyDescent="0.25">
      <c r="A41" s="18"/>
      <c r="B41" s="19"/>
      <c r="C41" s="18"/>
      <c r="D41" s="18"/>
      <c r="E41" s="20"/>
      <c r="F41" s="21" t="str">
        <f>IF(OR($A41="",$S41&lt;&gt;"OK"),"",MAX($E41,SUMPRODUCT(MAX(('Inspection Log'!$B$2:$B$2001=$A41)*('Inspection Log'!$C$2:$C$2001="Monthly")*'Inspection Log'!$I$2:$I$2001))))</f>
        <v/>
      </c>
      <c r="G41" s="21" t="str">
        <f>IF(OR($A41="",$S41&lt;&gt;"OK"),"",MAX($E41,SUMPRODUCT(MAX(('Inspection Log'!$B$2:$B$2001=$A41)*('Inspection Log'!$C$2:$C$2001="Maintenance")*'Inspection Log'!$I$2:$I$2001))))</f>
        <v/>
      </c>
      <c r="H41" s="21" t="str">
        <f>IF(OR($A41="",$S41&lt;&gt;"OK"),"",MAX($E41,SUMPRODUCT(MAX(('Inspection Log'!$B$2:$B$2001=$A41)*('Inspection Log'!$C$2:$C$2001="Internal")*'Inspection Log'!$I$2:$I$2001))))</f>
        <v/>
      </c>
      <c r="I41" s="21" t="str">
        <f>IF(OR($A41="",$S41&lt;&gt;"OK"),"",MAX($E41,SUMPRODUCT(MAX(('Inspection Log'!$B$2:$B$2001=$A41)*('Inspection Log'!$C$2:$C$2001="Hydrostatic")*'Inspection Log'!$I$2:$I$2001))))</f>
        <v/>
      </c>
      <c r="J41" s="21" t="str">
        <f>IF(OR($A41="",$S41&lt;&gt;"OK"),"",$F41+SUMPRODUCT(--(Types!$A$2:$A$21=$C41),Types!$C$2:$C$21))</f>
        <v/>
      </c>
      <c r="K41" s="21" t="str">
        <f>IF(OR($A41="",$S41&lt;&gt;"OK"),"",$G41+SUMPRODUCT(--(Types!$A$2:$A$21=$C41),Types!$D$2:$D$21))</f>
        <v/>
      </c>
      <c r="L41" s="21" t="str">
        <f>IF(OR($A41="",$S41&lt;&gt;"OK"),"",IF(SUMPRODUCT((Types!$A$2:$A$21=$C41)*(Types!$E$2:$E$21&lt;&gt;""))=0,"",EDATE($H41,12*SUMPRODUCT(--(Types!$A$2:$A$21=$C41),Types!$E$2:$E$21))))</f>
        <v/>
      </c>
      <c r="M41" s="21" t="str">
        <f>IF(OR($A41="",$S41&lt;&gt;"OK"),"",EDATE($I41,12*SUMPRODUCT(--(Types!$A$2:$A$21=$C41),Types!$F$2:$F$21)))</f>
        <v/>
      </c>
      <c r="N41" s="21" t="str">
        <f>IF(OR($A41="",$S41&lt;&gt;"OK"),"",MIN($J41:$M41))</f>
        <v/>
      </c>
      <c r="O41" s="22" t="str">
        <f>IF($A41="","",IF(OR($S41&lt;&gt;"OK",NOT(AND(ISNUMBER(Dashboard!$B$4),N(Dashboard!$B$4)&gt;=18264,N(Dashboard!$B$4)&lt;=73050))),"n/a",$N41-Dashboard!$B$4))</f>
        <v/>
      </c>
      <c r="P41" s="23" t="str">
        <f>IF(OR($A41="",$S41&lt;&gt;"OK"),"",MID(IF($J41=$N41," + Monthly","")&amp;IF($K41=$N41," + Maintenance","")&amp;IF($L41=$N41," + Internal","")&amp;IF($M41=$N41," + Hydrostatic",""),4,100))</f>
        <v/>
      </c>
      <c r="Q41" s="24" t="str">
        <f>IF($A41="","",IF(Dashboard!$B$14&gt;0,"Check data",IF($O41&lt;0,"Overdue",IF($O41&lt;=Dashboard!$B$5,"Due soon","OK"))))</f>
        <v/>
      </c>
      <c r="R41" s="22" t="str">
        <f>IF($A41="","",SUMPRODUCT(('Inspection Log'!$B$2:$B$2001=$A41)*('Inspection Log'!$E$2:$E$2001="Fail")*('Inspection Log'!$G$2:$G$2001&lt;&gt;"Closed")))</f>
        <v/>
      </c>
      <c r="S41" s="24" t="str">
        <f>IF(COUNTA($A41:$E41)=0,"",IF($A41="","Check ID",IF(SUMPRODUCT(--($A$2:$A$301=$A41))&gt;1,"Duplicate ID",IF(OR($C41="",SUMPRODUCT(--(Types!$A$2:$A$21=$C41))&lt;&gt;1),"Check ID",IF(OR($B41="",NOT(AND(ISNUMBER($E41),N($E41)&gt;=18264,N($E41)&lt;=73050))),"Check inputs","OK")))))</f>
        <v/>
      </c>
    </row>
    <row r="42" ht="24" customHeight="1" spans="1:19" x14ac:dyDescent="0.25">
      <c r="A42" s="18"/>
      <c r="B42" s="19"/>
      <c r="C42" s="18"/>
      <c r="D42" s="18"/>
      <c r="E42" s="20"/>
      <c r="F42" s="21" t="str">
        <f>IF(OR($A42="",$S42&lt;&gt;"OK"),"",MAX($E42,SUMPRODUCT(MAX(('Inspection Log'!$B$2:$B$2001=$A42)*('Inspection Log'!$C$2:$C$2001="Monthly")*'Inspection Log'!$I$2:$I$2001))))</f>
        <v/>
      </c>
      <c r="G42" s="21" t="str">
        <f>IF(OR($A42="",$S42&lt;&gt;"OK"),"",MAX($E42,SUMPRODUCT(MAX(('Inspection Log'!$B$2:$B$2001=$A42)*('Inspection Log'!$C$2:$C$2001="Maintenance")*'Inspection Log'!$I$2:$I$2001))))</f>
        <v/>
      </c>
      <c r="H42" s="21" t="str">
        <f>IF(OR($A42="",$S42&lt;&gt;"OK"),"",MAX($E42,SUMPRODUCT(MAX(('Inspection Log'!$B$2:$B$2001=$A42)*('Inspection Log'!$C$2:$C$2001="Internal")*'Inspection Log'!$I$2:$I$2001))))</f>
        <v/>
      </c>
      <c r="I42" s="21" t="str">
        <f>IF(OR($A42="",$S42&lt;&gt;"OK"),"",MAX($E42,SUMPRODUCT(MAX(('Inspection Log'!$B$2:$B$2001=$A42)*('Inspection Log'!$C$2:$C$2001="Hydrostatic")*'Inspection Log'!$I$2:$I$2001))))</f>
        <v/>
      </c>
      <c r="J42" s="21" t="str">
        <f>IF(OR($A42="",$S42&lt;&gt;"OK"),"",$F42+SUMPRODUCT(--(Types!$A$2:$A$21=$C42),Types!$C$2:$C$21))</f>
        <v/>
      </c>
      <c r="K42" s="21" t="str">
        <f>IF(OR($A42="",$S42&lt;&gt;"OK"),"",$G42+SUMPRODUCT(--(Types!$A$2:$A$21=$C42),Types!$D$2:$D$21))</f>
        <v/>
      </c>
      <c r="L42" s="21" t="str">
        <f>IF(OR($A42="",$S42&lt;&gt;"OK"),"",IF(SUMPRODUCT((Types!$A$2:$A$21=$C42)*(Types!$E$2:$E$21&lt;&gt;""))=0,"",EDATE($H42,12*SUMPRODUCT(--(Types!$A$2:$A$21=$C42),Types!$E$2:$E$21))))</f>
        <v/>
      </c>
      <c r="M42" s="21" t="str">
        <f>IF(OR($A42="",$S42&lt;&gt;"OK"),"",EDATE($I42,12*SUMPRODUCT(--(Types!$A$2:$A$21=$C42),Types!$F$2:$F$21)))</f>
        <v/>
      </c>
      <c r="N42" s="21" t="str">
        <f>IF(OR($A42="",$S42&lt;&gt;"OK"),"",MIN($J42:$M42))</f>
        <v/>
      </c>
      <c r="O42" s="22" t="str">
        <f>IF($A42="","",IF(OR($S42&lt;&gt;"OK",NOT(AND(ISNUMBER(Dashboard!$B$4),N(Dashboard!$B$4)&gt;=18264,N(Dashboard!$B$4)&lt;=73050))),"n/a",$N42-Dashboard!$B$4))</f>
        <v/>
      </c>
      <c r="P42" s="23" t="str">
        <f>IF(OR($A42="",$S42&lt;&gt;"OK"),"",MID(IF($J42=$N42," + Monthly","")&amp;IF($K42=$N42," + Maintenance","")&amp;IF($L42=$N42," + Internal","")&amp;IF($M42=$N42," + Hydrostatic",""),4,100))</f>
        <v/>
      </c>
      <c r="Q42" s="24" t="str">
        <f>IF($A42="","",IF(Dashboard!$B$14&gt;0,"Check data",IF($O42&lt;0,"Overdue",IF($O42&lt;=Dashboard!$B$5,"Due soon","OK"))))</f>
        <v/>
      </c>
      <c r="R42" s="22" t="str">
        <f>IF($A42="","",SUMPRODUCT(('Inspection Log'!$B$2:$B$2001=$A42)*('Inspection Log'!$E$2:$E$2001="Fail")*('Inspection Log'!$G$2:$G$2001&lt;&gt;"Closed")))</f>
        <v/>
      </c>
      <c r="S42" s="24" t="str">
        <f>IF(COUNTA($A42:$E42)=0,"",IF($A42="","Check ID",IF(SUMPRODUCT(--($A$2:$A$301=$A42))&gt;1,"Duplicate ID",IF(OR($C42="",SUMPRODUCT(--(Types!$A$2:$A$21=$C42))&lt;&gt;1),"Check ID",IF(OR($B42="",NOT(AND(ISNUMBER($E42),N($E42)&gt;=18264,N($E42)&lt;=73050))),"Check inputs","OK")))))</f>
        <v/>
      </c>
    </row>
    <row r="43" ht="24" customHeight="1" spans="1:19" x14ac:dyDescent="0.25">
      <c r="A43" s="18"/>
      <c r="B43" s="19"/>
      <c r="C43" s="18"/>
      <c r="D43" s="18"/>
      <c r="E43" s="20"/>
      <c r="F43" s="21" t="str">
        <f>IF(OR($A43="",$S43&lt;&gt;"OK"),"",MAX($E43,SUMPRODUCT(MAX(('Inspection Log'!$B$2:$B$2001=$A43)*('Inspection Log'!$C$2:$C$2001="Monthly")*'Inspection Log'!$I$2:$I$2001))))</f>
        <v/>
      </c>
      <c r="G43" s="21" t="str">
        <f>IF(OR($A43="",$S43&lt;&gt;"OK"),"",MAX($E43,SUMPRODUCT(MAX(('Inspection Log'!$B$2:$B$2001=$A43)*('Inspection Log'!$C$2:$C$2001="Maintenance")*'Inspection Log'!$I$2:$I$2001))))</f>
        <v/>
      </c>
      <c r="H43" s="21" t="str">
        <f>IF(OR($A43="",$S43&lt;&gt;"OK"),"",MAX($E43,SUMPRODUCT(MAX(('Inspection Log'!$B$2:$B$2001=$A43)*('Inspection Log'!$C$2:$C$2001="Internal")*'Inspection Log'!$I$2:$I$2001))))</f>
        <v/>
      </c>
      <c r="I43" s="21" t="str">
        <f>IF(OR($A43="",$S43&lt;&gt;"OK"),"",MAX($E43,SUMPRODUCT(MAX(('Inspection Log'!$B$2:$B$2001=$A43)*('Inspection Log'!$C$2:$C$2001="Hydrostatic")*'Inspection Log'!$I$2:$I$2001))))</f>
        <v/>
      </c>
      <c r="J43" s="21" t="str">
        <f>IF(OR($A43="",$S43&lt;&gt;"OK"),"",$F43+SUMPRODUCT(--(Types!$A$2:$A$21=$C43),Types!$C$2:$C$21))</f>
        <v/>
      </c>
      <c r="K43" s="21" t="str">
        <f>IF(OR($A43="",$S43&lt;&gt;"OK"),"",$G43+SUMPRODUCT(--(Types!$A$2:$A$21=$C43),Types!$D$2:$D$21))</f>
        <v/>
      </c>
      <c r="L43" s="21" t="str">
        <f>IF(OR($A43="",$S43&lt;&gt;"OK"),"",IF(SUMPRODUCT((Types!$A$2:$A$21=$C43)*(Types!$E$2:$E$21&lt;&gt;""))=0,"",EDATE($H43,12*SUMPRODUCT(--(Types!$A$2:$A$21=$C43),Types!$E$2:$E$21))))</f>
        <v/>
      </c>
      <c r="M43" s="21" t="str">
        <f>IF(OR($A43="",$S43&lt;&gt;"OK"),"",EDATE($I43,12*SUMPRODUCT(--(Types!$A$2:$A$21=$C43),Types!$F$2:$F$21)))</f>
        <v/>
      </c>
      <c r="N43" s="21" t="str">
        <f>IF(OR($A43="",$S43&lt;&gt;"OK"),"",MIN($J43:$M43))</f>
        <v/>
      </c>
      <c r="O43" s="22" t="str">
        <f>IF($A43="","",IF(OR($S43&lt;&gt;"OK",NOT(AND(ISNUMBER(Dashboard!$B$4),N(Dashboard!$B$4)&gt;=18264,N(Dashboard!$B$4)&lt;=73050))),"n/a",$N43-Dashboard!$B$4))</f>
        <v/>
      </c>
      <c r="P43" s="23" t="str">
        <f>IF(OR($A43="",$S43&lt;&gt;"OK"),"",MID(IF($J43=$N43," + Monthly","")&amp;IF($K43=$N43," + Maintenance","")&amp;IF($L43=$N43," + Internal","")&amp;IF($M43=$N43," + Hydrostatic",""),4,100))</f>
        <v/>
      </c>
      <c r="Q43" s="24" t="str">
        <f>IF($A43="","",IF(Dashboard!$B$14&gt;0,"Check data",IF($O43&lt;0,"Overdue",IF($O43&lt;=Dashboard!$B$5,"Due soon","OK"))))</f>
        <v/>
      </c>
      <c r="R43" s="22" t="str">
        <f>IF($A43="","",SUMPRODUCT(('Inspection Log'!$B$2:$B$2001=$A43)*('Inspection Log'!$E$2:$E$2001="Fail")*('Inspection Log'!$G$2:$G$2001&lt;&gt;"Closed")))</f>
        <v/>
      </c>
      <c r="S43" s="24" t="str">
        <f>IF(COUNTA($A43:$E43)=0,"",IF($A43="","Check ID",IF(SUMPRODUCT(--($A$2:$A$301=$A43))&gt;1,"Duplicate ID",IF(OR($C43="",SUMPRODUCT(--(Types!$A$2:$A$21=$C43))&lt;&gt;1),"Check ID",IF(OR($B43="",NOT(AND(ISNUMBER($E43),N($E43)&gt;=18264,N($E43)&lt;=73050))),"Check inputs","OK")))))</f>
        <v/>
      </c>
    </row>
    <row r="44" ht="24" customHeight="1" spans="1:19" x14ac:dyDescent="0.25">
      <c r="A44" s="18"/>
      <c r="B44" s="19"/>
      <c r="C44" s="18"/>
      <c r="D44" s="18"/>
      <c r="E44" s="20"/>
      <c r="F44" s="21" t="str">
        <f>IF(OR($A44="",$S44&lt;&gt;"OK"),"",MAX($E44,SUMPRODUCT(MAX(('Inspection Log'!$B$2:$B$2001=$A44)*('Inspection Log'!$C$2:$C$2001="Monthly")*'Inspection Log'!$I$2:$I$2001))))</f>
        <v/>
      </c>
      <c r="G44" s="21" t="str">
        <f>IF(OR($A44="",$S44&lt;&gt;"OK"),"",MAX($E44,SUMPRODUCT(MAX(('Inspection Log'!$B$2:$B$2001=$A44)*('Inspection Log'!$C$2:$C$2001="Maintenance")*'Inspection Log'!$I$2:$I$2001))))</f>
        <v/>
      </c>
      <c r="H44" s="21" t="str">
        <f>IF(OR($A44="",$S44&lt;&gt;"OK"),"",MAX($E44,SUMPRODUCT(MAX(('Inspection Log'!$B$2:$B$2001=$A44)*('Inspection Log'!$C$2:$C$2001="Internal")*'Inspection Log'!$I$2:$I$2001))))</f>
        <v/>
      </c>
      <c r="I44" s="21" t="str">
        <f>IF(OR($A44="",$S44&lt;&gt;"OK"),"",MAX($E44,SUMPRODUCT(MAX(('Inspection Log'!$B$2:$B$2001=$A44)*('Inspection Log'!$C$2:$C$2001="Hydrostatic")*'Inspection Log'!$I$2:$I$2001))))</f>
        <v/>
      </c>
      <c r="J44" s="21" t="str">
        <f>IF(OR($A44="",$S44&lt;&gt;"OK"),"",$F44+SUMPRODUCT(--(Types!$A$2:$A$21=$C44),Types!$C$2:$C$21))</f>
        <v/>
      </c>
      <c r="K44" s="21" t="str">
        <f>IF(OR($A44="",$S44&lt;&gt;"OK"),"",$G44+SUMPRODUCT(--(Types!$A$2:$A$21=$C44),Types!$D$2:$D$21))</f>
        <v/>
      </c>
      <c r="L44" s="21" t="str">
        <f>IF(OR($A44="",$S44&lt;&gt;"OK"),"",IF(SUMPRODUCT((Types!$A$2:$A$21=$C44)*(Types!$E$2:$E$21&lt;&gt;""))=0,"",EDATE($H44,12*SUMPRODUCT(--(Types!$A$2:$A$21=$C44),Types!$E$2:$E$21))))</f>
        <v/>
      </c>
      <c r="M44" s="21" t="str">
        <f>IF(OR($A44="",$S44&lt;&gt;"OK"),"",EDATE($I44,12*SUMPRODUCT(--(Types!$A$2:$A$21=$C44),Types!$F$2:$F$21)))</f>
        <v/>
      </c>
      <c r="N44" s="21" t="str">
        <f>IF(OR($A44="",$S44&lt;&gt;"OK"),"",MIN($J44:$M44))</f>
        <v/>
      </c>
      <c r="O44" s="22" t="str">
        <f>IF($A44="","",IF(OR($S44&lt;&gt;"OK",NOT(AND(ISNUMBER(Dashboard!$B$4),N(Dashboard!$B$4)&gt;=18264,N(Dashboard!$B$4)&lt;=73050))),"n/a",$N44-Dashboard!$B$4))</f>
        <v/>
      </c>
      <c r="P44" s="23" t="str">
        <f>IF(OR($A44="",$S44&lt;&gt;"OK"),"",MID(IF($J44=$N44," + Monthly","")&amp;IF($K44=$N44," + Maintenance","")&amp;IF($L44=$N44," + Internal","")&amp;IF($M44=$N44," + Hydrostatic",""),4,100))</f>
        <v/>
      </c>
      <c r="Q44" s="24" t="str">
        <f>IF($A44="","",IF(Dashboard!$B$14&gt;0,"Check data",IF($O44&lt;0,"Overdue",IF($O44&lt;=Dashboard!$B$5,"Due soon","OK"))))</f>
        <v/>
      </c>
      <c r="R44" s="22" t="str">
        <f>IF($A44="","",SUMPRODUCT(('Inspection Log'!$B$2:$B$2001=$A44)*('Inspection Log'!$E$2:$E$2001="Fail")*('Inspection Log'!$G$2:$G$2001&lt;&gt;"Closed")))</f>
        <v/>
      </c>
      <c r="S44" s="24" t="str">
        <f>IF(COUNTA($A44:$E44)=0,"",IF($A44="","Check ID",IF(SUMPRODUCT(--($A$2:$A$301=$A44))&gt;1,"Duplicate ID",IF(OR($C44="",SUMPRODUCT(--(Types!$A$2:$A$21=$C44))&lt;&gt;1),"Check ID",IF(OR($B44="",NOT(AND(ISNUMBER($E44),N($E44)&gt;=18264,N($E44)&lt;=73050))),"Check inputs","OK")))))</f>
        <v/>
      </c>
    </row>
    <row r="45" ht="24" customHeight="1" spans="1:19" x14ac:dyDescent="0.25">
      <c r="A45" s="18"/>
      <c r="B45" s="19"/>
      <c r="C45" s="18"/>
      <c r="D45" s="18"/>
      <c r="E45" s="20"/>
      <c r="F45" s="21" t="str">
        <f>IF(OR($A45="",$S45&lt;&gt;"OK"),"",MAX($E45,SUMPRODUCT(MAX(('Inspection Log'!$B$2:$B$2001=$A45)*('Inspection Log'!$C$2:$C$2001="Monthly")*'Inspection Log'!$I$2:$I$2001))))</f>
        <v/>
      </c>
      <c r="G45" s="21" t="str">
        <f>IF(OR($A45="",$S45&lt;&gt;"OK"),"",MAX($E45,SUMPRODUCT(MAX(('Inspection Log'!$B$2:$B$2001=$A45)*('Inspection Log'!$C$2:$C$2001="Maintenance")*'Inspection Log'!$I$2:$I$2001))))</f>
        <v/>
      </c>
      <c r="H45" s="21" t="str">
        <f>IF(OR($A45="",$S45&lt;&gt;"OK"),"",MAX($E45,SUMPRODUCT(MAX(('Inspection Log'!$B$2:$B$2001=$A45)*('Inspection Log'!$C$2:$C$2001="Internal")*'Inspection Log'!$I$2:$I$2001))))</f>
        <v/>
      </c>
      <c r="I45" s="21" t="str">
        <f>IF(OR($A45="",$S45&lt;&gt;"OK"),"",MAX($E45,SUMPRODUCT(MAX(('Inspection Log'!$B$2:$B$2001=$A45)*('Inspection Log'!$C$2:$C$2001="Hydrostatic")*'Inspection Log'!$I$2:$I$2001))))</f>
        <v/>
      </c>
      <c r="J45" s="21" t="str">
        <f>IF(OR($A45="",$S45&lt;&gt;"OK"),"",$F45+SUMPRODUCT(--(Types!$A$2:$A$21=$C45),Types!$C$2:$C$21))</f>
        <v/>
      </c>
      <c r="K45" s="21" t="str">
        <f>IF(OR($A45="",$S45&lt;&gt;"OK"),"",$G45+SUMPRODUCT(--(Types!$A$2:$A$21=$C45),Types!$D$2:$D$21))</f>
        <v/>
      </c>
      <c r="L45" s="21" t="str">
        <f>IF(OR($A45="",$S45&lt;&gt;"OK"),"",IF(SUMPRODUCT((Types!$A$2:$A$21=$C45)*(Types!$E$2:$E$21&lt;&gt;""))=0,"",EDATE($H45,12*SUMPRODUCT(--(Types!$A$2:$A$21=$C45),Types!$E$2:$E$21))))</f>
        <v/>
      </c>
      <c r="M45" s="21" t="str">
        <f>IF(OR($A45="",$S45&lt;&gt;"OK"),"",EDATE($I45,12*SUMPRODUCT(--(Types!$A$2:$A$21=$C45),Types!$F$2:$F$21)))</f>
        <v/>
      </c>
      <c r="N45" s="21" t="str">
        <f>IF(OR($A45="",$S45&lt;&gt;"OK"),"",MIN($J45:$M45))</f>
        <v/>
      </c>
      <c r="O45" s="22" t="str">
        <f>IF($A45="","",IF(OR($S45&lt;&gt;"OK",NOT(AND(ISNUMBER(Dashboard!$B$4),N(Dashboard!$B$4)&gt;=18264,N(Dashboard!$B$4)&lt;=73050))),"n/a",$N45-Dashboard!$B$4))</f>
        <v/>
      </c>
      <c r="P45" s="23" t="str">
        <f>IF(OR($A45="",$S45&lt;&gt;"OK"),"",MID(IF($J45=$N45," + Monthly","")&amp;IF($K45=$N45," + Maintenance","")&amp;IF($L45=$N45," + Internal","")&amp;IF($M45=$N45," + Hydrostatic",""),4,100))</f>
        <v/>
      </c>
      <c r="Q45" s="24" t="str">
        <f>IF($A45="","",IF(Dashboard!$B$14&gt;0,"Check data",IF($O45&lt;0,"Overdue",IF($O45&lt;=Dashboard!$B$5,"Due soon","OK"))))</f>
        <v/>
      </c>
      <c r="R45" s="22" t="str">
        <f>IF($A45="","",SUMPRODUCT(('Inspection Log'!$B$2:$B$2001=$A45)*('Inspection Log'!$E$2:$E$2001="Fail")*('Inspection Log'!$G$2:$G$2001&lt;&gt;"Closed")))</f>
        <v/>
      </c>
      <c r="S45" s="24" t="str">
        <f>IF(COUNTA($A45:$E45)=0,"",IF($A45="","Check ID",IF(SUMPRODUCT(--($A$2:$A$301=$A45))&gt;1,"Duplicate ID",IF(OR($C45="",SUMPRODUCT(--(Types!$A$2:$A$21=$C45))&lt;&gt;1),"Check ID",IF(OR($B45="",NOT(AND(ISNUMBER($E45),N($E45)&gt;=18264,N($E45)&lt;=73050))),"Check inputs","OK")))))</f>
        <v/>
      </c>
    </row>
    <row r="46" ht="24" customHeight="1" spans="1:19" x14ac:dyDescent="0.25">
      <c r="A46" s="18"/>
      <c r="B46" s="19"/>
      <c r="C46" s="18"/>
      <c r="D46" s="18"/>
      <c r="E46" s="20"/>
      <c r="F46" s="21" t="str">
        <f>IF(OR($A46="",$S46&lt;&gt;"OK"),"",MAX($E46,SUMPRODUCT(MAX(('Inspection Log'!$B$2:$B$2001=$A46)*('Inspection Log'!$C$2:$C$2001="Monthly")*'Inspection Log'!$I$2:$I$2001))))</f>
        <v/>
      </c>
      <c r="G46" s="21" t="str">
        <f>IF(OR($A46="",$S46&lt;&gt;"OK"),"",MAX($E46,SUMPRODUCT(MAX(('Inspection Log'!$B$2:$B$2001=$A46)*('Inspection Log'!$C$2:$C$2001="Maintenance")*'Inspection Log'!$I$2:$I$2001))))</f>
        <v/>
      </c>
      <c r="H46" s="21" t="str">
        <f>IF(OR($A46="",$S46&lt;&gt;"OK"),"",MAX($E46,SUMPRODUCT(MAX(('Inspection Log'!$B$2:$B$2001=$A46)*('Inspection Log'!$C$2:$C$2001="Internal")*'Inspection Log'!$I$2:$I$2001))))</f>
        <v/>
      </c>
      <c r="I46" s="21" t="str">
        <f>IF(OR($A46="",$S46&lt;&gt;"OK"),"",MAX($E46,SUMPRODUCT(MAX(('Inspection Log'!$B$2:$B$2001=$A46)*('Inspection Log'!$C$2:$C$2001="Hydrostatic")*'Inspection Log'!$I$2:$I$2001))))</f>
        <v/>
      </c>
      <c r="J46" s="21" t="str">
        <f>IF(OR($A46="",$S46&lt;&gt;"OK"),"",$F46+SUMPRODUCT(--(Types!$A$2:$A$21=$C46),Types!$C$2:$C$21))</f>
        <v/>
      </c>
      <c r="K46" s="21" t="str">
        <f>IF(OR($A46="",$S46&lt;&gt;"OK"),"",$G46+SUMPRODUCT(--(Types!$A$2:$A$21=$C46),Types!$D$2:$D$21))</f>
        <v/>
      </c>
      <c r="L46" s="21" t="str">
        <f>IF(OR($A46="",$S46&lt;&gt;"OK"),"",IF(SUMPRODUCT((Types!$A$2:$A$21=$C46)*(Types!$E$2:$E$21&lt;&gt;""))=0,"",EDATE($H46,12*SUMPRODUCT(--(Types!$A$2:$A$21=$C46),Types!$E$2:$E$21))))</f>
        <v/>
      </c>
      <c r="M46" s="21" t="str">
        <f>IF(OR($A46="",$S46&lt;&gt;"OK"),"",EDATE($I46,12*SUMPRODUCT(--(Types!$A$2:$A$21=$C46),Types!$F$2:$F$21)))</f>
        <v/>
      </c>
      <c r="N46" s="21" t="str">
        <f>IF(OR($A46="",$S46&lt;&gt;"OK"),"",MIN($J46:$M46))</f>
        <v/>
      </c>
      <c r="O46" s="22" t="str">
        <f>IF($A46="","",IF(OR($S46&lt;&gt;"OK",NOT(AND(ISNUMBER(Dashboard!$B$4),N(Dashboard!$B$4)&gt;=18264,N(Dashboard!$B$4)&lt;=73050))),"n/a",$N46-Dashboard!$B$4))</f>
        <v/>
      </c>
      <c r="P46" s="23" t="str">
        <f>IF(OR($A46="",$S46&lt;&gt;"OK"),"",MID(IF($J46=$N46," + Monthly","")&amp;IF($K46=$N46," + Maintenance","")&amp;IF($L46=$N46," + Internal","")&amp;IF($M46=$N46," + Hydrostatic",""),4,100))</f>
        <v/>
      </c>
      <c r="Q46" s="24" t="str">
        <f>IF($A46="","",IF(Dashboard!$B$14&gt;0,"Check data",IF($O46&lt;0,"Overdue",IF($O46&lt;=Dashboard!$B$5,"Due soon","OK"))))</f>
        <v/>
      </c>
      <c r="R46" s="22" t="str">
        <f>IF($A46="","",SUMPRODUCT(('Inspection Log'!$B$2:$B$2001=$A46)*('Inspection Log'!$E$2:$E$2001="Fail")*('Inspection Log'!$G$2:$G$2001&lt;&gt;"Closed")))</f>
        <v/>
      </c>
      <c r="S46" s="24" t="str">
        <f>IF(COUNTA($A46:$E46)=0,"",IF($A46="","Check ID",IF(SUMPRODUCT(--($A$2:$A$301=$A46))&gt;1,"Duplicate ID",IF(OR($C46="",SUMPRODUCT(--(Types!$A$2:$A$21=$C46))&lt;&gt;1),"Check ID",IF(OR($B46="",NOT(AND(ISNUMBER($E46),N($E46)&gt;=18264,N($E46)&lt;=73050))),"Check inputs","OK")))))</f>
        <v/>
      </c>
    </row>
    <row r="47" ht="24" customHeight="1" spans="1:19" x14ac:dyDescent="0.25">
      <c r="A47" s="18"/>
      <c r="B47" s="19"/>
      <c r="C47" s="18"/>
      <c r="D47" s="18"/>
      <c r="E47" s="20"/>
      <c r="F47" s="21" t="str">
        <f>IF(OR($A47="",$S47&lt;&gt;"OK"),"",MAX($E47,SUMPRODUCT(MAX(('Inspection Log'!$B$2:$B$2001=$A47)*('Inspection Log'!$C$2:$C$2001="Monthly")*'Inspection Log'!$I$2:$I$2001))))</f>
        <v/>
      </c>
      <c r="G47" s="21" t="str">
        <f>IF(OR($A47="",$S47&lt;&gt;"OK"),"",MAX($E47,SUMPRODUCT(MAX(('Inspection Log'!$B$2:$B$2001=$A47)*('Inspection Log'!$C$2:$C$2001="Maintenance")*'Inspection Log'!$I$2:$I$2001))))</f>
        <v/>
      </c>
      <c r="H47" s="21" t="str">
        <f>IF(OR($A47="",$S47&lt;&gt;"OK"),"",MAX($E47,SUMPRODUCT(MAX(('Inspection Log'!$B$2:$B$2001=$A47)*('Inspection Log'!$C$2:$C$2001="Internal")*'Inspection Log'!$I$2:$I$2001))))</f>
        <v/>
      </c>
      <c r="I47" s="21" t="str">
        <f>IF(OR($A47="",$S47&lt;&gt;"OK"),"",MAX($E47,SUMPRODUCT(MAX(('Inspection Log'!$B$2:$B$2001=$A47)*('Inspection Log'!$C$2:$C$2001="Hydrostatic")*'Inspection Log'!$I$2:$I$2001))))</f>
        <v/>
      </c>
      <c r="J47" s="21" t="str">
        <f>IF(OR($A47="",$S47&lt;&gt;"OK"),"",$F47+SUMPRODUCT(--(Types!$A$2:$A$21=$C47),Types!$C$2:$C$21))</f>
        <v/>
      </c>
      <c r="K47" s="21" t="str">
        <f>IF(OR($A47="",$S47&lt;&gt;"OK"),"",$G47+SUMPRODUCT(--(Types!$A$2:$A$21=$C47),Types!$D$2:$D$21))</f>
        <v/>
      </c>
      <c r="L47" s="21" t="str">
        <f>IF(OR($A47="",$S47&lt;&gt;"OK"),"",IF(SUMPRODUCT((Types!$A$2:$A$21=$C47)*(Types!$E$2:$E$21&lt;&gt;""))=0,"",EDATE($H47,12*SUMPRODUCT(--(Types!$A$2:$A$21=$C47),Types!$E$2:$E$21))))</f>
        <v/>
      </c>
      <c r="M47" s="21" t="str">
        <f>IF(OR($A47="",$S47&lt;&gt;"OK"),"",EDATE($I47,12*SUMPRODUCT(--(Types!$A$2:$A$21=$C47),Types!$F$2:$F$21)))</f>
        <v/>
      </c>
      <c r="N47" s="21" t="str">
        <f>IF(OR($A47="",$S47&lt;&gt;"OK"),"",MIN($J47:$M47))</f>
        <v/>
      </c>
      <c r="O47" s="22" t="str">
        <f>IF($A47="","",IF(OR($S47&lt;&gt;"OK",NOT(AND(ISNUMBER(Dashboard!$B$4),N(Dashboard!$B$4)&gt;=18264,N(Dashboard!$B$4)&lt;=73050))),"n/a",$N47-Dashboard!$B$4))</f>
        <v/>
      </c>
      <c r="P47" s="23" t="str">
        <f>IF(OR($A47="",$S47&lt;&gt;"OK"),"",MID(IF($J47=$N47," + Monthly","")&amp;IF($K47=$N47," + Maintenance","")&amp;IF($L47=$N47," + Internal","")&amp;IF($M47=$N47," + Hydrostatic",""),4,100))</f>
        <v/>
      </c>
      <c r="Q47" s="24" t="str">
        <f>IF($A47="","",IF(Dashboard!$B$14&gt;0,"Check data",IF($O47&lt;0,"Overdue",IF($O47&lt;=Dashboard!$B$5,"Due soon","OK"))))</f>
        <v/>
      </c>
      <c r="R47" s="22" t="str">
        <f>IF($A47="","",SUMPRODUCT(('Inspection Log'!$B$2:$B$2001=$A47)*('Inspection Log'!$E$2:$E$2001="Fail")*('Inspection Log'!$G$2:$G$2001&lt;&gt;"Closed")))</f>
        <v/>
      </c>
      <c r="S47" s="24" t="str">
        <f>IF(COUNTA($A47:$E47)=0,"",IF($A47="","Check ID",IF(SUMPRODUCT(--($A$2:$A$301=$A47))&gt;1,"Duplicate ID",IF(OR($C47="",SUMPRODUCT(--(Types!$A$2:$A$21=$C47))&lt;&gt;1),"Check ID",IF(OR($B47="",NOT(AND(ISNUMBER($E47),N($E47)&gt;=18264,N($E47)&lt;=73050))),"Check inputs","OK")))))</f>
        <v/>
      </c>
    </row>
    <row r="48" ht="24" customHeight="1" spans="1:19" x14ac:dyDescent="0.25">
      <c r="A48" s="18"/>
      <c r="B48" s="19"/>
      <c r="C48" s="18"/>
      <c r="D48" s="18"/>
      <c r="E48" s="20"/>
      <c r="F48" s="21" t="str">
        <f>IF(OR($A48="",$S48&lt;&gt;"OK"),"",MAX($E48,SUMPRODUCT(MAX(('Inspection Log'!$B$2:$B$2001=$A48)*('Inspection Log'!$C$2:$C$2001="Monthly")*'Inspection Log'!$I$2:$I$2001))))</f>
        <v/>
      </c>
      <c r="G48" s="21" t="str">
        <f>IF(OR($A48="",$S48&lt;&gt;"OK"),"",MAX($E48,SUMPRODUCT(MAX(('Inspection Log'!$B$2:$B$2001=$A48)*('Inspection Log'!$C$2:$C$2001="Maintenance")*'Inspection Log'!$I$2:$I$2001))))</f>
        <v/>
      </c>
      <c r="H48" s="21" t="str">
        <f>IF(OR($A48="",$S48&lt;&gt;"OK"),"",MAX($E48,SUMPRODUCT(MAX(('Inspection Log'!$B$2:$B$2001=$A48)*('Inspection Log'!$C$2:$C$2001="Internal")*'Inspection Log'!$I$2:$I$2001))))</f>
        <v/>
      </c>
      <c r="I48" s="21" t="str">
        <f>IF(OR($A48="",$S48&lt;&gt;"OK"),"",MAX($E48,SUMPRODUCT(MAX(('Inspection Log'!$B$2:$B$2001=$A48)*('Inspection Log'!$C$2:$C$2001="Hydrostatic")*'Inspection Log'!$I$2:$I$2001))))</f>
        <v/>
      </c>
      <c r="J48" s="21" t="str">
        <f>IF(OR($A48="",$S48&lt;&gt;"OK"),"",$F48+SUMPRODUCT(--(Types!$A$2:$A$21=$C48),Types!$C$2:$C$21))</f>
        <v/>
      </c>
      <c r="K48" s="21" t="str">
        <f>IF(OR($A48="",$S48&lt;&gt;"OK"),"",$G48+SUMPRODUCT(--(Types!$A$2:$A$21=$C48),Types!$D$2:$D$21))</f>
        <v/>
      </c>
      <c r="L48" s="21" t="str">
        <f>IF(OR($A48="",$S48&lt;&gt;"OK"),"",IF(SUMPRODUCT((Types!$A$2:$A$21=$C48)*(Types!$E$2:$E$21&lt;&gt;""))=0,"",EDATE($H48,12*SUMPRODUCT(--(Types!$A$2:$A$21=$C48),Types!$E$2:$E$21))))</f>
        <v/>
      </c>
      <c r="M48" s="21" t="str">
        <f>IF(OR($A48="",$S48&lt;&gt;"OK"),"",EDATE($I48,12*SUMPRODUCT(--(Types!$A$2:$A$21=$C48),Types!$F$2:$F$21)))</f>
        <v/>
      </c>
      <c r="N48" s="21" t="str">
        <f>IF(OR($A48="",$S48&lt;&gt;"OK"),"",MIN($J48:$M48))</f>
        <v/>
      </c>
      <c r="O48" s="22" t="str">
        <f>IF($A48="","",IF(OR($S48&lt;&gt;"OK",NOT(AND(ISNUMBER(Dashboard!$B$4),N(Dashboard!$B$4)&gt;=18264,N(Dashboard!$B$4)&lt;=73050))),"n/a",$N48-Dashboard!$B$4))</f>
        <v/>
      </c>
      <c r="P48" s="23" t="str">
        <f>IF(OR($A48="",$S48&lt;&gt;"OK"),"",MID(IF($J48=$N48," + Monthly","")&amp;IF($K48=$N48," + Maintenance","")&amp;IF($L48=$N48," + Internal","")&amp;IF($M48=$N48," + Hydrostatic",""),4,100))</f>
        <v/>
      </c>
      <c r="Q48" s="24" t="str">
        <f>IF($A48="","",IF(Dashboard!$B$14&gt;0,"Check data",IF($O48&lt;0,"Overdue",IF($O48&lt;=Dashboard!$B$5,"Due soon","OK"))))</f>
        <v/>
      </c>
      <c r="R48" s="22" t="str">
        <f>IF($A48="","",SUMPRODUCT(('Inspection Log'!$B$2:$B$2001=$A48)*('Inspection Log'!$E$2:$E$2001="Fail")*('Inspection Log'!$G$2:$G$2001&lt;&gt;"Closed")))</f>
        <v/>
      </c>
      <c r="S48" s="24" t="str">
        <f>IF(COUNTA($A48:$E48)=0,"",IF($A48="","Check ID",IF(SUMPRODUCT(--($A$2:$A$301=$A48))&gt;1,"Duplicate ID",IF(OR($C48="",SUMPRODUCT(--(Types!$A$2:$A$21=$C48))&lt;&gt;1),"Check ID",IF(OR($B48="",NOT(AND(ISNUMBER($E48),N($E48)&gt;=18264,N($E48)&lt;=73050))),"Check inputs","OK")))))</f>
        <v/>
      </c>
    </row>
    <row r="49" ht="24" customHeight="1" spans="1:19" x14ac:dyDescent="0.25">
      <c r="A49" s="18"/>
      <c r="B49" s="19"/>
      <c r="C49" s="18"/>
      <c r="D49" s="18"/>
      <c r="E49" s="20"/>
      <c r="F49" s="21" t="str">
        <f>IF(OR($A49="",$S49&lt;&gt;"OK"),"",MAX($E49,SUMPRODUCT(MAX(('Inspection Log'!$B$2:$B$2001=$A49)*('Inspection Log'!$C$2:$C$2001="Monthly")*'Inspection Log'!$I$2:$I$2001))))</f>
        <v/>
      </c>
      <c r="G49" s="21" t="str">
        <f>IF(OR($A49="",$S49&lt;&gt;"OK"),"",MAX($E49,SUMPRODUCT(MAX(('Inspection Log'!$B$2:$B$2001=$A49)*('Inspection Log'!$C$2:$C$2001="Maintenance")*'Inspection Log'!$I$2:$I$2001))))</f>
        <v/>
      </c>
      <c r="H49" s="21" t="str">
        <f>IF(OR($A49="",$S49&lt;&gt;"OK"),"",MAX($E49,SUMPRODUCT(MAX(('Inspection Log'!$B$2:$B$2001=$A49)*('Inspection Log'!$C$2:$C$2001="Internal")*'Inspection Log'!$I$2:$I$2001))))</f>
        <v/>
      </c>
      <c r="I49" s="21" t="str">
        <f>IF(OR($A49="",$S49&lt;&gt;"OK"),"",MAX($E49,SUMPRODUCT(MAX(('Inspection Log'!$B$2:$B$2001=$A49)*('Inspection Log'!$C$2:$C$2001="Hydrostatic")*'Inspection Log'!$I$2:$I$2001))))</f>
        <v/>
      </c>
      <c r="J49" s="21" t="str">
        <f>IF(OR($A49="",$S49&lt;&gt;"OK"),"",$F49+SUMPRODUCT(--(Types!$A$2:$A$21=$C49),Types!$C$2:$C$21))</f>
        <v/>
      </c>
      <c r="K49" s="21" t="str">
        <f>IF(OR($A49="",$S49&lt;&gt;"OK"),"",$G49+SUMPRODUCT(--(Types!$A$2:$A$21=$C49),Types!$D$2:$D$21))</f>
        <v/>
      </c>
      <c r="L49" s="21" t="str">
        <f>IF(OR($A49="",$S49&lt;&gt;"OK"),"",IF(SUMPRODUCT((Types!$A$2:$A$21=$C49)*(Types!$E$2:$E$21&lt;&gt;""))=0,"",EDATE($H49,12*SUMPRODUCT(--(Types!$A$2:$A$21=$C49),Types!$E$2:$E$21))))</f>
        <v/>
      </c>
      <c r="M49" s="21" t="str">
        <f>IF(OR($A49="",$S49&lt;&gt;"OK"),"",EDATE($I49,12*SUMPRODUCT(--(Types!$A$2:$A$21=$C49),Types!$F$2:$F$21)))</f>
        <v/>
      </c>
      <c r="N49" s="21" t="str">
        <f>IF(OR($A49="",$S49&lt;&gt;"OK"),"",MIN($J49:$M49))</f>
        <v/>
      </c>
      <c r="O49" s="22" t="str">
        <f>IF($A49="","",IF(OR($S49&lt;&gt;"OK",NOT(AND(ISNUMBER(Dashboard!$B$4),N(Dashboard!$B$4)&gt;=18264,N(Dashboard!$B$4)&lt;=73050))),"n/a",$N49-Dashboard!$B$4))</f>
        <v/>
      </c>
      <c r="P49" s="23" t="str">
        <f>IF(OR($A49="",$S49&lt;&gt;"OK"),"",MID(IF($J49=$N49," + Monthly","")&amp;IF($K49=$N49," + Maintenance","")&amp;IF($L49=$N49," + Internal","")&amp;IF($M49=$N49," + Hydrostatic",""),4,100))</f>
        <v/>
      </c>
      <c r="Q49" s="24" t="str">
        <f>IF($A49="","",IF(Dashboard!$B$14&gt;0,"Check data",IF($O49&lt;0,"Overdue",IF($O49&lt;=Dashboard!$B$5,"Due soon","OK"))))</f>
        <v/>
      </c>
      <c r="R49" s="22" t="str">
        <f>IF($A49="","",SUMPRODUCT(('Inspection Log'!$B$2:$B$2001=$A49)*('Inspection Log'!$E$2:$E$2001="Fail")*('Inspection Log'!$G$2:$G$2001&lt;&gt;"Closed")))</f>
        <v/>
      </c>
      <c r="S49" s="24" t="str">
        <f>IF(COUNTA($A49:$E49)=0,"",IF($A49="","Check ID",IF(SUMPRODUCT(--($A$2:$A$301=$A49))&gt;1,"Duplicate ID",IF(OR($C49="",SUMPRODUCT(--(Types!$A$2:$A$21=$C49))&lt;&gt;1),"Check ID",IF(OR($B49="",NOT(AND(ISNUMBER($E49),N($E49)&gt;=18264,N($E49)&lt;=73050))),"Check inputs","OK")))))</f>
        <v/>
      </c>
    </row>
    <row r="50" ht="24" customHeight="1" spans="1:19" x14ac:dyDescent="0.25">
      <c r="A50" s="18"/>
      <c r="B50" s="19"/>
      <c r="C50" s="18"/>
      <c r="D50" s="18"/>
      <c r="E50" s="20"/>
      <c r="F50" s="21" t="str">
        <f>IF(OR($A50="",$S50&lt;&gt;"OK"),"",MAX($E50,SUMPRODUCT(MAX(('Inspection Log'!$B$2:$B$2001=$A50)*('Inspection Log'!$C$2:$C$2001="Monthly")*'Inspection Log'!$I$2:$I$2001))))</f>
        <v/>
      </c>
      <c r="G50" s="21" t="str">
        <f>IF(OR($A50="",$S50&lt;&gt;"OK"),"",MAX($E50,SUMPRODUCT(MAX(('Inspection Log'!$B$2:$B$2001=$A50)*('Inspection Log'!$C$2:$C$2001="Maintenance")*'Inspection Log'!$I$2:$I$2001))))</f>
        <v/>
      </c>
      <c r="H50" s="21" t="str">
        <f>IF(OR($A50="",$S50&lt;&gt;"OK"),"",MAX($E50,SUMPRODUCT(MAX(('Inspection Log'!$B$2:$B$2001=$A50)*('Inspection Log'!$C$2:$C$2001="Internal")*'Inspection Log'!$I$2:$I$2001))))</f>
        <v/>
      </c>
      <c r="I50" s="21" t="str">
        <f>IF(OR($A50="",$S50&lt;&gt;"OK"),"",MAX($E50,SUMPRODUCT(MAX(('Inspection Log'!$B$2:$B$2001=$A50)*('Inspection Log'!$C$2:$C$2001="Hydrostatic")*'Inspection Log'!$I$2:$I$2001))))</f>
        <v/>
      </c>
      <c r="J50" s="21" t="str">
        <f>IF(OR($A50="",$S50&lt;&gt;"OK"),"",$F50+SUMPRODUCT(--(Types!$A$2:$A$21=$C50),Types!$C$2:$C$21))</f>
        <v/>
      </c>
      <c r="K50" s="21" t="str">
        <f>IF(OR($A50="",$S50&lt;&gt;"OK"),"",$G50+SUMPRODUCT(--(Types!$A$2:$A$21=$C50),Types!$D$2:$D$21))</f>
        <v/>
      </c>
      <c r="L50" s="21" t="str">
        <f>IF(OR($A50="",$S50&lt;&gt;"OK"),"",IF(SUMPRODUCT((Types!$A$2:$A$21=$C50)*(Types!$E$2:$E$21&lt;&gt;""))=0,"",EDATE($H50,12*SUMPRODUCT(--(Types!$A$2:$A$21=$C50),Types!$E$2:$E$21))))</f>
        <v/>
      </c>
      <c r="M50" s="21" t="str">
        <f>IF(OR($A50="",$S50&lt;&gt;"OK"),"",EDATE($I50,12*SUMPRODUCT(--(Types!$A$2:$A$21=$C50),Types!$F$2:$F$21)))</f>
        <v/>
      </c>
      <c r="N50" s="21" t="str">
        <f>IF(OR($A50="",$S50&lt;&gt;"OK"),"",MIN($J50:$M50))</f>
        <v/>
      </c>
      <c r="O50" s="22" t="str">
        <f>IF($A50="","",IF(OR($S50&lt;&gt;"OK",NOT(AND(ISNUMBER(Dashboard!$B$4),N(Dashboard!$B$4)&gt;=18264,N(Dashboard!$B$4)&lt;=73050))),"n/a",$N50-Dashboard!$B$4))</f>
        <v/>
      </c>
      <c r="P50" s="23" t="str">
        <f>IF(OR($A50="",$S50&lt;&gt;"OK"),"",MID(IF($J50=$N50," + Monthly","")&amp;IF($K50=$N50," + Maintenance","")&amp;IF($L50=$N50," + Internal","")&amp;IF($M50=$N50," + Hydrostatic",""),4,100))</f>
        <v/>
      </c>
      <c r="Q50" s="24" t="str">
        <f>IF($A50="","",IF(Dashboard!$B$14&gt;0,"Check data",IF($O50&lt;0,"Overdue",IF($O50&lt;=Dashboard!$B$5,"Due soon","OK"))))</f>
        <v/>
      </c>
      <c r="R50" s="22" t="str">
        <f>IF($A50="","",SUMPRODUCT(('Inspection Log'!$B$2:$B$2001=$A50)*('Inspection Log'!$E$2:$E$2001="Fail")*('Inspection Log'!$G$2:$G$2001&lt;&gt;"Closed")))</f>
        <v/>
      </c>
      <c r="S50" s="24" t="str">
        <f>IF(COUNTA($A50:$E50)=0,"",IF($A50="","Check ID",IF(SUMPRODUCT(--($A$2:$A$301=$A50))&gt;1,"Duplicate ID",IF(OR($C50="",SUMPRODUCT(--(Types!$A$2:$A$21=$C50))&lt;&gt;1),"Check ID",IF(OR($B50="",NOT(AND(ISNUMBER($E50),N($E50)&gt;=18264,N($E50)&lt;=73050))),"Check inputs","OK")))))</f>
        <v/>
      </c>
    </row>
    <row r="51" ht="24" customHeight="1" spans="1:19" x14ac:dyDescent="0.25">
      <c r="A51" s="18"/>
      <c r="B51" s="19"/>
      <c r="C51" s="18"/>
      <c r="D51" s="18"/>
      <c r="E51" s="20"/>
      <c r="F51" s="21" t="str">
        <f>IF(OR($A51="",$S51&lt;&gt;"OK"),"",MAX($E51,SUMPRODUCT(MAX(('Inspection Log'!$B$2:$B$2001=$A51)*('Inspection Log'!$C$2:$C$2001="Monthly")*'Inspection Log'!$I$2:$I$2001))))</f>
        <v/>
      </c>
      <c r="G51" s="21" t="str">
        <f>IF(OR($A51="",$S51&lt;&gt;"OK"),"",MAX($E51,SUMPRODUCT(MAX(('Inspection Log'!$B$2:$B$2001=$A51)*('Inspection Log'!$C$2:$C$2001="Maintenance")*'Inspection Log'!$I$2:$I$2001))))</f>
        <v/>
      </c>
      <c r="H51" s="21" t="str">
        <f>IF(OR($A51="",$S51&lt;&gt;"OK"),"",MAX($E51,SUMPRODUCT(MAX(('Inspection Log'!$B$2:$B$2001=$A51)*('Inspection Log'!$C$2:$C$2001="Internal")*'Inspection Log'!$I$2:$I$2001))))</f>
        <v/>
      </c>
      <c r="I51" s="21" t="str">
        <f>IF(OR($A51="",$S51&lt;&gt;"OK"),"",MAX($E51,SUMPRODUCT(MAX(('Inspection Log'!$B$2:$B$2001=$A51)*('Inspection Log'!$C$2:$C$2001="Hydrostatic")*'Inspection Log'!$I$2:$I$2001))))</f>
        <v/>
      </c>
      <c r="J51" s="21" t="str">
        <f>IF(OR($A51="",$S51&lt;&gt;"OK"),"",$F51+SUMPRODUCT(--(Types!$A$2:$A$21=$C51),Types!$C$2:$C$21))</f>
        <v/>
      </c>
      <c r="K51" s="21" t="str">
        <f>IF(OR($A51="",$S51&lt;&gt;"OK"),"",$G51+SUMPRODUCT(--(Types!$A$2:$A$21=$C51),Types!$D$2:$D$21))</f>
        <v/>
      </c>
      <c r="L51" s="21" t="str">
        <f>IF(OR($A51="",$S51&lt;&gt;"OK"),"",IF(SUMPRODUCT((Types!$A$2:$A$21=$C51)*(Types!$E$2:$E$21&lt;&gt;""))=0,"",EDATE($H51,12*SUMPRODUCT(--(Types!$A$2:$A$21=$C51),Types!$E$2:$E$21))))</f>
        <v/>
      </c>
      <c r="M51" s="21" t="str">
        <f>IF(OR($A51="",$S51&lt;&gt;"OK"),"",EDATE($I51,12*SUMPRODUCT(--(Types!$A$2:$A$21=$C51),Types!$F$2:$F$21)))</f>
        <v/>
      </c>
      <c r="N51" s="21" t="str">
        <f>IF(OR($A51="",$S51&lt;&gt;"OK"),"",MIN($J51:$M51))</f>
        <v/>
      </c>
      <c r="O51" s="22" t="str">
        <f>IF($A51="","",IF(OR($S51&lt;&gt;"OK",NOT(AND(ISNUMBER(Dashboard!$B$4),N(Dashboard!$B$4)&gt;=18264,N(Dashboard!$B$4)&lt;=73050))),"n/a",$N51-Dashboard!$B$4))</f>
        <v/>
      </c>
      <c r="P51" s="23" t="str">
        <f>IF(OR($A51="",$S51&lt;&gt;"OK"),"",MID(IF($J51=$N51," + Monthly","")&amp;IF($K51=$N51," + Maintenance","")&amp;IF($L51=$N51," + Internal","")&amp;IF($M51=$N51," + Hydrostatic",""),4,100))</f>
        <v/>
      </c>
      <c r="Q51" s="24" t="str">
        <f>IF($A51="","",IF(Dashboard!$B$14&gt;0,"Check data",IF($O51&lt;0,"Overdue",IF($O51&lt;=Dashboard!$B$5,"Due soon","OK"))))</f>
        <v/>
      </c>
      <c r="R51" s="22" t="str">
        <f>IF($A51="","",SUMPRODUCT(('Inspection Log'!$B$2:$B$2001=$A51)*('Inspection Log'!$E$2:$E$2001="Fail")*('Inspection Log'!$G$2:$G$2001&lt;&gt;"Closed")))</f>
        <v/>
      </c>
      <c r="S51" s="24" t="str">
        <f>IF(COUNTA($A51:$E51)=0,"",IF($A51="","Check ID",IF(SUMPRODUCT(--($A$2:$A$301=$A51))&gt;1,"Duplicate ID",IF(OR($C51="",SUMPRODUCT(--(Types!$A$2:$A$21=$C51))&lt;&gt;1),"Check ID",IF(OR($B51="",NOT(AND(ISNUMBER($E51),N($E51)&gt;=18264,N($E51)&lt;=73050))),"Check inputs","OK")))))</f>
        <v/>
      </c>
    </row>
    <row r="52" ht="24" customHeight="1" spans="1:19" x14ac:dyDescent="0.25">
      <c r="A52" s="18"/>
      <c r="B52" s="19"/>
      <c r="C52" s="18"/>
      <c r="D52" s="18"/>
      <c r="E52" s="20"/>
      <c r="F52" s="21" t="str">
        <f>IF(OR($A52="",$S52&lt;&gt;"OK"),"",MAX($E52,SUMPRODUCT(MAX(('Inspection Log'!$B$2:$B$2001=$A52)*('Inspection Log'!$C$2:$C$2001="Monthly")*'Inspection Log'!$I$2:$I$2001))))</f>
        <v/>
      </c>
      <c r="G52" s="21" t="str">
        <f>IF(OR($A52="",$S52&lt;&gt;"OK"),"",MAX($E52,SUMPRODUCT(MAX(('Inspection Log'!$B$2:$B$2001=$A52)*('Inspection Log'!$C$2:$C$2001="Maintenance")*'Inspection Log'!$I$2:$I$2001))))</f>
        <v/>
      </c>
      <c r="H52" s="21" t="str">
        <f>IF(OR($A52="",$S52&lt;&gt;"OK"),"",MAX($E52,SUMPRODUCT(MAX(('Inspection Log'!$B$2:$B$2001=$A52)*('Inspection Log'!$C$2:$C$2001="Internal")*'Inspection Log'!$I$2:$I$2001))))</f>
        <v/>
      </c>
      <c r="I52" s="21" t="str">
        <f>IF(OR($A52="",$S52&lt;&gt;"OK"),"",MAX($E52,SUMPRODUCT(MAX(('Inspection Log'!$B$2:$B$2001=$A52)*('Inspection Log'!$C$2:$C$2001="Hydrostatic")*'Inspection Log'!$I$2:$I$2001))))</f>
        <v/>
      </c>
      <c r="J52" s="21" t="str">
        <f>IF(OR($A52="",$S52&lt;&gt;"OK"),"",$F52+SUMPRODUCT(--(Types!$A$2:$A$21=$C52),Types!$C$2:$C$21))</f>
        <v/>
      </c>
      <c r="K52" s="21" t="str">
        <f>IF(OR($A52="",$S52&lt;&gt;"OK"),"",$G52+SUMPRODUCT(--(Types!$A$2:$A$21=$C52),Types!$D$2:$D$21))</f>
        <v/>
      </c>
      <c r="L52" s="21" t="str">
        <f>IF(OR($A52="",$S52&lt;&gt;"OK"),"",IF(SUMPRODUCT((Types!$A$2:$A$21=$C52)*(Types!$E$2:$E$21&lt;&gt;""))=0,"",EDATE($H52,12*SUMPRODUCT(--(Types!$A$2:$A$21=$C52),Types!$E$2:$E$21))))</f>
        <v/>
      </c>
      <c r="M52" s="21" t="str">
        <f>IF(OR($A52="",$S52&lt;&gt;"OK"),"",EDATE($I52,12*SUMPRODUCT(--(Types!$A$2:$A$21=$C52),Types!$F$2:$F$21)))</f>
        <v/>
      </c>
      <c r="N52" s="21" t="str">
        <f>IF(OR($A52="",$S52&lt;&gt;"OK"),"",MIN($J52:$M52))</f>
        <v/>
      </c>
      <c r="O52" s="22" t="str">
        <f>IF($A52="","",IF(OR($S52&lt;&gt;"OK",NOT(AND(ISNUMBER(Dashboard!$B$4),N(Dashboard!$B$4)&gt;=18264,N(Dashboard!$B$4)&lt;=73050))),"n/a",$N52-Dashboard!$B$4))</f>
        <v/>
      </c>
      <c r="P52" s="23" t="str">
        <f>IF(OR($A52="",$S52&lt;&gt;"OK"),"",MID(IF($J52=$N52," + Monthly","")&amp;IF($K52=$N52," + Maintenance","")&amp;IF($L52=$N52," + Internal","")&amp;IF($M52=$N52," + Hydrostatic",""),4,100))</f>
        <v/>
      </c>
      <c r="Q52" s="24" t="str">
        <f>IF($A52="","",IF(Dashboard!$B$14&gt;0,"Check data",IF($O52&lt;0,"Overdue",IF($O52&lt;=Dashboard!$B$5,"Due soon","OK"))))</f>
        <v/>
      </c>
      <c r="R52" s="22" t="str">
        <f>IF($A52="","",SUMPRODUCT(('Inspection Log'!$B$2:$B$2001=$A52)*('Inspection Log'!$E$2:$E$2001="Fail")*('Inspection Log'!$G$2:$G$2001&lt;&gt;"Closed")))</f>
        <v/>
      </c>
      <c r="S52" s="24" t="str">
        <f>IF(COUNTA($A52:$E52)=0,"",IF($A52="","Check ID",IF(SUMPRODUCT(--($A$2:$A$301=$A52))&gt;1,"Duplicate ID",IF(OR($C52="",SUMPRODUCT(--(Types!$A$2:$A$21=$C52))&lt;&gt;1),"Check ID",IF(OR($B52="",NOT(AND(ISNUMBER($E52),N($E52)&gt;=18264,N($E52)&lt;=73050))),"Check inputs","OK")))))</f>
        <v/>
      </c>
    </row>
    <row r="53" ht="24" customHeight="1" spans="1:19" x14ac:dyDescent="0.25">
      <c r="A53" s="18"/>
      <c r="B53" s="19"/>
      <c r="C53" s="18"/>
      <c r="D53" s="18"/>
      <c r="E53" s="20"/>
      <c r="F53" s="21" t="str">
        <f>IF(OR($A53="",$S53&lt;&gt;"OK"),"",MAX($E53,SUMPRODUCT(MAX(('Inspection Log'!$B$2:$B$2001=$A53)*('Inspection Log'!$C$2:$C$2001="Monthly")*'Inspection Log'!$I$2:$I$2001))))</f>
        <v/>
      </c>
      <c r="G53" s="21" t="str">
        <f>IF(OR($A53="",$S53&lt;&gt;"OK"),"",MAX($E53,SUMPRODUCT(MAX(('Inspection Log'!$B$2:$B$2001=$A53)*('Inspection Log'!$C$2:$C$2001="Maintenance")*'Inspection Log'!$I$2:$I$2001))))</f>
        <v/>
      </c>
      <c r="H53" s="21" t="str">
        <f>IF(OR($A53="",$S53&lt;&gt;"OK"),"",MAX($E53,SUMPRODUCT(MAX(('Inspection Log'!$B$2:$B$2001=$A53)*('Inspection Log'!$C$2:$C$2001="Internal")*'Inspection Log'!$I$2:$I$2001))))</f>
        <v/>
      </c>
      <c r="I53" s="21" t="str">
        <f>IF(OR($A53="",$S53&lt;&gt;"OK"),"",MAX($E53,SUMPRODUCT(MAX(('Inspection Log'!$B$2:$B$2001=$A53)*('Inspection Log'!$C$2:$C$2001="Hydrostatic")*'Inspection Log'!$I$2:$I$2001))))</f>
        <v/>
      </c>
      <c r="J53" s="21" t="str">
        <f>IF(OR($A53="",$S53&lt;&gt;"OK"),"",$F53+SUMPRODUCT(--(Types!$A$2:$A$21=$C53),Types!$C$2:$C$21))</f>
        <v/>
      </c>
      <c r="K53" s="21" t="str">
        <f>IF(OR($A53="",$S53&lt;&gt;"OK"),"",$G53+SUMPRODUCT(--(Types!$A$2:$A$21=$C53),Types!$D$2:$D$21))</f>
        <v/>
      </c>
      <c r="L53" s="21" t="str">
        <f>IF(OR($A53="",$S53&lt;&gt;"OK"),"",IF(SUMPRODUCT((Types!$A$2:$A$21=$C53)*(Types!$E$2:$E$21&lt;&gt;""))=0,"",EDATE($H53,12*SUMPRODUCT(--(Types!$A$2:$A$21=$C53),Types!$E$2:$E$21))))</f>
        <v/>
      </c>
      <c r="M53" s="21" t="str">
        <f>IF(OR($A53="",$S53&lt;&gt;"OK"),"",EDATE($I53,12*SUMPRODUCT(--(Types!$A$2:$A$21=$C53),Types!$F$2:$F$21)))</f>
        <v/>
      </c>
      <c r="N53" s="21" t="str">
        <f>IF(OR($A53="",$S53&lt;&gt;"OK"),"",MIN($J53:$M53))</f>
        <v/>
      </c>
      <c r="O53" s="22" t="str">
        <f>IF($A53="","",IF(OR($S53&lt;&gt;"OK",NOT(AND(ISNUMBER(Dashboard!$B$4),N(Dashboard!$B$4)&gt;=18264,N(Dashboard!$B$4)&lt;=73050))),"n/a",$N53-Dashboard!$B$4))</f>
        <v/>
      </c>
      <c r="P53" s="23" t="str">
        <f>IF(OR($A53="",$S53&lt;&gt;"OK"),"",MID(IF($J53=$N53," + Monthly","")&amp;IF($K53=$N53," + Maintenance","")&amp;IF($L53=$N53," + Internal","")&amp;IF($M53=$N53," + Hydrostatic",""),4,100))</f>
        <v/>
      </c>
      <c r="Q53" s="24" t="str">
        <f>IF($A53="","",IF(Dashboard!$B$14&gt;0,"Check data",IF($O53&lt;0,"Overdue",IF($O53&lt;=Dashboard!$B$5,"Due soon","OK"))))</f>
        <v/>
      </c>
      <c r="R53" s="22" t="str">
        <f>IF($A53="","",SUMPRODUCT(('Inspection Log'!$B$2:$B$2001=$A53)*('Inspection Log'!$E$2:$E$2001="Fail")*('Inspection Log'!$G$2:$G$2001&lt;&gt;"Closed")))</f>
        <v/>
      </c>
      <c r="S53" s="24" t="str">
        <f>IF(COUNTA($A53:$E53)=0,"",IF($A53="","Check ID",IF(SUMPRODUCT(--($A$2:$A$301=$A53))&gt;1,"Duplicate ID",IF(OR($C53="",SUMPRODUCT(--(Types!$A$2:$A$21=$C53))&lt;&gt;1),"Check ID",IF(OR($B53="",NOT(AND(ISNUMBER($E53),N($E53)&gt;=18264,N($E53)&lt;=73050))),"Check inputs","OK")))))</f>
        <v/>
      </c>
    </row>
    <row r="54" ht="24" customHeight="1" spans="1:19" x14ac:dyDescent="0.25">
      <c r="A54" s="18"/>
      <c r="B54" s="19"/>
      <c r="C54" s="18"/>
      <c r="D54" s="18"/>
      <c r="E54" s="20"/>
      <c r="F54" s="21" t="str">
        <f>IF(OR($A54="",$S54&lt;&gt;"OK"),"",MAX($E54,SUMPRODUCT(MAX(('Inspection Log'!$B$2:$B$2001=$A54)*('Inspection Log'!$C$2:$C$2001="Monthly")*'Inspection Log'!$I$2:$I$2001))))</f>
        <v/>
      </c>
      <c r="G54" s="21" t="str">
        <f>IF(OR($A54="",$S54&lt;&gt;"OK"),"",MAX($E54,SUMPRODUCT(MAX(('Inspection Log'!$B$2:$B$2001=$A54)*('Inspection Log'!$C$2:$C$2001="Maintenance")*'Inspection Log'!$I$2:$I$2001))))</f>
        <v/>
      </c>
      <c r="H54" s="21" t="str">
        <f>IF(OR($A54="",$S54&lt;&gt;"OK"),"",MAX($E54,SUMPRODUCT(MAX(('Inspection Log'!$B$2:$B$2001=$A54)*('Inspection Log'!$C$2:$C$2001="Internal")*'Inspection Log'!$I$2:$I$2001))))</f>
        <v/>
      </c>
      <c r="I54" s="21" t="str">
        <f>IF(OR($A54="",$S54&lt;&gt;"OK"),"",MAX($E54,SUMPRODUCT(MAX(('Inspection Log'!$B$2:$B$2001=$A54)*('Inspection Log'!$C$2:$C$2001="Hydrostatic")*'Inspection Log'!$I$2:$I$2001))))</f>
        <v/>
      </c>
      <c r="J54" s="21" t="str">
        <f>IF(OR($A54="",$S54&lt;&gt;"OK"),"",$F54+SUMPRODUCT(--(Types!$A$2:$A$21=$C54),Types!$C$2:$C$21))</f>
        <v/>
      </c>
      <c r="K54" s="21" t="str">
        <f>IF(OR($A54="",$S54&lt;&gt;"OK"),"",$G54+SUMPRODUCT(--(Types!$A$2:$A$21=$C54),Types!$D$2:$D$21))</f>
        <v/>
      </c>
      <c r="L54" s="21" t="str">
        <f>IF(OR($A54="",$S54&lt;&gt;"OK"),"",IF(SUMPRODUCT((Types!$A$2:$A$21=$C54)*(Types!$E$2:$E$21&lt;&gt;""))=0,"",EDATE($H54,12*SUMPRODUCT(--(Types!$A$2:$A$21=$C54),Types!$E$2:$E$21))))</f>
        <v/>
      </c>
      <c r="M54" s="21" t="str">
        <f>IF(OR($A54="",$S54&lt;&gt;"OK"),"",EDATE($I54,12*SUMPRODUCT(--(Types!$A$2:$A$21=$C54),Types!$F$2:$F$21)))</f>
        <v/>
      </c>
      <c r="N54" s="21" t="str">
        <f>IF(OR($A54="",$S54&lt;&gt;"OK"),"",MIN($J54:$M54))</f>
        <v/>
      </c>
      <c r="O54" s="22" t="str">
        <f>IF($A54="","",IF(OR($S54&lt;&gt;"OK",NOT(AND(ISNUMBER(Dashboard!$B$4),N(Dashboard!$B$4)&gt;=18264,N(Dashboard!$B$4)&lt;=73050))),"n/a",$N54-Dashboard!$B$4))</f>
        <v/>
      </c>
      <c r="P54" s="23" t="str">
        <f>IF(OR($A54="",$S54&lt;&gt;"OK"),"",MID(IF($J54=$N54," + Monthly","")&amp;IF($K54=$N54," + Maintenance","")&amp;IF($L54=$N54," + Internal","")&amp;IF($M54=$N54," + Hydrostatic",""),4,100))</f>
        <v/>
      </c>
      <c r="Q54" s="24" t="str">
        <f>IF($A54="","",IF(Dashboard!$B$14&gt;0,"Check data",IF($O54&lt;0,"Overdue",IF($O54&lt;=Dashboard!$B$5,"Due soon","OK"))))</f>
        <v/>
      </c>
      <c r="R54" s="22" t="str">
        <f>IF($A54="","",SUMPRODUCT(('Inspection Log'!$B$2:$B$2001=$A54)*('Inspection Log'!$E$2:$E$2001="Fail")*('Inspection Log'!$G$2:$G$2001&lt;&gt;"Closed")))</f>
        <v/>
      </c>
      <c r="S54" s="24" t="str">
        <f>IF(COUNTA($A54:$E54)=0,"",IF($A54="","Check ID",IF(SUMPRODUCT(--($A$2:$A$301=$A54))&gt;1,"Duplicate ID",IF(OR($C54="",SUMPRODUCT(--(Types!$A$2:$A$21=$C54))&lt;&gt;1),"Check ID",IF(OR($B54="",NOT(AND(ISNUMBER($E54),N($E54)&gt;=18264,N($E54)&lt;=73050))),"Check inputs","OK")))))</f>
        <v/>
      </c>
    </row>
    <row r="55" ht="24" customHeight="1" spans="1:19" x14ac:dyDescent="0.25">
      <c r="A55" s="18"/>
      <c r="B55" s="19"/>
      <c r="C55" s="18"/>
      <c r="D55" s="18"/>
      <c r="E55" s="20"/>
      <c r="F55" s="21" t="str">
        <f>IF(OR($A55="",$S55&lt;&gt;"OK"),"",MAX($E55,SUMPRODUCT(MAX(('Inspection Log'!$B$2:$B$2001=$A55)*('Inspection Log'!$C$2:$C$2001="Monthly")*'Inspection Log'!$I$2:$I$2001))))</f>
        <v/>
      </c>
      <c r="G55" s="21" t="str">
        <f>IF(OR($A55="",$S55&lt;&gt;"OK"),"",MAX($E55,SUMPRODUCT(MAX(('Inspection Log'!$B$2:$B$2001=$A55)*('Inspection Log'!$C$2:$C$2001="Maintenance")*'Inspection Log'!$I$2:$I$2001))))</f>
        <v/>
      </c>
      <c r="H55" s="21" t="str">
        <f>IF(OR($A55="",$S55&lt;&gt;"OK"),"",MAX($E55,SUMPRODUCT(MAX(('Inspection Log'!$B$2:$B$2001=$A55)*('Inspection Log'!$C$2:$C$2001="Internal")*'Inspection Log'!$I$2:$I$2001))))</f>
        <v/>
      </c>
      <c r="I55" s="21" t="str">
        <f>IF(OR($A55="",$S55&lt;&gt;"OK"),"",MAX($E55,SUMPRODUCT(MAX(('Inspection Log'!$B$2:$B$2001=$A55)*('Inspection Log'!$C$2:$C$2001="Hydrostatic")*'Inspection Log'!$I$2:$I$2001))))</f>
        <v/>
      </c>
      <c r="J55" s="21" t="str">
        <f>IF(OR($A55="",$S55&lt;&gt;"OK"),"",$F55+SUMPRODUCT(--(Types!$A$2:$A$21=$C55),Types!$C$2:$C$21))</f>
        <v/>
      </c>
      <c r="K55" s="21" t="str">
        <f>IF(OR($A55="",$S55&lt;&gt;"OK"),"",$G55+SUMPRODUCT(--(Types!$A$2:$A$21=$C55),Types!$D$2:$D$21))</f>
        <v/>
      </c>
      <c r="L55" s="21" t="str">
        <f>IF(OR($A55="",$S55&lt;&gt;"OK"),"",IF(SUMPRODUCT((Types!$A$2:$A$21=$C55)*(Types!$E$2:$E$21&lt;&gt;""))=0,"",EDATE($H55,12*SUMPRODUCT(--(Types!$A$2:$A$21=$C55),Types!$E$2:$E$21))))</f>
        <v/>
      </c>
      <c r="M55" s="21" t="str">
        <f>IF(OR($A55="",$S55&lt;&gt;"OK"),"",EDATE($I55,12*SUMPRODUCT(--(Types!$A$2:$A$21=$C55),Types!$F$2:$F$21)))</f>
        <v/>
      </c>
      <c r="N55" s="21" t="str">
        <f>IF(OR($A55="",$S55&lt;&gt;"OK"),"",MIN($J55:$M55))</f>
        <v/>
      </c>
      <c r="O55" s="22" t="str">
        <f>IF($A55="","",IF(OR($S55&lt;&gt;"OK",NOT(AND(ISNUMBER(Dashboard!$B$4),N(Dashboard!$B$4)&gt;=18264,N(Dashboard!$B$4)&lt;=73050))),"n/a",$N55-Dashboard!$B$4))</f>
        <v/>
      </c>
      <c r="P55" s="23" t="str">
        <f>IF(OR($A55="",$S55&lt;&gt;"OK"),"",MID(IF($J55=$N55," + Monthly","")&amp;IF($K55=$N55," + Maintenance","")&amp;IF($L55=$N55," + Internal","")&amp;IF($M55=$N55," + Hydrostatic",""),4,100))</f>
        <v/>
      </c>
      <c r="Q55" s="24" t="str">
        <f>IF($A55="","",IF(Dashboard!$B$14&gt;0,"Check data",IF($O55&lt;0,"Overdue",IF($O55&lt;=Dashboard!$B$5,"Due soon","OK"))))</f>
        <v/>
      </c>
      <c r="R55" s="22" t="str">
        <f>IF($A55="","",SUMPRODUCT(('Inspection Log'!$B$2:$B$2001=$A55)*('Inspection Log'!$E$2:$E$2001="Fail")*('Inspection Log'!$G$2:$G$2001&lt;&gt;"Closed")))</f>
        <v/>
      </c>
      <c r="S55" s="24" t="str">
        <f>IF(COUNTA($A55:$E55)=0,"",IF($A55="","Check ID",IF(SUMPRODUCT(--($A$2:$A$301=$A55))&gt;1,"Duplicate ID",IF(OR($C55="",SUMPRODUCT(--(Types!$A$2:$A$21=$C55))&lt;&gt;1),"Check ID",IF(OR($B55="",NOT(AND(ISNUMBER($E55),N($E55)&gt;=18264,N($E55)&lt;=73050))),"Check inputs","OK")))))</f>
        <v/>
      </c>
    </row>
    <row r="56" ht="24" customHeight="1" spans="1:19" x14ac:dyDescent="0.25">
      <c r="A56" s="18"/>
      <c r="B56" s="19"/>
      <c r="C56" s="18"/>
      <c r="D56" s="18"/>
      <c r="E56" s="20"/>
      <c r="F56" s="21" t="str">
        <f>IF(OR($A56="",$S56&lt;&gt;"OK"),"",MAX($E56,SUMPRODUCT(MAX(('Inspection Log'!$B$2:$B$2001=$A56)*('Inspection Log'!$C$2:$C$2001="Monthly")*'Inspection Log'!$I$2:$I$2001))))</f>
        <v/>
      </c>
      <c r="G56" s="21" t="str">
        <f>IF(OR($A56="",$S56&lt;&gt;"OK"),"",MAX($E56,SUMPRODUCT(MAX(('Inspection Log'!$B$2:$B$2001=$A56)*('Inspection Log'!$C$2:$C$2001="Maintenance")*'Inspection Log'!$I$2:$I$2001))))</f>
        <v/>
      </c>
      <c r="H56" s="21" t="str">
        <f>IF(OR($A56="",$S56&lt;&gt;"OK"),"",MAX($E56,SUMPRODUCT(MAX(('Inspection Log'!$B$2:$B$2001=$A56)*('Inspection Log'!$C$2:$C$2001="Internal")*'Inspection Log'!$I$2:$I$2001))))</f>
        <v/>
      </c>
      <c r="I56" s="21" t="str">
        <f>IF(OR($A56="",$S56&lt;&gt;"OK"),"",MAX($E56,SUMPRODUCT(MAX(('Inspection Log'!$B$2:$B$2001=$A56)*('Inspection Log'!$C$2:$C$2001="Hydrostatic")*'Inspection Log'!$I$2:$I$2001))))</f>
        <v/>
      </c>
      <c r="J56" s="21" t="str">
        <f>IF(OR($A56="",$S56&lt;&gt;"OK"),"",$F56+SUMPRODUCT(--(Types!$A$2:$A$21=$C56),Types!$C$2:$C$21))</f>
        <v/>
      </c>
      <c r="K56" s="21" t="str">
        <f>IF(OR($A56="",$S56&lt;&gt;"OK"),"",$G56+SUMPRODUCT(--(Types!$A$2:$A$21=$C56),Types!$D$2:$D$21))</f>
        <v/>
      </c>
      <c r="L56" s="21" t="str">
        <f>IF(OR($A56="",$S56&lt;&gt;"OK"),"",IF(SUMPRODUCT((Types!$A$2:$A$21=$C56)*(Types!$E$2:$E$21&lt;&gt;""))=0,"",EDATE($H56,12*SUMPRODUCT(--(Types!$A$2:$A$21=$C56),Types!$E$2:$E$21))))</f>
        <v/>
      </c>
      <c r="M56" s="21" t="str">
        <f>IF(OR($A56="",$S56&lt;&gt;"OK"),"",EDATE($I56,12*SUMPRODUCT(--(Types!$A$2:$A$21=$C56),Types!$F$2:$F$21)))</f>
        <v/>
      </c>
      <c r="N56" s="21" t="str">
        <f>IF(OR($A56="",$S56&lt;&gt;"OK"),"",MIN($J56:$M56))</f>
        <v/>
      </c>
      <c r="O56" s="22" t="str">
        <f>IF($A56="","",IF(OR($S56&lt;&gt;"OK",NOT(AND(ISNUMBER(Dashboard!$B$4),N(Dashboard!$B$4)&gt;=18264,N(Dashboard!$B$4)&lt;=73050))),"n/a",$N56-Dashboard!$B$4))</f>
        <v/>
      </c>
      <c r="P56" s="23" t="str">
        <f>IF(OR($A56="",$S56&lt;&gt;"OK"),"",MID(IF($J56=$N56," + Monthly","")&amp;IF($K56=$N56," + Maintenance","")&amp;IF($L56=$N56," + Internal","")&amp;IF($M56=$N56," + Hydrostatic",""),4,100))</f>
        <v/>
      </c>
      <c r="Q56" s="24" t="str">
        <f>IF($A56="","",IF(Dashboard!$B$14&gt;0,"Check data",IF($O56&lt;0,"Overdue",IF($O56&lt;=Dashboard!$B$5,"Due soon","OK"))))</f>
        <v/>
      </c>
      <c r="R56" s="22" t="str">
        <f>IF($A56="","",SUMPRODUCT(('Inspection Log'!$B$2:$B$2001=$A56)*('Inspection Log'!$E$2:$E$2001="Fail")*('Inspection Log'!$G$2:$G$2001&lt;&gt;"Closed")))</f>
        <v/>
      </c>
      <c r="S56" s="24" t="str">
        <f>IF(COUNTA($A56:$E56)=0,"",IF($A56="","Check ID",IF(SUMPRODUCT(--($A$2:$A$301=$A56))&gt;1,"Duplicate ID",IF(OR($C56="",SUMPRODUCT(--(Types!$A$2:$A$21=$C56))&lt;&gt;1),"Check ID",IF(OR($B56="",NOT(AND(ISNUMBER($E56),N($E56)&gt;=18264,N($E56)&lt;=73050))),"Check inputs","OK")))))</f>
        <v/>
      </c>
    </row>
    <row r="57" ht="24" customHeight="1" spans="1:19" x14ac:dyDescent="0.25">
      <c r="A57" s="18"/>
      <c r="B57" s="19"/>
      <c r="C57" s="18"/>
      <c r="D57" s="18"/>
      <c r="E57" s="20"/>
      <c r="F57" s="21" t="str">
        <f>IF(OR($A57="",$S57&lt;&gt;"OK"),"",MAX($E57,SUMPRODUCT(MAX(('Inspection Log'!$B$2:$B$2001=$A57)*('Inspection Log'!$C$2:$C$2001="Monthly")*'Inspection Log'!$I$2:$I$2001))))</f>
        <v/>
      </c>
      <c r="G57" s="21" t="str">
        <f>IF(OR($A57="",$S57&lt;&gt;"OK"),"",MAX($E57,SUMPRODUCT(MAX(('Inspection Log'!$B$2:$B$2001=$A57)*('Inspection Log'!$C$2:$C$2001="Maintenance")*'Inspection Log'!$I$2:$I$2001))))</f>
        <v/>
      </c>
      <c r="H57" s="21" t="str">
        <f>IF(OR($A57="",$S57&lt;&gt;"OK"),"",MAX($E57,SUMPRODUCT(MAX(('Inspection Log'!$B$2:$B$2001=$A57)*('Inspection Log'!$C$2:$C$2001="Internal")*'Inspection Log'!$I$2:$I$2001))))</f>
        <v/>
      </c>
      <c r="I57" s="21" t="str">
        <f>IF(OR($A57="",$S57&lt;&gt;"OK"),"",MAX($E57,SUMPRODUCT(MAX(('Inspection Log'!$B$2:$B$2001=$A57)*('Inspection Log'!$C$2:$C$2001="Hydrostatic")*'Inspection Log'!$I$2:$I$2001))))</f>
        <v/>
      </c>
      <c r="J57" s="21" t="str">
        <f>IF(OR($A57="",$S57&lt;&gt;"OK"),"",$F57+SUMPRODUCT(--(Types!$A$2:$A$21=$C57),Types!$C$2:$C$21))</f>
        <v/>
      </c>
      <c r="K57" s="21" t="str">
        <f>IF(OR($A57="",$S57&lt;&gt;"OK"),"",$G57+SUMPRODUCT(--(Types!$A$2:$A$21=$C57),Types!$D$2:$D$21))</f>
        <v/>
      </c>
      <c r="L57" s="21" t="str">
        <f>IF(OR($A57="",$S57&lt;&gt;"OK"),"",IF(SUMPRODUCT((Types!$A$2:$A$21=$C57)*(Types!$E$2:$E$21&lt;&gt;""))=0,"",EDATE($H57,12*SUMPRODUCT(--(Types!$A$2:$A$21=$C57),Types!$E$2:$E$21))))</f>
        <v/>
      </c>
      <c r="M57" s="21" t="str">
        <f>IF(OR($A57="",$S57&lt;&gt;"OK"),"",EDATE($I57,12*SUMPRODUCT(--(Types!$A$2:$A$21=$C57),Types!$F$2:$F$21)))</f>
        <v/>
      </c>
      <c r="N57" s="21" t="str">
        <f>IF(OR($A57="",$S57&lt;&gt;"OK"),"",MIN($J57:$M57))</f>
        <v/>
      </c>
      <c r="O57" s="22" t="str">
        <f>IF($A57="","",IF(OR($S57&lt;&gt;"OK",NOT(AND(ISNUMBER(Dashboard!$B$4),N(Dashboard!$B$4)&gt;=18264,N(Dashboard!$B$4)&lt;=73050))),"n/a",$N57-Dashboard!$B$4))</f>
        <v/>
      </c>
      <c r="P57" s="23" t="str">
        <f>IF(OR($A57="",$S57&lt;&gt;"OK"),"",MID(IF($J57=$N57," + Monthly","")&amp;IF($K57=$N57," + Maintenance","")&amp;IF($L57=$N57," + Internal","")&amp;IF($M57=$N57," + Hydrostatic",""),4,100))</f>
        <v/>
      </c>
      <c r="Q57" s="24" t="str">
        <f>IF($A57="","",IF(Dashboard!$B$14&gt;0,"Check data",IF($O57&lt;0,"Overdue",IF($O57&lt;=Dashboard!$B$5,"Due soon","OK"))))</f>
        <v/>
      </c>
      <c r="R57" s="22" t="str">
        <f>IF($A57="","",SUMPRODUCT(('Inspection Log'!$B$2:$B$2001=$A57)*('Inspection Log'!$E$2:$E$2001="Fail")*('Inspection Log'!$G$2:$G$2001&lt;&gt;"Closed")))</f>
        <v/>
      </c>
      <c r="S57" s="24" t="str">
        <f>IF(COUNTA($A57:$E57)=0,"",IF($A57="","Check ID",IF(SUMPRODUCT(--($A$2:$A$301=$A57))&gt;1,"Duplicate ID",IF(OR($C57="",SUMPRODUCT(--(Types!$A$2:$A$21=$C57))&lt;&gt;1),"Check ID",IF(OR($B57="",NOT(AND(ISNUMBER($E57),N($E57)&gt;=18264,N($E57)&lt;=73050))),"Check inputs","OK")))))</f>
        <v/>
      </c>
    </row>
    <row r="58" ht="24" customHeight="1" spans="1:19" x14ac:dyDescent="0.25">
      <c r="A58" s="18"/>
      <c r="B58" s="19"/>
      <c r="C58" s="18"/>
      <c r="D58" s="18"/>
      <c r="E58" s="20"/>
      <c r="F58" s="21" t="str">
        <f>IF(OR($A58="",$S58&lt;&gt;"OK"),"",MAX($E58,SUMPRODUCT(MAX(('Inspection Log'!$B$2:$B$2001=$A58)*('Inspection Log'!$C$2:$C$2001="Monthly")*'Inspection Log'!$I$2:$I$2001))))</f>
        <v/>
      </c>
      <c r="G58" s="21" t="str">
        <f>IF(OR($A58="",$S58&lt;&gt;"OK"),"",MAX($E58,SUMPRODUCT(MAX(('Inspection Log'!$B$2:$B$2001=$A58)*('Inspection Log'!$C$2:$C$2001="Maintenance")*'Inspection Log'!$I$2:$I$2001))))</f>
        <v/>
      </c>
      <c r="H58" s="21" t="str">
        <f>IF(OR($A58="",$S58&lt;&gt;"OK"),"",MAX($E58,SUMPRODUCT(MAX(('Inspection Log'!$B$2:$B$2001=$A58)*('Inspection Log'!$C$2:$C$2001="Internal")*'Inspection Log'!$I$2:$I$2001))))</f>
        <v/>
      </c>
      <c r="I58" s="21" t="str">
        <f>IF(OR($A58="",$S58&lt;&gt;"OK"),"",MAX($E58,SUMPRODUCT(MAX(('Inspection Log'!$B$2:$B$2001=$A58)*('Inspection Log'!$C$2:$C$2001="Hydrostatic")*'Inspection Log'!$I$2:$I$2001))))</f>
        <v/>
      </c>
      <c r="J58" s="21" t="str">
        <f>IF(OR($A58="",$S58&lt;&gt;"OK"),"",$F58+SUMPRODUCT(--(Types!$A$2:$A$21=$C58),Types!$C$2:$C$21))</f>
        <v/>
      </c>
      <c r="K58" s="21" t="str">
        <f>IF(OR($A58="",$S58&lt;&gt;"OK"),"",$G58+SUMPRODUCT(--(Types!$A$2:$A$21=$C58),Types!$D$2:$D$21))</f>
        <v/>
      </c>
      <c r="L58" s="21" t="str">
        <f>IF(OR($A58="",$S58&lt;&gt;"OK"),"",IF(SUMPRODUCT((Types!$A$2:$A$21=$C58)*(Types!$E$2:$E$21&lt;&gt;""))=0,"",EDATE($H58,12*SUMPRODUCT(--(Types!$A$2:$A$21=$C58),Types!$E$2:$E$21))))</f>
        <v/>
      </c>
      <c r="M58" s="21" t="str">
        <f>IF(OR($A58="",$S58&lt;&gt;"OK"),"",EDATE($I58,12*SUMPRODUCT(--(Types!$A$2:$A$21=$C58),Types!$F$2:$F$21)))</f>
        <v/>
      </c>
      <c r="N58" s="21" t="str">
        <f>IF(OR($A58="",$S58&lt;&gt;"OK"),"",MIN($J58:$M58))</f>
        <v/>
      </c>
      <c r="O58" s="22" t="str">
        <f>IF($A58="","",IF(OR($S58&lt;&gt;"OK",NOT(AND(ISNUMBER(Dashboard!$B$4),N(Dashboard!$B$4)&gt;=18264,N(Dashboard!$B$4)&lt;=73050))),"n/a",$N58-Dashboard!$B$4))</f>
        <v/>
      </c>
      <c r="P58" s="23" t="str">
        <f>IF(OR($A58="",$S58&lt;&gt;"OK"),"",MID(IF($J58=$N58," + Monthly","")&amp;IF($K58=$N58," + Maintenance","")&amp;IF($L58=$N58," + Internal","")&amp;IF($M58=$N58," + Hydrostatic",""),4,100))</f>
        <v/>
      </c>
      <c r="Q58" s="24" t="str">
        <f>IF($A58="","",IF(Dashboard!$B$14&gt;0,"Check data",IF($O58&lt;0,"Overdue",IF($O58&lt;=Dashboard!$B$5,"Due soon","OK"))))</f>
        <v/>
      </c>
      <c r="R58" s="22" t="str">
        <f>IF($A58="","",SUMPRODUCT(('Inspection Log'!$B$2:$B$2001=$A58)*('Inspection Log'!$E$2:$E$2001="Fail")*('Inspection Log'!$G$2:$G$2001&lt;&gt;"Closed")))</f>
        <v/>
      </c>
      <c r="S58" s="24" t="str">
        <f>IF(COUNTA($A58:$E58)=0,"",IF($A58="","Check ID",IF(SUMPRODUCT(--($A$2:$A$301=$A58))&gt;1,"Duplicate ID",IF(OR($C58="",SUMPRODUCT(--(Types!$A$2:$A$21=$C58))&lt;&gt;1),"Check ID",IF(OR($B58="",NOT(AND(ISNUMBER($E58),N($E58)&gt;=18264,N($E58)&lt;=73050))),"Check inputs","OK")))))</f>
        <v/>
      </c>
    </row>
    <row r="59" ht="24" customHeight="1" spans="1:19" x14ac:dyDescent="0.25">
      <c r="A59" s="18"/>
      <c r="B59" s="19"/>
      <c r="C59" s="18"/>
      <c r="D59" s="18"/>
      <c r="E59" s="20"/>
      <c r="F59" s="21" t="str">
        <f>IF(OR($A59="",$S59&lt;&gt;"OK"),"",MAX($E59,SUMPRODUCT(MAX(('Inspection Log'!$B$2:$B$2001=$A59)*('Inspection Log'!$C$2:$C$2001="Monthly")*'Inspection Log'!$I$2:$I$2001))))</f>
        <v/>
      </c>
      <c r="G59" s="21" t="str">
        <f>IF(OR($A59="",$S59&lt;&gt;"OK"),"",MAX($E59,SUMPRODUCT(MAX(('Inspection Log'!$B$2:$B$2001=$A59)*('Inspection Log'!$C$2:$C$2001="Maintenance")*'Inspection Log'!$I$2:$I$2001))))</f>
        <v/>
      </c>
      <c r="H59" s="21" t="str">
        <f>IF(OR($A59="",$S59&lt;&gt;"OK"),"",MAX($E59,SUMPRODUCT(MAX(('Inspection Log'!$B$2:$B$2001=$A59)*('Inspection Log'!$C$2:$C$2001="Internal")*'Inspection Log'!$I$2:$I$2001))))</f>
        <v/>
      </c>
      <c r="I59" s="21" t="str">
        <f>IF(OR($A59="",$S59&lt;&gt;"OK"),"",MAX($E59,SUMPRODUCT(MAX(('Inspection Log'!$B$2:$B$2001=$A59)*('Inspection Log'!$C$2:$C$2001="Hydrostatic")*'Inspection Log'!$I$2:$I$2001))))</f>
        <v/>
      </c>
      <c r="J59" s="21" t="str">
        <f>IF(OR($A59="",$S59&lt;&gt;"OK"),"",$F59+SUMPRODUCT(--(Types!$A$2:$A$21=$C59),Types!$C$2:$C$21))</f>
        <v/>
      </c>
      <c r="K59" s="21" t="str">
        <f>IF(OR($A59="",$S59&lt;&gt;"OK"),"",$G59+SUMPRODUCT(--(Types!$A$2:$A$21=$C59),Types!$D$2:$D$21))</f>
        <v/>
      </c>
      <c r="L59" s="21" t="str">
        <f>IF(OR($A59="",$S59&lt;&gt;"OK"),"",IF(SUMPRODUCT((Types!$A$2:$A$21=$C59)*(Types!$E$2:$E$21&lt;&gt;""))=0,"",EDATE($H59,12*SUMPRODUCT(--(Types!$A$2:$A$21=$C59),Types!$E$2:$E$21))))</f>
        <v/>
      </c>
      <c r="M59" s="21" t="str">
        <f>IF(OR($A59="",$S59&lt;&gt;"OK"),"",EDATE($I59,12*SUMPRODUCT(--(Types!$A$2:$A$21=$C59),Types!$F$2:$F$21)))</f>
        <v/>
      </c>
      <c r="N59" s="21" t="str">
        <f>IF(OR($A59="",$S59&lt;&gt;"OK"),"",MIN($J59:$M59))</f>
        <v/>
      </c>
      <c r="O59" s="22" t="str">
        <f>IF($A59="","",IF(OR($S59&lt;&gt;"OK",NOT(AND(ISNUMBER(Dashboard!$B$4),N(Dashboard!$B$4)&gt;=18264,N(Dashboard!$B$4)&lt;=73050))),"n/a",$N59-Dashboard!$B$4))</f>
        <v/>
      </c>
      <c r="P59" s="23" t="str">
        <f>IF(OR($A59="",$S59&lt;&gt;"OK"),"",MID(IF($J59=$N59," + Monthly","")&amp;IF($K59=$N59," + Maintenance","")&amp;IF($L59=$N59," + Internal","")&amp;IF($M59=$N59," + Hydrostatic",""),4,100))</f>
        <v/>
      </c>
      <c r="Q59" s="24" t="str">
        <f>IF($A59="","",IF(Dashboard!$B$14&gt;0,"Check data",IF($O59&lt;0,"Overdue",IF($O59&lt;=Dashboard!$B$5,"Due soon","OK"))))</f>
        <v/>
      </c>
      <c r="R59" s="22" t="str">
        <f>IF($A59="","",SUMPRODUCT(('Inspection Log'!$B$2:$B$2001=$A59)*('Inspection Log'!$E$2:$E$2001="Fail")*('Inspection Log'!$G$2:$G$2001&lt;&gt;"Closed")))</f>
        <v/>
      </c>
      <c r="S59" s="24" t="str">
        <f>IF(COUNTA($A59:$E59)=0,"",IF($A59="","Check ID",IF(SUMPRODUCT(--($A$2:$A$301=$A59))&gt;1,"Duplicate ID",IF(OR($C59="",SUMPRODUCT(--(Types!$A$2:$A$21=$C59))&lt;&gt;1),"Check ID",IF(OR($B59="",NOT(AND(ISNUMBER($E59),N($E59)&gt;=18264,N($E59)&lt;=73050))),"Check inputs","OK")))))</f>
        <v/>
      </c>
    </row>
    <row r="60" ht="24" customHeight="1" spans="1:19" x14ac:dyDescent="0.25">
      <c r="A60" s="18"/>
      <c r="B60" s="19"/>
      <c r="C60" s="18"/>
      <c r="D60" s="18"/>
      <c r="E60" s="20"/>
      <c r="F60" s="21" t="str">
        <f>IF(OR($A60="",$S60&lt;&gt;"OK"),"",MAX($E60,SUMPRODUCT(MAX(('Inspection Log'!$B$2:$B$2001=$A60)*('Inspection Log'!$C$2:$C$2001="Monthly")*'Inspection Log'!$I$2:$I$2001))))</f>
        <v/>
      </c>
      <c r="G60" s="21" t="str">
        <f>IF(OR($A60="",$S60&lt;&gt;"OK"),"",MAX($E60,SUMPRODUCT(MAX(('Inspection Log'!$B$2:$B$2001=$A60)*('Inspection Log'!$C$2:$C$2001="Maintenance")*'Inspection Log'!$I$2:$I$2001))))</f>
        <v/>
      </c>
      <c r="H60" s="21" t="str">
        <f>IF(OR($A60="",$S60&lt;&gt;"OK"),"",MAX($E60,SUMPRODUCT(MAX(('Inspection Log'!$B$2:$B$2001=$A60)*('Inspection Log'!$C$2:$C$2001="Internal")*'Inspection Log'!$I$2:$I$2001))))</f>
        <v/>
      </c>
      <c r="I60" s="21" t="str">
        <f>IF(OR($A60="",$S60&lt;&gt;"OK"),"",MAX($E60,SUMPRODUCT(MAX(('Inspection Log'!$B$2:$B$2001=$A60)*('Inspection Log'!$C$2:$C$2001="Hydrostatic")*'Inspection Log'!$I$2:$I$2001))))</f>
        <v/>
      </c>
      <c r="J60" s="21" t="str">
        <f>IF(OR($A60="",$S60&lt;&gt;"OK"),"",$F60+SUMPRODUCT(--(Types!$A$2:$A$21=$C60),Types!$C$2:$C$21))</f>
        <v/>
      </c>
      <c r="K60" s="21" t="str">
        <f>IF(OR($A60="",$S60&lt;&gt;"OK"),"",$G60+SUMPRODUCT(--(Types!$A$2:$A$21=$C60),Types!$D$2:$D$21))</f>
        <v/>
      </c>
      <c r="L60" s="21" t="str">
        <f>IF(OR($A60="",$S60&lt;&gt;"OK"),"",IF(SUMPRODUCT((Types!$A$2:$A$21=$C60)*(Types!$E$2:$E$21&lt;&gt;""))=0,"",EDATE($H60,12*SUMPRODUCT(--(Types!$A$2:$A$21=$C60),Types!$E$2:$E$21))))</f>
        <v/>
      </c>
      <c r="M60" s="21" t="str">
        <f>IF(OR($A60="",$S60&lt;&gt;"OK"),"",EDATE($I60,12*SUMPRODUCT(--(Types!$A$2:$A$21=$C60),Types!$F$2:$F$21)))</f>
        <v/>
      </c>
      <c r="N60" s="21" t="str">
        <f>IF(OR($A60="",$S60&lt;&gt;"OK"),"",MIN($J60:$M60))</f>
        <v/>
      </c>
      <c r="O60" s="22" t="str">
        <f>IF($A60="","",IF(OR($S60&lt;&gt;"OK",NOT(AND(ISNUMBER(Dashboard!$B$4),N(Dashboard!$B$4)&gt;=18264,N(Dashboard!$B$4)&lt;=73050))),"n/a",$N60-Dashboard!$B$4))</f>
        <v/>
      </c>
      <c r="P60" s="23" t="str">
        <f>IF(OR($A60="",$S60&lt;&gt;"OK"),"",MID(IF($J60=$N60," + Monthly","")&amp;IF($K60=$N60," + Maintenance","")&amp;IF($L60=$N60," + Internal","")&amp;IF($M60=$N60," + Hydrostatic",""),4,100))</f>
        <v/>
      </c>
      <c r="Q60" s="24" t="str">
        <f>IF($A60="","",IF(Dashboard!$B$14&gt;0,"Check data",IF($O60&lt;0,"Overdue",IF($O60&lt;=Dashboard!$B$5,"Due soon","OK"))))</f>
        <v/>
      </c>
      <c r="R60" s="22" t="str">
        <f>IF($A60="","",SUMPRODUCT(('Inspection Log'!$B$2:$B$2001=$A60)*('Inspection Log'!$E$2:$E$2001="Fail")*('Inspection Log'!$G$2:$G$2001&lt;&gt;"Closed")))</f>
        <v/>
      </c>
      <c r="S60" s="24" t="str">
        <f>IF(COUNTA($A60:$E60)=0,"",IF($A60="","Check ID",IF(SUMPRODUCT(--($A$2:$A$301=$A60))&gt;1,"Duplicate ID",IF(OR($C60="",SUMPRODUCT(--(Types!$A$2:$A$21=$C60))&lt;&gt;1),"Check ID",IF(OR($B60="",NOT(AND(ISNUMBER($E60),N($E60)&gt;=18264,N($E60)&lt;=73050))),"Check inputs","OK")))))</f>
        <v/>
      </c>
    </row>
    <row r="61" ht="24" customHeight="1" spans="1:19" x14ac:dyDescent="0.25">
      <c r="A61" s="18"/>
      <c r="B61" s="19"/>
      <c r="C61" s="18"/>
      <c r="D61" s="18"/>
      <c r="E61" s="20"/>
      <c r="F61" s="21" t="str">
        <f>IF(OR($A61="",$S61&lt;&gt;"OK"),"",MAX($E61,SUMPRODUCT(MAX(('Inspection Log'!$B$2:$B$2001=$A61)*('Inspection Log'!$C$2:$C$2001="Monthly")*'Inspection Log'!$I$2:$I$2001))))</f>
        <v/>
      </c>
      <c r="G61" s="21" t="str">
        <f>IF(OR($A61="",$S61&lt;&gt;"OK"),"",MAX($E61,SUMPRODUCT(MAX(('Inspection Log'!$B$2:$B$2001=$A61)*('Inspection Log'!$C$2:$C$2001="Maintenance")*'Inspection Log'!$I$2:$I$2001))))</f>
        <v/>
      </c>
      <c r="H61" s="21" t="str">
        <f>IF(OR($A61="",$S61&lt;&gt;"OK"),"",MAX($E61,SUMPRODUCT(MAX(('Inspection Log'!$B$2:$B$2001=$A61)*('Inspection Log'!$C$2:$C$2001="Internal")*'Inspection Log'!$I$2:$I$2001))))</f>
        <v/>
      </c>
      <c r="I61" s="21" t="str">
        <f>IF(OR($A61="",$S61&lt;&gt;"OK"),"",MAX($E61,SUMPRODUCT(MAX(('Inspection Log'!$B$2:$B$2001=$A61)*('Inspection Log'!$C$2:$C$2001="Hydrostatic")*'Inspection Log'!$I$2:$I$2001))))</f>
        <v/>
      </c>
      <c r="J61" s="21" t="str">
        <f>IF(OR($A61="",$S61&lt;&gt;"OK"),"",$F61+SUMPRODUCT(--(Types!$A$2:$A$21=$C61),Types!$C$2:$C$21))</f>
        <v/>
      </c>
      <c r="K61" s="21" t="str">
        <f>IF(OR($A61="",$S61&lt;&gt;"OK"),"",$G61+SUMPRODUCT(--(Types!$A$2:$A$21=$C61),Types!$D$2:$D$21))</f>
        <v/>
      </c>
      <c r="L61" s="21" t="str">
        <f>IF(OR($A61="",$S61&lt;&gt;"OK"),"",IF(SUMPRODUCT((Types!$A$2:$A$21=$C61)*(Types!$E$2:$E$21&lt;&gt;""))=0,"",EDATE($H61,12*SUMPRODUCT(--(Types!$A$2:$A$21=$C61),Types!$E$2:$E$21))))</f>
        <v/>
      </c>
      <c r="M61" s="21" t="str">
        <f>IF(OR($A61="",$S61&lt;&gt;"OK"),"",EDATE($I61,12*SUMPRODUCT(--(Types!$A$2:$A$21=$C61),Types!$F$2:$F$21)))</f>
        <v/>
      </c>
      <c r="N61" s="21" t="str">
        <f>IF(OR($A61="",$S61&lt;&gt;"OK"),"",MIN($J61:$M61))</f>
        <v/>
      </c>
      <c r="O61" s="22" t="str">
        <f>IF($A61="","",IF(OR($S61&lt;&gt;"OK",NOT(AND(ISNUMBER(Dashboard!$B$4),N(Dashboard!$B$4)&gt;=18264,N(Dashboard!$B$4)&lt;=73050))),"n/a",$N61-Dashboard!$B$4))</f>
        <v/>
      </c>
      <c r="P61" s="23" t="str">
        <f>IF(OR($A61="",$S61&lt;&gt;"OK"),"",MID(IF($J61=$N61," + Monthly","")&amp;IF($K61=$N61," + Maintenance","")&amp;IF($L61=$N61," + Internal","")&amp;IF($M61=$N61," + Hydrostatic",""),4,100))</f>
        <v/>
      </c>
      <c r="Q61" s="24" t="str">
        <f>IF($A61="","",IF(Dashboard!$B$14&gt;0,"Check data",IF($O61&lt;0,"Overdue",IF($O61&lt;=Dashboard!$B$5,"Due soon","OK"))))</f>
        <v/>
      </c>
      <c r="R61" s="22" t="str">
        <f>IF($A61="","",SUMPRODUCT(('Inspection Log'!$B$2:$B$2001=$A61)*('Inspection Log'!$E$2:$E$2001="Fail")*('Inspection Log'!$G$2:$G$2001&lt;&gt;"Closed")))</f>
        <v/>
      </c>
      <c r="S61" s="24" t="str">
        <f>IF(COUNTA($A61:$E61)=0,"",IF($A61="","Check ID",IF(SUMPRODUCT(--($A$2:$A$301=$A61))&gt;1,"Duplicate ID",IF(OR($C61="",SUMPRODUCT(--(Types!$A$2:$A$21=$C61))&lt;&gt;1),"Check ID",IF(OR($B61="",NOT(AND(ISNUMBER($E61),N($E61)&gt;=18264,N($E61)&lt;=73050))),"Check inputs","OK")))))</f>
        <v/>
      </c>
    </row>
    <row r="62" ht="24" customHeight="1" spans="1:19" x14ac:dyDescent="0.25">
      <c r="A62" s="18"/>
      <c r="B62" s="19"/>
      <c r="C62" s="18"/>
      <c r="D62" s="18"/>
      <c r="E62" s="20"/>
      <c r="F62" s="21" t="str">
        <f>IF(OR($A62="",$S62&lt;&gt;"OK"),"",MAX($E62,SUMPRODUCT(MAX(('Inspection Log'!$B$2:$B$2001=$A62)*('Inspection Log'!$C$2:$C$2001="Monthly")*'Inspection Log'!$I$2:$I$2001))))</f>
        <v/>
      </c>
      <c r="G62" s="21" t="str">
        <f>IF(OR($A62="",$S62&lt;&gt;"OK"),"",MAX($E62,SUMPRODUCT(MAX(('Inspection Log'!$B$2:$B$2001=$A62)*('Inspection Log'!$C$2:$C$2001="Maintenance")*'Inspection Log'!$I$2:$I$2001))))</f>
        <v/>
      </c>
      <c r="H62" s="21" t="str">
        <f>IF(OR($A62="",$S62&lt;&gt;"OK"),"",MAX($E62,SUMPRODUCT(MAX(('Inspection Log'!$B$2:$B$2001=$A62)*('Inspection Log'!$C$2:$C$2001="Internal")*'Inspection Log'!$I$2:$I$2001))))</f>
        <v/>
      </c>
      <c r="I62" s="21" t="str">
        <f>IF(OR($A62="",$S62&lt;&gt;"OK"),"",MAX($E62,SUMPRODUCT(MAX(('Inspection Log'!$B$2:$B$2001=$A62)*('Inspection Log'!$C$2:$C$2001="Hydrostatic")*'Inspection Log'!$I$2:$I$2001))))</f>
        <v/>
      </c>
      <c r="J62" s="21" t="str">
        <f>IF(OR($A62="",$S62&lt;&gt;"OK"),"",$F62+SUMPRODUCT(--(Types!$A$2:$A$21=$C62),Types!$C$2:$C$21))</f>
        <v/>
      </c>
      <c r="K62" s="21" t="str">
        <f>IF(OR($A62="",$S62&lt;&gt;"OK"),"",$G62+SUMPRODUCT(--(Types!$A$2:$A$21=$C62),Types!$D$2:$D$21))</f>
        <v/>
      </c>
      <c r="L62" s="21" t="str">
        <f>IF(OR($A62="",$S62&lt;&gt;"OK"),"",IF(SUMPRODUCT((Types!$A$2:$A$21=$C62)*(Types!$E$2:$E$21&lt;&gt;""))=0,"",EDATE($H62,12*SUMPRODUCT(--(Types!$A$2:$A$21=$C62),Types!$E$2:$E$21))))</f>
        <v/>
      </c>
      <c r="M62" s="21" t="str">
        <f>IF(OR($A62="",$S62&lt;&gt;"OK"),"",EDATE($I62,12*SUMPRODUCT(--(Types!$A$2:$A$21=$C62),Types!$F$2:$F$21)))</f>
        <v/>
      </c>
      <c r="N62" s="21" t="str">
        <f>IF(OR($A62="",$S62&lt;&gt;"OK"),"",MIN($J62:$M62))</f>
        <v/>
      </c>
      <c r="O62" s="22" t="str">
        <f>IF($A62="","",IF(OR($S62&lt;&gt;"OK",NOT(AND(ISNUMBER(Dashboard!$B$4),N(Dashboard!$B$4)&gt;=18264,N(Dashboard!$B$4)&lt;=73050))),"n/a",$N62-Dashboard!$B$4))</f>
        <v/>
      </c>
      <c r="P62" s="23" t="str">
        <f>IF(OR($A62="",$S62&lt;&gt;"OK"),"",MID(IF($J62=$N62," + Monthly","")&amp;IF($K62=$N62," + Maintenance","")&amp;IF($L62=$N62," + Internal","")&amp;IF($M62=$N62," + Hydrostatic",""),4,100))</f>
        <v/>
      </c>
      <c r="Q62" s="24" t="str">
        <f>IF($A62="","",IF(Dashboard!$B$14&gt;0,"Check data",IF($O62&lt;0,"Overdue",IF($O62&lt;=Dashboard!$B$5,"Due soon","OK"))))</f>
        <v/>
      </c>
      <c r="R62" s="22" t="str">
        <f>IF($A62="","",SUMPRODUCT(('Inspection Log'!$B$2:$B$2001=$A62)*('Inspection Log'!$E$2:$E$2001="Fail")*('Inspection Log'!$G$2:$G$2001&lt;&gt;"Closed")))</f>
        <v/>
      </c>
      <c r="S62" s="24" t="str">
        <f>IF(COUNTA($A62:$E62)=0,"",IF($A62="","Check ID",IF(SUMPRODUCT(--($A$2:$A$301=$A62))&gt;1,"Duplicate ID",IF(OR($C62="",SUMPRODUCT(--(Types!$A$2:$A$21=$C62))&lt;&gt;1),"Check ID",IF(OR($B62="",NOT(AND(ISNUMBER($E62),N($E62)&gt;=18264,N($E62)&lt;=73050))),"Check inputs","OK")))))</f>
        <v/>
      </c>
    </row>
    <row r="63" ht="24" customHeight="1" spans="1:19" x14ac:dyDescent="0.25">
      <c r="A63" s="18"/>
      <c r="B63" s="19"/>
      <c r="C63" s="18"/>
      <c r="D63" s="18"/>
      <c r="E63" s="20"/>
      <c r="F63" s="21" t="str">
        <f>IF(OR($A63="",$S63&lt;&gt;"OK"),"",MAX($E63,SUMPRODUCT(MAX(('Inspection Log'!$B$2:$B$2001=$A63)*('Inspection Log'!$C$2:$C$2001="Monthly")*'Inspection Log'!$I$2:$I$2001))))</f>
        <v/>
      </c>
      <c r="G63" s="21" t="str">
        <f>IF(OR($A63="",$S63&lt;&gt;"OK"),"",MAX($E63,SUMPRODUCT(MAX(('Inspection Log'!$B$2:$B$2001=$A63)*('Inspection Log'!$C$2:$C$2001="Maintenance")*'Inspection Log'!$I$2:$I$2001))))</f>
        <v/>
      </c>
      <c r="H63" s="21" t="str">
        <f>IF(OR($A63="",$S63&lt;&gt;"OK"),"",MAX($E63,SUMPRODUCT(MAX(('Inspection Log'!$B$2:$B$2001=$A63)*('Inspection Log'!$C$2:$C$2001="Internal")*'Inspection Log'!$I$2:$I$2001))))</f>
        <v/>
      </c>
      <c r="I63" s="21" t="str">
        <f>IF(OR($A63="",$S63&lt;&gt;"OK"),"",MAX($E63,SUMPRODUCT(MAX(('Inspection Log'!$B$2:$B$2001=$A63)*('Inspection Log'!$C$2:$C$2001="Hydrostatic")*'Inspection Log'!$I$2:$I$2001))))</f>
        <v/>
      </c>
      <c r="J63" s="21" t="str">
        <f>IF(OR($A63="",$S63&lt;&gt;"OK"),"",$F63+SUMPRODUCT(--(Types!$A$2:$A$21=$C63),Types!$C$2:$C$21))</f>
        <v/>
      </c>
      <c r="K63" s="21" t="str">
        <f>IF(OR($A63="",$S63&lt;&gt;"OK"),"",$G63+SUMPRODUCT(--(Types!$A$2:$A$21=$C63),Types!$D$2:$D$21))</f>
        <v/>
      </c>
      <c r="L63" s="21" t="str">
        <f>IF(OR($A63="",$S63&lt;&gt;"OK"),"",IF(SUMPRODUCT((Types!$A$2:$A$21=$C63)*(Types!$E$2:$E$21&lt;&gt;""))=0,"",EDATE($H63,12*SUMPRODUCT(--(Types!$A$2:$A$21=$C63),Types!$E$2:$E$21))))</f>
        <v/>
      </c>
      <c r="M63" s="21" t="str">
        <f>IF(OR($A63="",$S63&lt;&gt;"OK"),"",EDATE($I63,12*SUMPRODUCT(--(Types!$A$2:$A$21=$C63),Types!$F$2:$F$21)))</f>
        <v/>
      </c>
      <c r="N63" s="21" t="str">
        <f>IF(OR($A63="",$S63&lt;&gt;"OK"),"",MIN($J63:$M63))</f>
        <v/>
      </c>
      <c r="O63" s="22" t="str">
        <f>IF($A63="","",IF(OR($S63&lt;&gt;"OK",NOT(AND(ISNUMBER(Dashboard!$B$4),N(Dashboard!$B$4)&gt;=18264,N(Dashboard!$B$4)&lt;=73050))),"n/a",$N63-Dashboard!$B$4))</f>
        <v/>
      </c>
      <c r="P63" s="23" t="str">
        <f>IF(OR($A63="",$S63&lt;&gt;"OK"),"",MID(IF($J63=$N63," + Monthly","")&amp;IF($K63=$N63," + Maintenance","")&amp;IF($L63=$N63," + Internal","")&amp;IF($M63=$N63," + Hydrostatic",""),4,100))</f>
        <v/>
      </c>
      <c r="Q63" s="24" t="str">
        <f>IF($A63="","",IF(Dashboard!$B$14&gt;0,"Check data",IF($O63&lt;0,"Overdue",IF($O63&lt;=Dashboard!$B$5,"Due soon","OK"))))</f>
        <v/>
      </c>
      <c r="R63" s="22" t="str">
        <f>IF($A63="","",SUMPRODUCT(('Inspection Log'!$B$2:$B$2001=$A63)*('Inspection Log'!$E$2:$E$2001="Fail")*('Inspection Log'!$G$2:$G$2001&lt;&gt;"Closed")))</f>
        <v/>
      </c>
      <c r="S63" s="24" t="str">
        <f>IF(COUNTA($A63:$E63)=0,"",IF($A63="","Check ID",IF(SUMPRODUCT(--($A$2:$A$301=$A63))&gt;1,"Duplicate ID",IF(OR($C63="",SUMPRODUCT(--(Types!$A$2:$A$21=$C63))&lt;&gt;1),"Check ID",IF(OR($B63="",NOT(AND(ISNUMBER($E63),N($E63)&gt;=18264,N($E63)&lt;=73050))),"Check inputs","OK")))))</f>
        <v/>
      </c>
    </row>
    <row r="64" ht="24" customHeight="1" spans="1:19" x14ac:dyDescent="0.25">
      <c r="A64" s="18"/>
      <c r="B64" s="19"/>
      <c r="C64" s="18"/>
      <c r="D64" s="18"/>
      <c r="E64" s="20"/>
      <c r="F64" s="21" t="str">
        <f>IF(OR($A64="",$S64&lt;&gt;"OK"),"",MAX($E64,SUMPRODUCT(MAX(('Inspection Log'!$B$2:$B$2001=$A64)*('Inspection Log'!$C$2:$C$2001="Monthly")*'Inspection Log'!$I$2:$I$2001))))</f>
        <v/>
      </c>
      <c r="G64" s="21" t="str">
        <f>IF(OR($A64="",$S64&lt;&gt;"OK"),"",MAX($E64,SUMPRODUCT(MAX(('Inspection Log'!$B$2:$B$2001=$A64)*('Inspection Log'!$C$2:$C$2001="Maintenance")*'Inspection Log'!$I$2:$I$2001))))</f>
        <v/>
      </c>
      <c r="H64" s="21" t="str">
        <f>IF(OR($A64="",$S64&lt;&gt;"OK"),"",MAX($E64,SUMPRODUCT(MAX(('Inspection Log'!$B$2:$B$2001=$A64)*('Inspection Log'!$C$2:$C$2001="Internal")*'Inspection Log'!$I$2:$I$2001))))</f>
        <v/>
      </c>
      <c r="I64" s="21" t="str">
        <f>IF(OR($A64="",$S64&lt;&gt;"OK"),"",MAX($E64,SUMPRODUCT(MAX(('Inspection Log'!$B$2:$B$2001=$A64)*('Inspection Log'!$C$2:$C$2001="Hydrostatic")*'Inspection Log'!$I$2:$I$2001))))</f>
        <v/>
      </c>
      <c r="J64" s="21" t="str">
        <f>IF(OR($A64="",$S64&lt;&gt;"OK"),"",$F64+SUMPRODUCT(--(Types!$A$2:$A$21=$C64),Types!$C$2:$C$21))</f>
        <v/>
      </c>
      <c r="K64" s="21" t="str">
        <f>IF(OR($A64="",$S64&lt;&gt;"OK"),"",$G64+SUMPRODUCT(--(Types!$A$2:$A$21=$C64),Types!$D$2:$D$21))</f>
        <v/>
      </c>
      <c r="L64" s="21" t="str">
        <f>IF(OR($A64="",$S64&lt;&gt;"OK"),"",IF(SUMPRODUCT((Types!$A$2:$A$21=$C64)*(Types!$E$2:$E$21&lt;&gt;""))=0,"",EDATE($H64,12*SUMPRODUCT(--(Types!$A$2:$A$21=$C64),Types!$E$2:$E$21))))</f>
        <v/>
      </c>
      <c r="M64" s="21" t="str">
        <f>IF(OR($A64="",$S64&lt;&gt;"OK"),"",EDATE($I64,12*SUMPRODUCT(--(Types!$A$2:$A$21=$C64),Types!$F$2:$F$21)))</f>
        <v/>
      </c>
      <c r="N64" s="21" t="str">
        <f>IF(OR($A64="",$S64&lt;&gt;"OK"),"",MIN($J64:$M64))</f>
        <v/>
      </c>
      <c r="O64" s="22" t="str">
        <f>IF($A64="","",IF(OR($S64&lt;&gt;"OK",NOT(AND(ISNUMBER(Dashboard!$B$4),N(Dashboard!$B$4)&gt;=18264,N(Dashboard!$B$4)&lt;=73050))),"n/a",$N64-Dashboard!$B$4))</f>
        <v/>
      </c>
      <c r="P64" s="23" t="str">
        <f>IF(OR($A64="",$S64&lt;&gt;"OK"),"",MID(IF($J64=$N64," + Monthly","")&amp;IF($K64=$N64," + Maintenance","")&amp;IF($L64=$N64," + Internal","")&amp;IF($M64=$N64," + Hydrostatic",""),4,100))</f>
        <v/>
      </c>
      <c r="Q64" s="24" t="str">
        <f>IF($A64="","",IF(Dashboard!$B$14&gt;0,"Check data",IF($O64&lt;0,"Overdue",IF($O64&lt;=Dashboard!$B$5,"Due soon","OK"))))</f>
        <v/>
      </c>
      <c r="R64" s="22" t="str">
        <f>IF($A64="","",SUMPRODUCT(('Inspection Log'!$B$2:$B$2001=$A64)*('Inspection Log'!$E$2:$E$2001="Fail")*('Inspection Log'!$G$2:$G$2001&lt;&gt;"Closed")))</f>
        <v/>
      </c>
      <c r="S64" s="24" t="str">
        <f>IF(COUNTA($A64:$E64)=0,"",IF($A64="","Check ID",IF(SUMPRODUCT(--($A$2:$A$301=$A64))&gt;1,"Duplicate ID",IF(OR($C64="",SUMPRODUCT(--(Types!$A$2:$A$21=$C64))&lt;&gt;1),"Check ID",IF(OR($B64="",NOT(AND(ISNUMBER($E64),N($E64)&gt;=18264,N($E64)&lt;=73050))),"Check inputs","OK")))))</f>
        <v/>
      </c>
    </row>
    <row r="65" ht="24" customHeight="1" spans="1:19" x14ac:dyDescent="0.25">
      <c r="A65" s="18"/>
      <c r="B65" s="19"/>
      <c r="C65" s="18"/>
      <c r="D65" s="18"/>
      <c r="E65" s="20"/>
      <c r="F65" s="21" t="str">
        <f>IF(OR($A65="",$S65&lt;&gt;"OK"),"",MAX($E65,SUMPRODUCT(MAX(('Inspection Log'!$B$2:$B$2001=$A65)*('Inspection Log'!$C$2:$C$2001="Monthly")*'Inspection Log'!$I$2:$I$2001))))</f>
        <v/>
      </c>
      <c r="G65" s="21" t="str">
        <f>IF(OR($A65="",$S65&lt;&gt;"OK"),"",MAX($E65,SUMPRODUCT(MAX(('Inspection Log'!$B$2:$B$2001=$A65)*('Inspection Log'!$C$2:$C$2001="Maintenance")*'Inspection Log'!$I$2:$I$2001))))</f>
        <v/>
      </c>
      <c r="H65" s="21" t="str">
        <f>IF(OR($A65="",$S65&lt;&gt;"OK"),"",MAX($E65,SUMPRODUCT(MAX(('Inspection Log'!$B$2:$B$2001=$A65)*('Inspection Log'!$C$2:$C$2001="Internal")*'Inspection Log'!$I$2:$I$2001))))</f>
        <v/>
      </c>
      <c r="I65" s="21" t="str">
        <f>IF(OR($A65="",$S65&lt;&gt;"OK"),"",MAX($E65,SUMPRODUCT(MAX(('Inspection Log'!$B$2:$B$2001=$A65)*('Inspection Log'!$C$2:$C$2001="Hydrostatic")*'Inspection Log'!$I$2:$I$2001))))</f>
        <v/>
      </c>
      <c r="J65" s="21" t="str">
        <f>IF(OR($A65="",$S65&lt;&gt;"OK"),"",$F65+SUMPRODUCT(--(Types!$A$2:$A$21=$C65),Types!$C$2:$C$21))</f>
        <v/>
      </c>
      <c r="K65" s="21" t="str">
        <f>IF(OR($A65="",$S65&lt;&gt;"OK"),"",$G65+SUMPRODUCT(--(Types!$A$2:$A$21=$C65),Types!$D$2:$D$21))</f>
        <v/>
      </c>
      <c r="L65" s="21" t="str">
        <f>IF(OR($A65="",$S65&lt;&gt;"OK"),"",IF(SUMPRODUCT((Types!$A$2:$A$21=$C65)*(Types!$E$2:$E$21&lt;&gt;""))=0,"",EDATE($H65,12*SUMPRODUCT(--(Types!$A$2:$A$21=$C65),Types!$E$2:$E$21))))</f>
        <v/>
      </c>
      <c r="M65" s="21" t="str">
        <f>IF(OR($A65="",$S65&lt;&gt;"OK"),"",EDATE($I65,12*SUMPRODUCT(--(Types!$A$2:$A$21=$C65),Types!$F$2:$F$21)))</f>
        <v/>
      </c>
      <c r="N65" s="21" t="str">
        <f>IF(OR($A65="",$S65&lt;&gt;"OK"),"",MIN($J65:$M65))</f>
        <v/>
      </c>
      <c r="O65" s="22" t="str">
        <f>IF($A65="","",IF(OR($S65&lt;&gt;"OK",NOT(AND(ISNUMBER(Dashboard!$B$4),N(Dashboard!$B$4)&gt;=18264,N(Dashboard!$B$4)&lt;=73050))),"n/a",$N65-Dashboard!$B$4))</f>
        <v/>
      </c>
      <c r="P65" s="23" t="str">
        <f>IF(OR($A65="",$S65&lt;&gt;"OK"),"",MID(IF($J65=$N65," + Monthly","")&amp;IF($K65=$N65," + Maintenance","")&amp;IF($L65=$N65," + Internal","")&amp;IF($M65=$N65," + Hydrostatic",""),4,100))</f>
        <v/>
      </c>
      <c r="Q65" s="24" t="str">
        <f>IF($A65="","",IF(Dashboard!$B$14&gt;0,"Check data",IF($O65&lt;0,"Overdue",IF($O65&lt;=Dashboard!$B$5,"Due soon","OK"))))</f>
        <v/>
      </c>
      <c r="R65" s="22" t="str">
        <f>IF($A65="","",SUMPRODUCT(('Inspection Log'!$B$2:$B$2001=$A65)*('Inspection Log'!$E$2:$E$2001="Fail")*('Inspection Log'!$G$2:$G$2001&lt;&gt;"Closed")))</f>
        <v/>
      </c>
      <c r="S65" s="24" t="str">
        <f>IF(COUNTA($A65:$E65)=0,"",IF($A65="","Check ID",IF(SUMPRODUCT(--($A$2:$A$301=$A65))&gt;1,"Duplicate ID",IF(OR($C65="",SUMPRODUCT(--(Types!$A$2:$A$21=$C65))&lt;&gt;1),"Check ID",IF(OR($B65="",NOT(AND(ISNUMBER($E65),N($E65)&gt;=18264,N($E65)&lt;=73050))),"Check inputs","OK")))))</f>
        <v/>
      </c>
    </row>
    <row r="66" ht="24" customHeight="1" spans="1:19" x14ac:dyDescent="0.25">
      <c r="A66" s="18"/>
      <c r="B66" s="19"/>
      <c r="C66" s="18"/>
      <c r="D66" s="18"/>
      <c r="E66" s="20"/>
      <c r="F66" s="21" t="str">
        <f>IF(OR($A66="",$S66&lt;&gt;"OK"),"",MAX($E66,SUMPRODUCT(MAX(('Inspection Log'!$B$2:$B$2001=$A66)*('Inspection Log'!$C$2:$C$2001="Monthly")*'Inspection Log'!$I$2:$I$2001))))</f>
        <v/>
      </c>
      <c r="G66" s="21" t="str">
        <f>IF(OR($A66="",$S66&lt;&gt;"OK"),"",MAX($E66,SUMPRODUCT(MAX(('Inspection Log'!$B$2:$B$2001=$A66)*('Inspection Log'!$C$2:$C$2001="Maintenance")*'Inspection Log'!$I$2:$I$2001))))</f>
        <v/>
      </c>
      <c r="H66" s="21" t="str">
        <f>IF(OR($A66="",$S66&lt;&gt;"OK"),"",MAX($E66,SUMPRODUCT(MAX(('Inspection Log'!$B$2:$B$2001=$A66)*('Inspection Log'!$C$2:$C$2001="Internal")*'Inspection Log'!$I$2:$I$2001))))</f>
        <v/>
      </c>
      <c r="I66" s="21" t="str">
        <f>IF(OR($A66="",$S66&lt;&gt;"OK"),"",MAX($E66,SUMPRODUCT(MAX(('Inspection Log'!$B$2:$B$2001=$A66)*('Inspection Log'!$C$2:$C$2001="Hydrostatic")*'Inspection Log'!$I$2:$I$2001))))</f>
        <v/>
      </c>
      <c r="J66" s="21" t="str">
        <f>IF(OR($A66="",$S66&lt;&gt;"OK"),"",$F66+SUMPRODUCT(--(Types!$A$2:$A$21=$C66),Types!$C$2:$C$21))</f>
        <v/>
      </c>
      <c r="K66" s="21" t="str">
        <f>IF(OR($A66="",$S66&lt;&gt;"OK"),"",$G66+SUMPRODUCT(--(Types!$A$2:$A$21=$C66),Types!$D$2:$D$21))</f>
        <v/>
      </c>
      <c r="L66" s="21" t="str">
        <f>IF(OR($A66="",$S66&lt;&gt;"OK"),"",IF(SUMPRODUCT((Types!$A$2:$A$21=$C66)*(Types!$E$2:$E$21&lt;&gt;""))=0,"",EDATE($H66,12*SUMPRODUCT(--(Types!$A$2:$A$21=$C66),Types!$E$2:$E$21))))</f>
        <v/>
      </c>
      <c r="M66" s="21" t="str">
        <f>IF(OR($A66="",$S66&lt;&gt;"OK"),"",EDATE($I66,12*SUMPRODUCT(--(Types!$A$2:$A$21=$C66),Types!$F$2:$F$21)))</f>
        <v/>
      </c>
      <c r="N66" s="21" t="str">
        <f>IF(OR($A66="",$S66&lt;&gt;"OK"),"",MIN($J66:$M66))</f>
        <v/>
      </c>
      <c r="O66" s="22" t="str">
        <f>IF($A66="","",IF(OR($S66&lt;&gt;"OK",NOT(AND(ISNUMBER(Dashboard!$B$4),N(Dashboard!$B$4)&gt;=18264,N(Dashboard!$B$4)&lt;=73050))),"n/a",$N66-Dashboard!$B$4))</f>
        <v/>
      </c>
      <c r="P66" s="23" t="str">
        <f>IF(OR($A66="",$S66&lt;&gt;"OK"),"",MID(IF($J66=$N66," + Monthly","")&amp;IF($K66=$N66," + Maintenance","")&amp;IF($L66=$N66," + Internal","")&amp;IF($M66=$N66," + Hydrostatic",""),4,100))</f>
        <v/>
      </c>
      <c r="Q66" s="24" t="str">
        <f>IF($A66="","",IF(Dashboard!$B$14&gt;0,"Check data",IF($O66&lt;0,"Overdue",IF($O66&lt;=Dashboard!$B$5,"Due soon","OK"))))</f>
        <v/>
      </c>
      <c r="R66" s="22" t="str">
        <f>IF($A66="","",SUMPRODUCT(('Inspection Log'!$B$2:$B$2001=$A66)*('Inspection Log'!$E$2:$E$2001="Fail")*('Inspection Log'!$G$2:$G$2001&lt;&gt;"Closed")))</f>
        <v/>
      </c>
      <c r="S66" s="24" t="str">
        <f>IF(COUNTA($A66:$E66)=0,"",IF($A66="","Check ID",IF(SUMPRODUCT(--($A$2:$A$301=$A66))&gt;1,"Duplicate ID",IF(OR($C66="",SUMPRODUCT(--(Types!$A$2:$A$21=$C66))&lt;&gt;1),"Check ID",IF(OR($B66="",NOT(AND(ISNUMBER($E66),N($E66)&gt;=18264,N($E66)&lt;=73050))),"Check inputs","OK")))))</f>
        <v/>
      </c>
    </row>
    <row r="67" ht="24" customHeight="1" spans="1:19" x14ac:dyDescent="0.25">
      <c r="A67" s="18"/>
      <c r="B67" s="19"/>
      <c r="C67" s="18"/>
      <c r="D67" s="18"/>
      <c r="E67" s="20"/>
      <c r="F67" s="21" t="str">
        <f>IF(OR($A67="",$S67&lt;&gt;"OK"),"",MAX($E67,SUMPRODUCT(MAX(('Inspection Log'!$B$2:$B$2001=$A67)*('Inspection Log'!$C$2:$C$2001="Monthly")*'Inspection Log'!$I$2:$I$2001))))</f>
        <v/>
      </c>
      <c r="G67" s="21" t="str">
        <f>IF(OR($A67="",$S67&lt;&gt;"OK"),"",MAX($E67,SUMPRODUCT(MAX(('Inspection Log'!$B$2:$B$2001=$A67)*('Inspection Log'!$C$2:$C$2001="Maintenance")*'Inspection Log'!$I$2:$I$2001))))</f>
        <v/>
      </c>
      <c r="H67" s="21" t="str">
        <f>IF(OR($A67="",$S67&lt;&gt;"OK"),"",MAX($E67,SUMPRODUCT(MAX(('Inspection Log'!$B$2:$B$2001=$A67)*('Inspection Log'!$C$2:$C$2001="Internal")*'Inspection Log'!$I$2:$I$2001))))</f>
        <v/>
      </c>
      <c r="I67" s="21" t="str">
        <f>IF(OR($A67="",$S67&lt;&gt;"OK"),"",MAX($E67,SUMPRODUCT(MAX(('Inspection Log'!$B$2:$B$2001=$A67)*('Inspection Log'!$C$2:$C$2001="Hydrostatic")*'Inspection Log'!$I$2:$I$2001))))</f>
        <v/>
      </c>
      <c r="J67" s="21" t="str">
        <f>IF(OR($A67="",$S67&lt;&gt;"OK"),"",$F67+SUMPRODUCT(--(Types!$A$2:$A$21=$C67),Types!$C$2:$C$21))</f>
        <v/>
      </c>
      <c r="K67" s="21" t="str">
        <f>IF(OR($A67="",$S67&lt;&gt;"OK"),"",$G67+SUMPRODUCT(--(Types!$A$2:$A$21=$C67),Types!$D$2:$D$21))</f>
        <v/>
      </c>
      <c r="L67" s="21" t="str">
        <f>IF(OR($A67="",$S67&lt;&gt;"OK"),"",IF(SUMPRODUCT((Types!$A$2:$A$21=$C67)*(Types!$E$2:$E$21&lt;&gt;""))=0,"",EDATE($H67,12*SUMPRODUCT(--(Types!$A$2:$A$21=$C67),Types!$E$2:$E$21))))</f>
        <v/>
      </c>
      <c r="M67" s="21" t="str">
        <f>IF(OR($A67="",$S67&lt;&gt;"OK"),"",EDATE($I67,12*SUMPRODUCT(--(Types!$A$2:$A$21=$C67),Types!$F$2:$F$21)))</f>
        <v/>
      </c>
      <c r="N67" s="21" t="str">
        <f>IF(OR($A67="",$S67&lt;&gt;"OK"),"",MIN($J67:$M67))</f>
        <v/>
      </c>
      <c r="O67" s="22" t="str">
        <f>IF($A67="","",IF(OR($S67&lt;&gt;"OK",NOT(AND(ISNUMBER(Dashboard!$B$4),N(Dashboard!$B$4)&gt;=18264,N(Dashboard!$B$4)&lt;=73050))),"n/a",$N67-Dashboard!$B$4))</f>
        <v/>
      </c>
      <c r="P67" s="23" t="str">
        <f>IF(OR($A67="",$S67&lt;&gt;"OK"),"",MID(IF($J67=$N67," + Monthly","")&amp;IF($K67=$N67," + Maintenance","")&amp;IF($L67=$N67," + Internal","")&amp;IF($M67=$N67," + Hydrostatic",""),4,100))</f>
        <v/>
      </c>
      <c r="Q67" s="24" t="str">
        <f>IF($A67="","",IF(Dashboard!$B$14&gt;0,"Check data",IF($O67&lt;0,"Overdue",IF($O67&lt;=Dashboard!$B$5,"Due soon","OK"))))</f>
        <v/>
      </c>
      <c r="R67" s="22" t="str">
        <f>IF($A67="","",SUMPRODUCT(('Inspection Log'!$B$2:$B$2001=$A67)*('Inspection Log'!$E$2:$E$2001="Fail")*('Inspection Log'!$G$2:$G$2001&lt;&gt;"Closed")))</f>
        <v/>
      </c>
      <c r="S67" s="24" t="str">
        <f>IF(COUNTA($A67:$E67)=0,"",IF($A67="","Check ID",IF(SUMPRODUCT(--($A$2:$A$301=$A67))&gt;1,"Duplicate ID",IF(OR($C67="",SUMPRODUCT(--(Types!$A$2:$A$21=$C67))&lt;&gt;1),"Check ID",IF(OR($B67="",NOT(AND(ISNUMBER($E67),N($E67)&gt;=18264,N($E67)&lt;=73050))),"Check inputs","OK")))))</f>
        <v/>
      </c>
    </row>
    <row r="68" ht="24" customHeight="1" spans="1:19" x14ac:dyDescent="0.25">
      <c r="A68" s="18"/>
      <c r="B68" s="19"/>
      <c r="C68" s="18"/>
      <c r="D68" s="18"/>
      <c r="E68" s="20"/>
      <c r="F68" s="21" t="str">
        <f>IF(OR($A68="",$S68&lt;&gt;"OK"),"",MAX($E68,SUMPRODUCT(MAX(('Inspection Log'!$B$2:$B$2001=$A68)*('Inspection Log'!$C$2:$C$2001="Monthly")*'Inspection Log'!$I$2:$I$2001))))</f>
        <v/>
      </c>
      <c r="G68" s="21" t="str">
        <f>IF(OR($A68="",$S68&lt;&gt;"OK"),"",MAX($E68,SUMPRODUCT(MAX(('Inspection Log'!$B$2:$B$2001=$A68)*('Inspection Log'!$C$2:$C$2001="Maintenance")*'Inspection Log'!$I$2:$I$2001))))</f>
        <v/>
      </c>
      <c r="H68" s="21" t="str">
        <f>IF(OR($A68="",$S68&lt;&gt;"OK"),"",MAX($E68,SUMPRODUCT(MAX(('Inspection Log'!$B$2:$B$2001=$A68)*('Inspection Log'!$C$2:$C$2001="Internal")*'Inspection Log'!$I$2:$I$2001))))</f>
        <v/>
      </c>
      <c r="I68" s="21" t="str">
        <f>IF(OR($A68="",$S68&lt;&gt;"OK"),"",MAX($E68,SUMPRODUCT(MAX(('Inspection Log'!$B$2:$B$2001=$A68)*('Inspection Log'!$C$2:$C$2001="Hydrostatic")*'Inspection Log'!$I$2:$I$2001))))</f>
        <v/>
      </c>
      <c r="J68" s="21" t="str">
        <f>IF(OR($A68="",$S68&lt;&gt;"OK"),"",$F68+SUMPRODUCT(--(Types!$A$2:$A$21=$C68),Types!$C$2:$C$21))</f>
        <v/>
      </c>
      <c r="K68" s="21" t="str">
        <f>IF(OR($A68="",$S68&lt;&gt;"OK"),"",$G68+SUMPRODUCT(--(Types!$A$2:$A$21=$C68),Types!$D$2:$D$21))</f>
        <v/>
      </c>
      <c r="L68" s="21" t="str">
        <f>IF(OR($A68="",$S68&lt;&gt;"OK"),"",IF(SUMPRODUCT((Types!$A$2:$A$21=$C68)*(Types!$E$2:$E$21&lt;&gt;""))=0,"",EDATE($H68,12*SUMPRODUCT(--(Types!$A$2:$A$21=$C68),Types!$E$2:$E$21))))</f>
        <v/>
      </c>
      <c r="M68" s="21" t="str">
        <f>IF(OR($A68="",$S68&lt;&gt;"OK"),"",EDATE($I68,12*SUMPRODUCT(--(Types!$A$2:$A$21=$C68),Types!$F$2:$F$21)))</f>
        <v/>
      </c>
      <c r="N68" s="21" t="str">
        <f>IF(OR($A68="",$S68&lt;&gt;"OK"),"",MIN($J68:$M68))</f>
        <v/>
      </c>
      <c r="O68" s="22" t="str">
        <f>IF($A68="","",IF(OR($S68&lt;&gt;"OK",NOT(AND(ISNUMBER(Dashboard!$B$4),N(Dashboard!$B$4)&gt;=18264,N(Dashboard!$B$4)&lt;=73050))),"n/a",$N68-Dashboard!$B$4))</f>
        <v/>
      </c>
      <c r="P68" s="23" t="str">
        <f>IF(OR($A68="",$S68&lt;&gt;"OK"),"",MID(IF($J68=$N68," + Monthly","")&amp;IF($K68=$N68," + Maintenance","")&amp;IF($L68=$N68," + Internal","")&amp;IF($M68=$N68," + Hydrostatic",""),4,100))</f>
        <v/>
      </c>
      <c r="Q68" s="24" t="str">
        <f>IF($A68="","",IF(Dashboard!$B$14&gt;0,"Check data",IF($O68&lt;0,"Overdue",IF($O68&lt;=Dashboard!$B$5,"Due soon","OK"))))</f>
        <v/>
      </c>
      <c r="R68" s="22" t="str">
        <f>IF($A68="","",SUMPRODUCT(('Inspection Log'!$B$2:$B$2001=$A68)*('Inspection Log'!$E$2:$E$2001="Fail")*('Inspection Log'!$G$2:$G$2001&lt;&gt;"Closed")))</f>
        <v/>
      </c>
      <c r="S68" s="24" t="str">
        <f>IF(COUNTA($A68:$E68)=0,"",IF($A68="","Check ID",IF(SUMPRODUCT(--($A$2:$A$301=$A68))&gt;1,"Duplicate ID",IF(OR($C68="",SUMPRODUCT(--(Types!$A$2:$A$21=$C68))&lt;&gt;1),"Check ID",IF(OR($B68="",NOT(AND(ISNUMBER($E68),N($E68)&gt;=18264,N($E68)&lt;=73050))),"Check inputs","OK")))))</f>
        <v/>
      </c>
    </row>
    <row r="69" ht="24" customHeight="1" spans="1:19" x14ac:dyDescent="0.25">
      <c r="A69" s="18"/>
      <c r="B69" s="19"/>
      <c r="C69" s="18"/>
      <c r="D69" s="18"/>
      <c r="E69" s="20"/>
      <c r="F69" s="21" t="str">
        <f>IF(OR($A69="",$S69&lt;&gt;"OK"),"",MAX($E69,SUMPRODUCT(MAX(('Inspection Log'!$B$2:$B$2001=$A69)*('Inspection Log'!$C$2:$C$2001="Monthly")*'Inspection Log'!$I$2:$I$2001))))</f>
        <v/>
      </c>
      <c r="G69" s="21" t="str">
        <f>IF(OR($A69="",$S69&lt;&gt;"OK"),"",MAX($E69,SUMPRODUCT(MAX(('Inspection Log'!$B$2:$B$2001=$A69)*('Inspection Log'!$C$2:$C$2001="Maintenance")*'Inspection Log'!$I$2:$I$2001))))</f>
        <v/>
      </c>
      <c r="H69" s="21" t="str">
        <f>IF(OR($A69="",$S69&lt;&gt;"OK"),"",MAX($E69,SUMPRODUCT(MAX(('Inspection Log'!$B$2:$B$2001=$A69)*('Inspection Log'!$C$2:$C$2001="Internal")*'Inspection Log'!$I$2:$I$2001))))</f>
        <v/>
      </c>
      <c r="I69" s="21" t="str">
        <f>IF(OR($A69="",$S69&lt;&gt;"OK"),"",MAX($E69,SUMPRODUCT(MAX(('Inspection Log'!$B$2:$B$2001=$A69)*('Inspection Log'!$C$2:$C$2001="Hydrostatic")*'Inspection Log'!$I$2:$I$2001))))</f>
        <v/>
      </c>
      <c r="J69" s="21" t="str">
        <f>IF(OR($A69="",$S69&lt;&gt;"OK"),"",$F69+SUMPRODUCT(--(Types!$A$2:$A$21=$C69),Types!$C$2:$C$21))</f>
        <v/>
      </c>
      <c r="K69" s="21" t="str">
        <f>IF(OR($A69="",$S69&lt;&gt;"OK"),"",$G69+SUMPRODUCT(--(Types!$A$2:$A$21=$C69),Types!$D$2:$D$21))</f>
        <v/>
      </c>
      <c r="L69" s="21" t="str">
        <f>IF(OR($A69="",$S69&lt;&gt;"OK"),"",IF(SUMPRODUCT((Types!$A$2:$A$21=$C69)*(Types!$E$2:$E$21&lt;&gt;""))=0,"",EDATE($H69,12*SUMPRODUCT(--(Types!$A$2:$A$21=$C69),Types!$E$2:$E$21))))</f>
        <v/>
      </c>
      <c r="M69" s="21" t="str">
        <f>IF(OR($A69="",$S69&lt;&gt;"OK"),"",EDATE($I69,12*SUMPRODUCT(--(Types!$A$2:$A$21=$C69),Types!$F$2:$F$21)))</f>
        <v/>
      </c>
      <c r="N69" s="21" t="str">
        <f>IF(OR($A69="",$S69&lt;&gt;"OK"),"",MIN($J69:$M69))</f>
        <v/>
      </c>
      <c r="O69" s="22" t="str">
        <f>IF($A69="","",IF(OR($S69&lt;&gt;"OK",NOT(AND(ISNUMBER(Dashboard!$B$4),N(Dashboard!$B$4)&gt;=18264,N(Dashboard!$B$4)&lt;=73050))),"n/a",$N69-Dashboard!$B$4))</f>
        <v/>
      </c>
      <c r="P69" s="23" t="str">
        <f>IF(OR($A69="",$S69&lt;&gt;"OK"),"",MID(IF($J69=$N69," + Monthly","")&amp;IF($K69=$N69," + Maintenance","")&amp;IF($L69=$N69," + Internal","")&amp;IF($M69=$N69," + Hydrostatic",""),4,100))</f>
        <v/>
      </c>
      <c r="Q69" s="24" t="str">
        <f>IF($A69="","",IF(Dashboard!$B$14&gt;0,"Check data",IF($O69&lt;0,"Overdue",IF($O69&lt;=Dashboard!$B$5,"Due soon","OK"))))</f>
        <v/>
      </c>
      <c r="R69" s="22" t="str">
        <f>IF($A69="","",SUMPRODUCT(('Inspection Log'!$B$2:$B$2001=$A69)*('Inspection Log'!$E$2:$E$2001="Fail")*('Inspection Log'!$G$2:$G$2001&lt;&gt;"Closed")))</f>
        <v/>
      </c>
      <c r="S69" s="24" t="str">
        <f>IF(COUNTA($A69:$E69)=0,"",IF($A69="","Check ID",IF(SUMPRODUCT(--($A$2:$A$301=$A69))&gt;1,"Duplicate ID",IF(OR($C69="",SUMPRODUCT(--(Types!$A$2:$A$21=$C69))&lt;&gt;1),"Check ID",IF(OR($B69="",NOT(AND(ISNUMBER($E69),N($E69)&gt;=18264,N($E69)&lt;=73050))),"Check inputs","OK")))))</f>
        <v/>
      </c>
    </row>
    <row r="70" ht="24" customHeight="1" spans="1:19" x14ac:dyDescent="0.25">
      <c r="A70" s="18"/>
      <c r="B70" s="19"/>
      <c r="C70" s="18"/>
      <c r="D70" s="18"/>
      <c r="E70" s="20"/>
      <c r="F70" s="21" t="str">
        <f>IF(OR($A70="",$S70&lt;&gt;"OK"),"",MAX($E70,SUMPRODUCT(MAX(('Inspection Log'!$B$2:$B$2001=$A70)*('Inspection Log'!$C$2:$C$2001="Monthly")*'Inspection Log'!$I$2:$I$2001))))</f>
        <v/>
      </c>
      <c r="G70" s="21" t="str">
        <f>IF(OR($A70="",$S70&lt;&gt;"OK"),"",MAX($E70,SUMPRODUCT(MAX(('Inspection Log'!$B$2:$B$2001=$A70)*('Inspection Log'!$C$2:$C$2001="Maintenance")*'Inspection Log'!$I$2:$I$2001))))</f>
        <v/>
      </c>
      <c r="H70" s="21" t="str">
        <f>IF(OR($A70="",$S70&lt;&gt;"OK"),"",MAX($E70,SUMPRODUCT(MAX(('Inspection Log'!$B$2:$B$2001=$A70)*('Inspection Log'!$C$2:$C$2001="Internal")*'Inspection Log'!$I$2:$I$2001))))</f>
        <v/>
      </c>
      <c r="I70" s="21" t="str">
        <f>IF(OR($A70="",$S70&lt;&gt;"OK"),"",MAX($E70,SUMPRODUCT(MAX(('Inspection Log'!$B$2:$B$2001=$A70)*('Inspection Log'!$C$2:$C$2001="Hydrostatic")*'Inspection Log'!$I$2:$I$2001))))</f>
        <v/>
      </c>
      <c r="J70" s="21" t="str">
        <f>IF(OR($A70="",$S70&lt;&gt;"OK"),"",$F70+SUMPRODUCT(--(Types!$A$2:$A$21=$C70),Types!$C$2:$C$21))</f>
        <v/>
      </c>
      <c r="K70" s="21" t="str">
        <f>IF(OR($A70="",$S70&lt;&gt;"OK"),"",$G70+SUMPRODUCT(--(Types!$A$2:$A$21=$C70),Types!$D$2:$D$21))</f>
        <v/>
      </c>
      <c r="L70" s="21" t="str">
        <f>IF(OR($A70="",$S70&lt;&gt;"OK"),"",IF(SUMPRODUCT((Types!$A$2:$A$21=$C70)*(Types!$E$2:$E$21&lt;&gt;""))=0,"",EDATE($H70,12*SUMPRODUCT(--(Types!$A$2:$A$21=$C70),Types!$E$2:$E$21))))</f>
        <v/>
      </c>
      <c r="M70" s="21" t="str">
        <f>IF(OR($A70="",$S70&lt;&gt;"OK"),"",EDATE($I70,12*SUMPRODUCT(--(Types!$A$2:$A$21=$C70),Types!$F$2:$F$21)))</f>
        <v/>
      </c>
      <c r="N70" s="21" t="str">
        <f>IF(OR($A70="",$S70&lt;&gt;"OK"),"",MIN($J70:$M70))</f>
        <v/>
      </c>
      <c r="O70" s="22" t="str">
        <f>IF($A70="","",IF(OR($S70&lt;&gt;"OK",NOT(AND(ISNUMBER(Dashboard!$B$4),N(Dashboard!$B$4)&gt;=18264,N(Dashboard!$B$4)&lt;=73050))),"n/a",$N70-Dashboard!$B$4))</f>
        <v/>
      </c>
      <c r="P70" s="23" t="str">
        <f>IF(OR($A70="",$S70&lt;&gt;"OK"),"",MID(IF($J70=$N70," + Monthly","")&amp;IF($K70=$N70," + Maintenance","")&amp;IF($L70=$N70," + Internal","")&amp;IF($M70=$N70," + Hydrostatic",""),4,100))</f>
        <v/>
      </c>
      <c r="Q70" s="24" t="str">
        <f>IF($A70="","",IF(Dashboard!$B$14&gt;0,"Check data",IF($O70&lt;0,"Overdue",IF($O70&lt;=Dashboard!$B$5,"Due soon","OK"))))</f>
        <v/>
      </c>
      <c r="R70" s="22" t="str">
        <f>IF($A70="","",SUMPRODUCT(('Inspection Log'!$B$2:$B$2001=$A70)*('Inspection Log'!$E$2:$E$2001="Fail")*('Inspection Log'!$G$2:$G$2001&lt;&gt;"Closed")))</f>
        <v/>
      </c>
      <c r="S70" s="24" t="str">
        <f>IF(COUNTA($A70:$E70)=0,"",IF($A70="","Check ID",IF(SUMPRODUCT(--($A$2:$A$301=$A70))&gt;1,"Duplicate ID",IF(OR($C70="",SUMPRODUCT(--(Types!$A$2:$A$21=$C70))&lt;&gt;1),"Check ID",IF(OR($B70="",NOT(AND(ISNUMBER($E70),N($E70)&gt;=18264,N($E70)&lt;=73050))),"Check inputs","OK")))))</f>
        <v/>
      </c>
    </row>
    <row r="71" ht="24" customHeight="1" spans="1:19" x14ac:dyDescent="0.25">
      <c r="A71" s="18"/>
      <c r="B71" s="19"/>
      <c r="C71" s="18"/>
      <c r="D71" s="18"/>
      <c r="E71" s="20"/>
      <c r="F71" s="21" t="str">
        <f>IF(OR($A71="",$S71&lt;&gt;"OK"),"",MAX($E71,SUMPRODUCT(MAX(('Inspection Log'!$B$2:$B$2001=$A71)*('Inspection Log'!$C$2:$C$2001="Monthly")*'Inspection Log'!$I$2:$I$2001))))</f>
        <v/>
      </c>
      <c r="G71" s="21" t="str">
        <f>IF(OR($A71="",$S71&lt;&gt;"OK"),"",MAX($E71,SUMPRODUCT(MAX(('Inspection Log'!$B$2:$B$2001=$A71)*('Inspection Log'!$C$2:$C$2001="Maintenance")*'Inspection Log'!$I$2:$I$2001))))</f>
        <v/>
      </c>
      <c r="H71" s="21" t="str">
        <f>IF(OR($A71="",$S71&lt;&gt;"OK"),"",MAX($E71,SUMPRODUCT(MAX(('Inspection Log'!$B$2:$B$2001=$A71)*('Inspection Log'!$C$2:$C$2001="Internal")*'Inspection Log'!$I$2:$I$2001))))</f>
        <v/>
      </c>
      <c r="I71" s="21" t="str">
        <f>IF(OR($A71="",$S71&lt;&gt;"OK"),"",MAX($E71,SUMPRODUCT(MAX(('Inspection Log'!$B$2:$B$2001=$A71)*('Inspection Log'!$C$2:$C$2001="Hydrostatic")*'Inspection Log'!$I$2:$I$2001))))</f>
        <v/>
      </c>
      <c r="J71" s="21" t="str">
        <f>IF(OR($A71="",$S71&lt;&gt;"OK"),"",$F71+SUMPRODUCT(--(Types!$A$2:$A$21=$C71),Types!$C$2:$C$21))</f>
        <v/>
      </c>
      <c r="K71" s="21" t="str">
        <f>IF(OR($A71="",$S71&lt;&gt;"OK"),"",$G71+SUMPRODUCT(--(Types!$A$2:$A$21=$C71),Types!$D$2:$D$21))</f>
        <v/>
      </c>
      <c r="L71" s="21" t="str">
        <f>IF(OR($A71="",$S71&lt;&gt;"OK"),"",IF(SUMPRODUCT((Types!$A$2:$A$21=$C71)*(Types!$E$2:$E$21&lt;&gt;""))=0,"",EDATE($H71,12*SUMPRODUCT(--(Types!$A$2:$A$21=$C71),Types!$E$2:$E$21))))</f>
        <v/>
      </c>
      <c r="M71" s="21" t="str">
        <f>IF(OR($A71="",$S71&lt;&gt;"OK"),"",EDATE($I71,12*SUMPRODUCT(--(Types!$A$2:$A$21=$C71),Types!$F$2:$F$21)))</f>
        <v/>
      </c>
      <c r="N71" s="21" t="str">
        <f>IF(OR($A71="",$S71&lt;&gt;"OK"),"",MIN($J71:$M71))</f>
        <v/>
      </c>
      <c r="O71" s="22" t="str">
        <f>IF($A71="","",IF(OR($S71&lt;&gt;"OK",NOT(AND(ISNUMBER(Dashboard!$B$4),N(Dashboard!$B$4)&gt;=18264,N(Dashboard!$B$4)&lt;=73050))),"n/a",$N71-Dashboard!$B$4))</f>
        <v/>
      </c>
      <c r="P71" s="23" t="str">
        <f>IF(OR($A71="",$S71&lt;&gt;"OK"),"",MID(IF($J71=$N71," + Monthly","")&amp;IF($K71=$N71," + Maintenance","")&amp;IF($L71=$N71," + Internal","")&amp;IF($M71=$N71," + Hydrostatic",""),4,100))</f>
        <v/>
      </c>
      <c r="Q71" s="24" t="str">
        <f>IF($A71="","",IF(Dashboard!$B$14&gt;0,"Check data",IF($O71&lt;0,"Overdue",IF($O71&lt;=Dashboard!$B$5,"Due soon","OK"))))</f>
        <v/>
      </c>
      <c r="R71" s="22" t="str">
        <f>IF($A71="","",SUMPRODUCT(('Inspection Log'!$B$2:$B$2001=$A71)*('Inspection Log'!$E$2:$E$2001="Fail")*('Inspection Log'!$G$2:$G$2001&lt;&gt;"Closed")))</f>
        <v/>
      </c>
      <c r="S71" s="24" t="str">
        <f>IF(COUNTA($A71:$E71)=0,"",IF($A71="","Check ID",IF(SUMPRODUCT(--($A$2:$A$301=$A71))&gt;1,"Duplicate ID",IF(OR($C71="",SUMPRODUCT(--(Types!$A$2:$A$21=$C71))&lt;&gt;1),"Check ID",IF(OR($B71="",NOT(AND(ISNUMBER($E71),N($E71)&gt;=18264,N($E71)&lt;=73050))),"Check inputs","OK")))))</f>
        <v/>
      </c>
    </row>
    <row r="72" ht="24" customHeight="1" spans="1:19" x14ac:dyDescent="0.25">
      <c r="A72" s="18"/>
      <c r="B72" s="19"/>
      <c r="C72" s="18"/>
      <c r="D72" s="18"/>
      <c r="E72" s="20"/>
      <c r="F72" s="21" t="str">
        <f>IF(OR($A72="",$S72&lt;&gt;"OK"),"",MAX($E72,SUMPRODUCT(MAX(('Inspection Log'!$B$2:$B$2001=$A72)*('Inspection Log'!$C$2:$C$2001="Monthly")*'Inspection Log'!$I$2:$I$2001))))</f>
        <v/>
      </c>
      <c r="G72" s="21" t="str">
        <f>IF(OR($A72="",$S72&lt;&gt;"OK"),"",MAX($E72,SUMPRODUCT(MAX(('Inspection Log'!$B$2:$B$2001=$A72)*('Inspection Log'!$C$2:$C$2001="Maintenance")*'Inspection Log'!$I$2:$I$2001))))</f>
        <v/>
      </c>
      <c r="H72" s="21" t="str">
        <f>IF(OR($A72="",$S72&lt;&gt;"OK"),"",MAX($E72,SUMPRODUCT(MAX(('Inspection Log'!$B$2:$B$2001=$A72)*('Inspection Log'!$C$2:$C$2001="Internal")*'Inspection Log'!$I$2:$I$2001))))</f>
        <v/>
      </c>
      <c r="I72" s="21" t="str">
        <f>IF(OR($A72="",$S72&lt;&gt;"OK"),"",MAX($E72,SUMPRODUCT(MAX(('Inspection Log'!$B$2:$B$2001=$A72)*('Inspection Log'!$C$2:$C$2001="Hydrostatic")*'Inspection Log'!$I$2:$I$2001))))</f>
        <v/>
      </c>
      <c r="J72" s="21" t="str">
        <f>IF(OR($A72="",$S72&lt;&gt;"OK"),"",$F72+SUMPRODUCT(--(Types!$A$2:$A$21=$C72),Types!$C$2:$C$21))</f>
        <v/>
      </c>
      <c r="K72" s="21" t="str">
        <f>IF(OR($A72="",$S72&lt;&gt;"OK"),"",$G72+SUMPRODUCT(--(Types!$A$2:$A$21=$C72),Types!$D$2:$D$21))</f>
        <v/>
      </c>
      <c r="L72" s="21" t="str">
        <f>IF(OR($A72="",$S72&lt;&gt;"OK"),"",IF(SUMPRODUCT((Types!$A$2:$A$21=$C72)*(Types!$E$2:$E$21&lt;&gt;""))=0,"",EDATE($H72,12*SUMPRODUCT(--(Types!$A$2:$A$21=$C72),Types!$E$2:$E$21))))</f>
        <v/>
      </c>
      <c r="M72" s="21" t="str">
        <f>IF(OR($A72="",$S72&lt;&gt;"OK"),"",EDATE($I72,12*SUMPRODUCT(--(Types!$A$2:$A$21=$C72),Types!$F$2:$F$21)))</f>
        <v/>
      </c>
      <c r="N72" s="21" t="str">
        <f>IF(OR($A72="",$S72&lt;&gt;"OK"),"",MIN($J72:$M72))</f>
        <v/>
      </c>
      <c r="O72" s="22" t="str">
        <f>IF($A72="","",IF(OR($S72&lt;&gt;"OK",NOT(AND(ISNUMBER(Dashboard!$B$4),N(Dashboard!$B$4)&gt;=18264,N(Dashboard!$B$4)&lt;=73050))),"n/a",$N72-Dashboard!$B$4))</f>
        <v/>
      </c>
      <c r="P72" s="23" t="str">
        <f>IF(OR($A72="",$S72&lt;&gt;"OK"),"",MID(IF($J72=$N72," + Monthly","")&amp;IF($K72=$N72," + Maintenance","")&amp;IF($L72=$N72," + Internal","")&amp;IF($M72=$N72," + Hydrostatic",""),4,100))</f>
        <v/>
      </c>
      <c r="Q72" s="24" t="str">
        <f>IF($A72="","",IF(Dashboard!$B$14&gt;0,"Check data",IF($O72&lt;0,"Overdue",IF($O72&lt;=Dashboard!$B$5,"Due soon","OK"))))</f>
        <v/>
      </c>
      <c r="R72" s="22" t="str">
        <f>IF($A72="","",SUMPRODUCT(('Inspection Log'!$B$2:$B$2001=$A72)*('Inspection Log'!$E$2:$E$2001="Fail")*('Inspection Log'!$G$2:$G$2001&lt;&gt;"Closed")))</f>
        <v/>
      </c>
      <c r="S72" s="24" t="str">
        <f>IF(COUNTA($A72:$E72)=0,"",IF($A72="","Check ID",IF(SUMPRODUCT(--($A$2:$A$301=$A72))&gt;1,"Duplicate ID",IF(OR($C72="",SUMPRODUCT(--(Types!$A$2:$A$21=$C72))&lt;&gt;1),"Check ID",IF(OR($B72="",NOT(AND(ISNUMBER($E72),N($E72)&gt;=18264,N($E72)&lt;=73050))),"Check inputs","OK")))))</f>
        <v/>
      </c>
    </row>
    <row r="73" ht="24" customHeight="1" spans="1:19" x14ac:dyDescent="0.25">
      <c r="A73" s="18"/>
      <c r="B73" s="19"/>
      <c r="C73" s="18"/>
      <c r="D73" s="18"/>
      <c r="E73" s="20"/>
      <c r="F73" s="21" t="str">
        <f>IF(OR($A73="",$S73&lt;&gt;"OK"),"",MAX($E73,SUMPRODUCT(MAX(('Inspection Log'!$B$2:$B$2001=$A73)*('Inspection Log'!$C$2:$C$2001="Monthly")*'Inspection Log'!$I$2:$I$2001))))</f>
        <v/>
      </c>
      <c r="G73" s="21" t="str">
        <f>IF(OR($A73="",$S73&lt;&gt;"OK"),"",MAX($E73,SUMPRODUCT(MAX(('Inspection Log'!$B$2:$B$2001=$A73)*('Inspection Log'!$C$2:$C$2001="Maintenance")*'Inspection Log'!$I$2:$I$2001))))</f>
        <v/>
      </c>
      <c r="H73" s="21" t="str">
        <f>IF(OR($A73="",$S73&lt;&gt;"OK"),"",MAX($E73,SUMPRODUCT(MAX(('Inspection Log'!$B$2:$B$2001=$A73)*('Inspection Log'!$C$2:$C$2001="Internal")*'Inspection Log'!$I$2:$I$2001))))</f>
        <v/>
      </c>
      <c r="I73" s="21" t="str">
        <f>IF(OR($A73="",$S73&lt;&gt;"OK"),"",MAX($E73,SUMPRODUCT(MAX(('Inspection Log'!$B$2:$B$2001=$A73)*('Inspection Log'!$C$2:$C$2001="Hydrostatic")*'Inspection Log'!$I$2:$I$2001))))</f>
        <v/>
      </c>
      <c r="J73" s="21" t="str">
        <f>IF(OR($A73="",$S73&lt;&gt;"OK"),"",$F73+SUMPRODUCT(--(Types!$A$2:$A$21=$C73),Types!$C$2:$C$21))</f>
        <v/>
      </c>
      <c r="K73" s="21" t="str">
        <f>IF(OR($A73="",$S73&lt;&gt;"OK"),"",$G73+SUMPRODUCT(--(Types!$A$2:$A$21=$C73),Types!$D$2:$D$21))</f>
        <v/>
      </c>
      <c r="L73" s="21" t="str">
        <f>IF(OR($A73="",$S73&lt;&gt;"OK"),"",IF(SUMPRODUCT((Types!$A$2:$A$21=$C73)*(Types!$E$2:$E$21&lt;&gt;""))=0,"",EDATE($H73,12*SUMPRODUCT(--(Types!$A$2:$A$21=$C73),Types!$E$2:$E$21))))</f>
        <v/>
      </c>
      <c r="M73" s="21" t="str">
        <f>IF(OR($A73="",$S73&lt;&gt;"OK"),"",EDATE($I73,12*SUMPRODUCT(--(Types!$A$2:$A$21=$C73),Types!$F$2:$F$21)))</f>
        <v/>
      </c>
      <c r="N73" s="21" t="str">
        <f>IF(OR($A73="",$S73&lt;&gt;"OK"),"",MIN($J73:$M73))</f>
        <v/>
      </c>
      <c r="O73" s="22" t="str">
        <f>IF($A73="","",IF(OR($S73&lt;&gt;"OK",NOT(AND(ISNUMBER(Dashboard!$B$4),N(Dashboard!$B$4)&gt;=18264,N(Dashboard!$B$4)&lt;=73050))),"n/a",$N73-Dashboard!$B$4))</f>
        <v/>
      </c>
      <c r="P73" s="23" t="str">
        <f>IF(OR($A73="",$S73&lt;&gt;"OK"),"",MID(IF($J73=$N73," + Monthly","")&amp;IF($K73=$N73," + Maintenance","")&amp;IF($L73=$N73," + Internal","")&amp;IF($M73=$N73," + Hydrostatic",""),4,100))</f>
        <v/>
      </c>
      <c r="Q73" s="24" t="str">
        <f>IF($A73="","",IF(Dashboard!$B$14&gt;0,"Check data",IF($O73&lt;0,"Overdue",IF($O73&lt;=Dashboard!$B$5,"Due soon","OK"))))</f>
        <v/>
      </c>
      <c r="R73" s="22" t="str">
        <f>IF($A73="","",SUMPRODUCT(('Inspection Log'!$B$2:$B$2001=$A73)*('Inspection Log'!$E$2:$E$2001="Fail")*('Inspection Log'!$G$2:$G$2001&lt;&gt;"Closed")))</f>
        <v/>
      </c>
      <c r="S73" s="24" t="str">
        <f>IF(COUNTA($A73:$E73)=0,"",IF($A73="","Check ID",IF(SUMPRODUCT(--($A$2:$A$301=$A73))&gt;1,"Duplicate ID",IF(OR($C73="",SUMPRODUCT(--(Types!$A$2:$A$21=$C73))&lt;&gt;1),"Check ID",IF(OR($B73="",NOT(AND(ISNUMBER($E73),N($E73)&gt;=18264,N($E73)&lt;=73050))),"Check inputs","OK")))))</f>
        <v/>
      </c>
    </row>
    <row r="74" ht="24" customHeight="1" spans="1:19" x14ac:dyDescent="0.25">
      <c r="A74" s="18"/>
      <c r="B74" s="19"/>
      <c r="C74" s="18"/>
      <c r="D74" s="18"/>
      <c r="E74" s="20"/>
      <c r="F74" s="21" t="str">
        <f>IF(OR($A74="",$S74&lt;&gt;"OK"),"",MAX($E74,SUMPRODUCT(MAX(('Inspection Log'!$B$2:$B$2001=$A74)*('Inspection Log'!$C$2:$C$2001="Monthly")*'Inspection Log'!$I$2:$I$2001))))</f>
        <v/>
      </c>
      <c r="G74" s="21" t="str">
        <f>IF(OR($A74="",$S74&lt;&gt;"OK"),"",MAX($E74,SUMPRODUCT(MAX(('Inspection Log'!$B$2:$B$2001=$A74)*('Inspection Log'!$C$2:$C$2001="Maintenance")*'Inspection Log'!$I$2:$I$2001))))</f>
        <v/>
      </c>
      <c r="H74" s="21" t="str">
        <f>IF(OR($A74="",$S74&lt;&gt;"OK"),"",MAX($E74,SUMPRODUCT(MAX(('Inspection Log'!$B$2:$B$2001=$A74)*('Inspection Log'!$C$2:$C$2001="Internal")*'Inspection Log'!$I$2:$I$2001))))</f>
        <v/>
      </c>
      <c r="I74" s="21" t="str">
        <f>IF(OR($A74="",$S74&lt;&gt;"OK"),"",MAX($E74,SUMPRODUCT(MAX(('Inspection Log'!$B$2:$B$2001=$A74)*('Inspection Log'!$C$2:$C$2001="Hydrostatic")*'Inspection Log'!$I$2:$I$2001))))</f>
        <v/>
      </c>
      <c r="J74" s="21" t="str">
        <f>IF(OR($A74="",$S74&lt;&gt;"OK"),"",$F74+SUMPRODUCT(--(Types!$A$2:$A$21=$C74),Types!$C$2:$C$21))</f>
        <v/>
      </c>
      <c r="K74" s="21" t="str">
        <f>IF(OR($A74="",$S74&lt;&gt;"OK"),"",$G74+SUMPRODUCT(--(Types!$A$2:$A$21=$C74),Types!$D$2:$D$21))</f>
        <v/>
      </c>
      <c r="L74" s="21" t="str">
        <f>IF(OR($A74="",$S74&lt;&gt;"OK"),"",IF(SUMPRODUCT((Types!$A$2:$A$21=$C74)*(Types!$E$2:$E$21&lt;&gt;""))=0,"",EDATE($H74,12*SUMPRODUCT(--(Types!$A$2:$A$21=$C74),Types!$E$2:$E$21))))</f>
        <v/>
      </c>
      <c r="M74" s="21" t="str">
        <f>IF(OR($A74="",$S74&lt;&gt;"OK"),"",EDATE($I74,12*SUMPRODUCT(--(Types!$A$2:$A$21=$C74),Types!$F$2:$F$21)))</f>
        <v/>
      </c>
      <c r="N74" s="21" t="str">
        <f>IF(OR($A74="",$S74&lt;&gt;"OK"),"",MIN($J74:$M74))</f>
        <v/>
      </c>
      <c r="O74" s="22" t="str">
        <f>IF($A74="","",IF(OR($S74&lt;&gt;"OK",NOT(AND(ISNUMBER(Dashboard!$B$4),N(Dashboard!$B$4)&gt;=18264,N(Dashboard!$B$4)&lt;=73050))),"n/a",$N74-Dashboard!$B$4))</f>
        <v/>
      </c>
      <c r="P74" s="23" t="str">
        <f>IF(OR($A74="",$S74&lt;&gt;"OK"),"",MID(IF($J74=$N74," + Monthly","")&amp;IF($K74=$N74," + Maintenance","")&amp;IF($L74=$N74," + Internal","")&amp;IF($M74=$N74," + Hydrostatic",""),4,100))</f>
        <v/>
      </c>
      <c r="Q74" s="24" t="str">
        <f>IF($A74="","",IF(Dashboard!$B$14&gt;0,"Check data",IF($O74&lt;0,"Overdue",IF($O74&lt;=Dashboard!$B$5,"Due soon","OK"))))</f>
        <v/>
      </c>
      <c r="R74" s="22" t="str">
        <f>IF($A74="","",SUMPRODUCT(('Inspection Log'!$B$2:$B$2001=$A74)*('Inspection Log'!$E$2:$E$2001="Fail")*('Inspection Log'!$G$2:$G$2001&lt;&gt;"Closed")))</f>
        <v/>
      </c>
      <c r="S74" s="24" t="str">
        <f>IF(COUNTA($A74:$E74)=0,"",IF($A74="","Check ID",IF(SUMPRODUCT(--($A$2:$A$301=$A74))&gt;1,"Duplicate ID",IF(OR($C74="",SUMPRODUCT(--(Types!$A$2:$A$21=$C74))&lt;&gt;1),"Check ID",IF(OR($B74="",NOT(AND(ISNUMBER($E74),N($E74)&gt;=18264,N($E74)&lt;=73050))),"Check inputs","OK")))))</f>
        <v/>
      </c>
    </row>
    <row r="75" ht="24" customHeight="1" spans="1:19" x14ac:dyDescent="0.25">
      <c r="A75" s="18"/>
      <c r="B75" s="19"/>
      <c r="C75" s="18"/>
      <c r="D75" s="18"/>
      <c r="E75" s="20"/>
      <c r="F75" s="21" t="str">
        <f>IF(OR($A75="",$S75&lt;&gt;"OK"),"",MAX($E75,SUMPRODUCT(MAX(('Inspection Log'!$B$2:$B$2001=$A75)*('Inspection Log'!$C$2:$C$2001="Monthly")*'Inspection Log'!$I$2:$I$2001))))</f>
        <v/>
      </c>
      <c r="G75" s="21" t="str">
        <f>IF(OR($A75="",$S75&lt;&gt;"OK"),"",MAX($E75,SUMPRODUCT(MAX(('Inspection Log'!$B$2:$B$2001=$A75)*('Inspection Log'!$C$2:$C$2001="Maintenance")*'Inspection Log'!$I$2:$I$2001))))</f>
        <v/>
      </c>
      <c r="H75" s="21" t="str">
        <f>IF(OR($A75="",$S75&lt;&gt;"OK"),"",MAX($E75,SUMPRODUCT(MAX(('Inspection Log'!$B$2:$B$2001=$A75)*('Inspection Log'!$C$2:$C$2001="Internal")*'Inspection Log'!$I$2:$I$2001))))</f>
        <v/>
      </c>
      <c r="I75" s="21" t="str">
        <f>IF(OR($A75="",$S75&lt;&gt;"OK"),"",MAX($E75,SUMPRODUCT(MAX(('Inspection Log'!$B$2:$B$2001=$A75)*('Inspection Log'!$C$2:$C$2001="Hydrostatic")*'Inspection Log'!$I$2:$I$2001))))</f>
        <v/>
      </c>
      <c r="J75" s="21" t="str">
        <f>IF(OR($A75="",$S75&lt;&gt;"OK"),"",$F75+SUMPRODUCT(--(Types!$A$2:$A$21=$C75),Types!$C$2:$C$21))</f>
        <v/>
      </c>
      <c r="K75" s="21" t="str">
        <f>IF(OR($A75="",$S75&lt;&gt;"OK"),"",$G75+SUMPRODUCT(--(Types!$A$2:$A$21=$C75),Types!$D$2:$D$21))</f>
        <v/>
      </c>
      <c r="L75" s="21" t="str">
        <f>IF(OR($A75="",$S75&lt;&gt;"OK"),"",IF(SUMPRODUCT((Types!$A$2:$A$21=$C75)*(Types!$E$2:$E$21&lt;&gt;""))=0,"",EDATE($H75,12*SUMPRODUCT(--(Types!$A$2:$A$21=$C75),Types!$E$2:$E$21))))</f>
        <v/>
      </c>
      <c r="M75" s="21" t="str">
        <f>IF(OR($A75="",$S75&lt;&gt;"OK"),"",EDATE($I75,12*SUMPRODUCT(--(Types!$A$2:$A$21=$C75),Types!$F$2:$F$21)))</f>
        <v/>
      </c>
      <c r="N75" s="21" t="str">
        <f>IF(OR($A75="",$S75&lt;&gt;"OK"),"",MIN($J75:$M75))</f>
        <v/>
      </c>
      <c r="O75" s="22" t="str">
        <f>IF($A75="","",IF(OR($S75&lt;&gt;"OK",NOT(AND(ISNUMBER(Dashboard!$B$4),N(Dashboard!$B$4)&gt;=18264,N(Dashboard!$B$4)&lt;=73050))),"n/a",$N75-Dashboard!$B$4))</f>
        <v/>
      </c>
      <c r="P75" s="23" t="str">
        <f>IF(OR($A75="",$S75&lt;&gt;"OK"),"",MID(IF($J75=$N75," + Monthly","")&amp;IF($K75=$N75," + Maintenance","")&amp;IF($L75=$N75," + Internal","")&amp;IF($M75=$N75," + Hydrostatic",""),4,100))</f>
        <v/>
      </c>
      <c r="Q75" s="24" t="str">
        <f>IF($A75="","",IF(Dashboard!$B$14&gt;0,"Check data",IF($O75&lt;0,"Overdue",IF($O75&lt;=Dashboard!$B$5,"Due soon","OK"))))</f>
        <v/>
      </c>
      <c r="R75" s="22" t="str">
        <f>IF($A75="","",SUMPRODUCT(('Inspection Log'!$B$2:$B$2001=$A75)*('Inspection Log'!$E$2:$E$2001="Fail")*('Inspection Log'!$G$2:$G$2001&lt;&gt;"Closed")))</f>
        <v/>
      </c>
      <c r="S75" s="24" t="str">
        <f>IF(COUNTA($A75:$E75)=0,"",IF($A75="","Check ID",IF(SUMPRODUCT(--($A$2:$A$301=$A75))&gt;1,"Duplicate ID",IF(OR($C75="",SUMPRODUCT(--(Types!$A$2:$A$21=$C75))&lt;&gt;1),"Check ID",IF(OR($B75="",NOT(AND(ISNUMBER($E75),N($E75)&gt;=18264,N($E75)&lt;=73050))),"Check inputs","OK")))))</f>
        <v/>
      </c>
    </row>
    <row r="76" ht="24" customHeight="1" spans="1:19" x14ac:dyDescent="0.25">
      <c r="A76" s="18"/>
      <c r="B76" s="19"/>
      <c r="C76" s="18"/>
      <c r="D76" s="18"/>
      <c r="E76" s="20"/>
      <c r="F76" s="21" t="str">
        <f>IF(OR($A76="",$S76&lt;&gt;"OK"),"",MAX($E76,SUMPRODUCT(MAX(('Inspection Log'!$B$2:$B$2001=$A76)*('Inspection Log'!$C$2:$C$2001="Monthly")*'Inspection Log'!$I$2:$I$2001))))</f>
        <v/>
      </c>
      <c r="G76" s="21" t="str">
        <f>IF(OR($A76="",$S76&lt;&gt;"OK"),"",MAX($E76,SUMPRODUCT(MAX(('Inspection Log'!$B$2:$B$2001=$A76)*('Inspection Log'!$C$2:$C$2001="Maintenance")*'Inspection Log'!$I$2:$I$2001))))</f>
        <v/>
      </c>
      <c r="H76" s="21" t="str">
        <f>IF(OR($A76="",$S76&lt;&gt;"OK"),"",MAX($E76,SUMPRODUCT(MAX(('Inspection Log'!$B$2:$B$2001=$A76)*('Inspection Log'!$C$2:$C$2001="Internal")*'Inspection Log'!$I$2:$I$2001))))</f>
        <v/>
      </c>
      <c r="I76" s="21" t="str">
        <f>IF(OR($A76="",$S76&lt;&gt;"OK"),"",MAX($E76,SUMPRODUCT(MAX(('Inspection Log'!$B$2:$B$2001=$A76)*('Inspection Log'!$C$2:$C$2001="Hydrostatic")*'Inspection Log'!$I$2:$I$2001))))</f>
        <v/>
      </c>
      <c r="J76" s="21" t="str">
        <f>IF(OR($A76="",$S76&lt;&gt;"OK"),"",$F76+SUMPRODUCT(--(Types!$A$2:$A$21=$C76),Types!$C$2:$C$21))</f>
        <v/>
      </c>
      <c r="K76" s="21" t="str">
        <f>IF(OR($A76="",$S76&lt;&gt;"OK"),"",$G76+SUMPRODUCT(--(Types!$A$2:$A$21=$C76),Types!$D$2:$D$21))</f>
        <v/>
      </c>
      <c r="L76" s="21" t="str">
        <f>IF(OR($A76="",$S76&lt;&gt;"OK"),"",IF(SUMPRODUCT((Types!$A$2:$A$21=$C76)*(Types!$E$2:$E$21&lt;&gt;""))=0,"",EDATE($H76,12*SUMPRODUCT(--(Types!$A$2:$A$21=$C76),Types!$E$2:$E$21))))</f>
        <v/>
      </c>
      <c r="M76" s="21" t="str">
        <f>IF(OR($A76="",$S76&lt;&gt;"OK"),"",EDATE($I76,12*SUMPRODUCT(--(Types!$A$2:$A$21=$C76),Types!$F$2:$F$21)))</f>
        <v/>
      </c>
      <c r="N76" s="21" t="str">
        <f>IF(OR($A76="",$S76&lt;&gt;"OK"),"",MIN($J76:$M76))</f>
        <v/>
      </c>
      <c r="O76" s="22" t="str">
        <f>IF($A76="","",IF(OR($S76&lt;&gt;"OK",NOT(AND(ISNUMBER(Dashboard!$B$4),N(Dashboard!$B$4)&gt;=18264,N(Dashboard!$B$4)&lt;=73050))),"n/a",$N76-Dashboard!$B$4))</f>
        <v/>
      </c>
      <c r="P76" s="23" t="str">
        <f>IF(OR($A76="",$S76&lt;&gt;"OK"),"",MID(IF($J76=$N76," + Monthly","")&amp;IF($K76=$N76," + Maintenance","")&amp;IF($L76=$N76," + Internal","")&amp;IF($M76=$N76," + Hydrostatic",""),4,100))</f>
        <v/>
      </c>
      <c r="Q76" s="24" t="str">
        <f>IF($A76="","",IF(Dashboard!$B$14&gt;0,"Check data",IF($O76&lt;0,"Overdue",IF($O76&lt;=Dashboard!$B$5,"Due soon","OK"))))</f>
        <v/>
      </c>
      <c r="R76" s="22" t="str">
        <f>IF($A76="","",SUMPRODUCT(('Inspection Log'!$B$2:$B$2001=$A76)*('Inspection Log'!$E$2:$E$2001="Fail")*('Inspection Log'!$G$2:$G$2001&lt;&gt;"Closed")))</f>
        <v/>
      </c>
      <c r="S76" s="24" t="str">
        <f>IF(COUNTA($A76:$E76)=0,"",IF($A76="","Check ID",IF(SUMPRODUCT(--($A$2:$A$301=$A76))&gt;1,"Duplicate ID",IF(OR($C76="",SUMPRODUCT(--(Types!$A$2:$A$21=$C76))&lt;&gt;1),"Check ID",IF(OR($B76="",NOT(AND(ISNUMBER($E76),N($E76)&gt;=18264,N($E76)&lt;=73050))),"Check inputs","OK")))))</f>
        <v/>
      </c>
    </row>
    <row r="77" ht="24" customHeight="1" spans="1:19" x14ac:dyDescent="0.25">
      <c r="A77" s="18"/>
      <c r="B77" s="19"/>
      <c r="C77" s="18"/>
      <c r="D77" s="18"/>
      <c r="E77" s="20"/>
      <c r="F77" s="21" t="str">
        <f>IF(OR($A77="",$S77&lt;&gt;"OK"),"",MAX($E77,SUMPRODUCT(MAX(('Inspection Log'!$B$2:$B$2001=$A77)*('Inspection Log'!$C$2:$C$2001="Monthly")*'Inspection Log'!$I$2:$I$2001))))</f>
        <v/>
      </c>
      <c r="G77" s="21" t="str">
        <f>IF(OR($A77="",$S77&lt;&gt;"OK"),"",MAX($E77,SUMPRODUCT(MAX(('Inspection Log'!$B$2:$B$2001=$A77)*('Inspection Log'!$C$2:$C$2001="Maintenance")*'Inspection Log'!$I$2:$I$2001))))</f>
        <v/>
      </c>
      <c r="H77" s="21" t="str">
        <f>IF(OR($A77="",$S77&lt;&gt;"OK"),"",MAX($E77,SUMPRODUCT(MAX(('Inspection Log'!$B$2:$B$2001=$A77)*('Inspection Log'!$C$2:$C$2001="Internal")*'Inspection Log'!$I$2:$I$2001))))</f>
        <v/>
      </c>
      <c r="I77" s="21" t="str">
        <f>IF(OR($A77="",$S77&lt;&gt;"OK"),"",MAX($E77,SUMPRODUCT(MAX(('Inspection Log'!$B$2:$B$2001=$A77)*('Inspection Log'!$C$2:$C$2001="Hydrostatic")*'Inspection Log'!$I$2:$I$2001))))</f>
        <v/>
      </c>
      <c r="J77" s="21" t="str">
        <f>IF(OR($A77="",$S77&lt;&gt;"OK"),"",$F77+SUMPRODUCT(--(Types!$A$2:$A$21=$C77),Types!$C$2:$C$21))</f>
        <v/>
      </c>
      <c r="K77" s="21" t="str">
        <f>IF(OR($A77="",$S77&lt;&gt;"OK"),"",$G77+SUMPRODUCT(--(Types!$A$2:$A$21=$C77),Types!$D$2:$D$21))</f>
        <v/>
      </c>
      <c r="L77" s="21" t="str">
        <f>IF(OR($A77="",$S77&lt;&gt;"OK"),"",IF(SUMPRODUCT((Types!$A$2:$A$21=$C77)*(Types!$E$2:$E$21&lt;&gt;""))=0,"",EDATE($H77,12*SUMPRODUCT(--(Types!$A$2:$A$21=$C77),Types!$E$2:$E$21))))</f>
        <v/>
      </c>
      <c r="M77" s="21" t="str">
        <f>IF(OR($A77="",$S77&lt;&gt;"OK"),"",EDATE($I77,12*SUMPRODUCT(--(Types!$A$2:$A$21=$C77),Types!$F$2:$F$21)))</f>
        <v/>
      </c>
      <c r="N77" s="21" t="str">
        <f>IF(OR($A77="",$S77&lt;&gt;"OK"),"",MIN($J77:$M77))</f>
        <v/>
      </c>
      <c r="O77" s="22" t="str">
        <f>IF($A77="","",IF(OR($S77&lt;&gt;"OK",NOT(AND(ISNUMBER(Dashboard!$B$4),N(Dashboard!$B$4)&gt;=18264,N(Dashboard!$B$4)&lt;=73050))),"n/a",$N77-Dashboard!$B$4))</f>
        <v/>
      </c>
      <c r="P77" s="23" t="str">
        <f>IF(OR($A77="",$S77&lt;&gt;"OK"),"",MID(IF($J77=$N77," + Monthly","")&amp;IF($K77=$N77," + Maintenance","")&amp;IF($L77=$N77," + Internal","")&amp;IF($M77=$N77," + Hydrostatic",""),4,100))</f>
        <v/>
      </c>
      <c r="Q77" s="24" t="str">
        <f>IF($A77="","",IF(Dashboard!$B$14&gt;0,"Check data",IF($O77&lt;0,"Overdue",IF($O77&lt;=Dashboard!$B$5,"Due soon","OK"))))</f>
        <v/>
      </c>
      <c r="R77" s="22" t="str">
        <f>IF($A77="","",SUMPRODUCT(('Inspection Log'!$B$2:$B$2001=$A77)*('Inspection Log'!$E$2:$E$2001="Fail")*('Inspection Log'!$G$2:$G$2001&lt;&gt;"Closed")))</f>
        <v/>
      </c>
      <c r="S77" s="24" t="str">
        <f>IF(COUNTA($A77:$E77)=0,"",IF($A77="","Check ID",IF(SUMPRODUCT(--($A$2:$A$301=$A77))&gt;1,"Duplicate ID",IF(OR($C77="",SUMPRODUCT(--(Types!$A$2:$A$21=$C77))&lt;&gt;1),"Check ID",IF(OR($B77="",NOT(AND(ISNUMBER($E77),N($E77)&gt;=18264,N($E77)&lt;=73050))),"Check inputs","OK")))))</f>
        <v/>
      </c>
    </row>
    <row r="78" ht="24" customHeight="1" spans="1:19" x14ac:dyDescent="0.25">
      <c r="A78" s="18"/>
      <c r="B78" s="19"/>
      <c r="C78" s="18"/>
      <c r="D78" s="18"/>
      <c r="E78" s="20"/>
      <c r="F78" s="21" t="str">
        <f>IF(OR($A78="",$S78&lt;&gt;"OK"),"",MAX($E78,SUMPRODUCT(MAX(('Inspection Log'!$B$2:$B$2001=$A78)*('Inspection Log'!$C$2:$C$2001="Monthly")*'Inspection Log'!$I$2:$I$2001))))</f>
        <v/>
      </c>
      <c r="G78" s="21" t="str">
        <f>IF(OR($A78="",$S78&lt;&gt;"OK"),"",MAX($E78,SUMPRODUCT(MAX(('Inspection Log'!$B$2:$B$2001=$A78)*('Inspection Log'!$C$2:$C$2001="Maintenance")*'Inspection Log'!$I$2:$I$2001))))</f>
        <v/>
      </c>
      <c r="H78" s="21" t="str">
        <f>IF(OR($A78="",$S78&lt;&gt;"OK"),"",MAX($E78,SUMPRODUCT(MAX(('Inspection Log'!$B$2:$B$2001=$A78)*('Inspection Log'!$C$2:$C$2001="Internal")*'Inspection Log'!$I$2:$I$2001))))</f>
        <v/>
      </c>
      <c r="I78" s="21" t="str">
        <f>IF(OR($A78="",$S78&lt;&gt;"OK"),"",MAX($E78,SUMPRODUCT(MAX(('Inspection Log'!$B$2:$B$2001=$A78)*('Inspection Log'!$C$2:$C$2001="Hydrostatic")*'Inspection Log'!$I$2:$I$2001))))</f>
        <v/>
      </c>
      <c r="J78" s="21" t="str">
        <f>IF(OR($A78="",$S78&lt;&gt;"OK"),"",$F78+SUMPRODUCT(--(Types!$A$2:$A$21=$C78),Types!$C$2:$C$21))</f>
        <v/>
      </c>
      <c r="K78" s="21" t="str">
        <f>IF(OR($A78="",$S78&lt;&gt;"OK"),"",$G78+SUMPRODUCT(--(Types!$A$2:$A$21=$C78),Types!$D$2:$D$21))</f>
        <v/>
      </c>
      <c r="L78" s="21" t="str">
        <f>IF(OR($A78="",$S78&lt;&gt;"OK"),"",IF(SUMPRODUCT((Types!$A$2:$A$21=$C78)*(Types!$E$2:$E$21&lt;&gt;""))=0,"",EDATE($H78,12*SUMPRODUCT(--(Types!$A$2:$A$21=$C78),Types!$E$2:$E$21))))</f>
        <v/>
      </c>
      <c r="M78" s="21" t="str">
        <f>IF(OR($A78="",$S78&lt;&gt;"OK"),"",EDATE($I78,12*SUMPRODUCT(--(Types!$A$2:$A$21=$C78),Types!$F$2:$F$21)))</f>
        <v/>
      </c>
      <c r="N78" s="21" t="str">
        <f>IF(OR($A78="",$S78&lt;&gt;"OK"),"",MIN($J78:$M78))</f>
        <v/>
      </c>
      <c r="O78" s="22" t="str">
        <f>IF($A78="","",IF(OR($S78&lt;&gt;"OK",NOT(AND(ISNUMBER(Dashboard!$B$4),N(Dashboard!$B$4)&gt;=18264,N(Dashboard!$B$4)&lt;=73050))),"n/a",$N78-Dashboard!$B$4))</f>
        <v/>
      </c>
      <c r="P78" s="23" t="str">
        <f>IF(OR($A78="",$S78&lt;&gt;"OK"),"",MID(IF($J78=$N78," + Monthly","")&amp;IF($K78=$N78," + Maintenance","")&amp;IF($L78=$N78," + Internal","")&amp;IF($M78=$N78," + Hydrostatic",""),4,100))</f>
        <v/>
      </c>
      <c r="Q78" s="24" t="str">
        <f>IF($A78="","",IF(Dashboard!$B$14&gt;0,"Check data",IF($O78&lt;0,"Overdue",IF($O78&lt;=Dashboard!$B$5,"Due soon","OK"))))</f>
        <v/>
      </c>
      <c r="R78" s="22" t="str">
        <f>IF($A78="","",SUMPRODUCT(('Inspection Log'!$B$2:$B$2001=$A78)*('Inspection Log'!$E$2:$E$2001="Fail")*('Inspection Log'!$G$2:$G$2001&lt;&gt;"Closed")))</f>
        <v/>
      </c>
      <c r="S78" s="24" t="str">
        <f>IF(COUNTA($A78:$E78)=0,"",IF($A78="","Check ID",IF(SUMPRODUCT(--($A$2:$A$301=$A78))&gt;1,"Duplicate ID",IF(OR($C78="",SUMPRODUCT(--(Types!$A$2:$A$21=$C78))&lt;&gt;1),"Check ID",IF(OR($B78="",NOT(AND(ISNUMBER($E78),N($E78)&gt;=18264,N($E78)&lt;=73050))),"Check inputs","OK")))))</f>
        <v/>
      </c>
    </row>
    <row r="79" ht="24" customHeight="1" spans="1:19" x14ac:dyDescent="0.25">
      <c r="A79" s="18"/>
      <c r="B79" s="19"/>
      <c r="C79" s="18"/>
      <c r="D79" s="18"/>
      <c r="E79" s="20"/>
      <c r="F79" s="21" t="str">
        <f>IF(OR($A79="",$S79&lt;&gt;"OK"),"",MAX($E79,SUMPRODUCT(MAX(('Inspection Log'!$B$2:$B$2001=$A79)*('Inspection Log'!$C$2:$C$2001="Monthly")*'Inspection Log'!$I$2:$I$2001))))</f>
        <v/>
      </c>
      <c r="G79" s="21" t="str">
        <f>IF(OR($A79="",$S79&lt;&gt;"OK"),"",MAX($E79,SUMPRODUCT(MAX(('Inspection Log'!$B$2:$B$2001=$A79)*('Inspection Log'!$C$2:$C$2001="Maintenance")*'Inspection Log'!$I$2:$I$2001))))</f>
        <v/>
      </c>
      <c r="H79" s="21" t="str">
        <f>IF(OR($A79="",$S79&lt;&gt;"OK"),"",MAX($E79,SUMPRODUCT(MAX(('Inspection Log'!$B$2:$B$2001=$A79)*('Inspection Log'!$C$2:$C$2001="Internal")*'Inspection Log'!$I$2:$I$2001))))</f>
        <v/>
      </c>
      <c r="I79" s="21" t="str">
        <f>IF(OR($A79="",$S79&lt;&gt;"OK"),"",MAX($E79,SUMPRODUCT(MAX(('Inspection Log'!$B$2:$B$2001=$A79)*('Inspection Log'!$C$2:$C$2001="Hydrostatic")*'Inspection Log'!$I$2:$I$2001))))</f>
        <v/>
      </c>
      <c r="J79" s="21" t="str">
        <f>IF(OR($A79="",$S79&lt;&gt;"OK"),"",$F79+SUMPRODUCT(--(Types!$A$2:$A$21=$C79),Types!$C$2:$C$21))</f>
        <v/>
      </c>
      <c r="K79" s="21" t="str">
        <f>IF(OR($A79="",$S79&lt;&gt;"OK"),"",$G79+SUMPRODUCT(--(Types!$A$2:$A$21=$C79),Types!$D$2:$D$21))</f>
        <v/>
      </c>
      <c r="L79" s="21" t="str">
        <f>IF(OR($A79="",$S79&lt;&gt;"OK"),"",IF(SUMPRODUCT((Types!$A$2:$A$21=$C79)*(Types!$E$2:$E$21&lt;&gt;""))=0,"",EDATE($H79,12*SUMPRODUCT(--(Types!$A$2:$A$21=$C79),Types!$E$2:$E$21))))</f>
        <v/>
      </c>
      <c r="M79" s="21" t="str">
        <f>IF(OR($A79="",$S79&lt;&gt;"OK"),"",EDATE($I79,12*SUMPRODUCT(--(Types!$A$2:$A$21=$C79),Types!$F$2:$F$21)))</f>
        <v/>
      </c>
      <c r="N79" s="21" t="str">
        <f>IF(OR($A79="",$S79&lt;&gt;"OK"),"",MIN($J79:$M79))</f>
        <v/>
      </c>
      <c r="O79" s="22" t="str">
        <f>IF($A79="","",IF(OR($S79&lt;&gt;"OK",NOT(AND(ISNUMBER(Dashboard!$B$4),N(Dashboard!$B$4)&gt;=18264,N(Dashboard!$B$4)&lt;=73050))),"n/a",$N79-Dashboard!$B$4))</f>
        <v/>
      </c>
      <c r="P79" s="23" t="str">
        <f>IF(OR($A79="",$S79&lt;&gt;"OK"),"",MID(IF($J79=$N79," + Monthly","")&amp;IF($K79=$N79," + Maintenance","")&amp;IF($L79=$N79," + Internal","")&amp;IF($M79=$N79," + Hydrostatic",""),4,100))</f>
        <v/>
      </c>
      <c r="Q79" s="24" t="str">
        <f>IF($A79="","",IF(Dashboard!$B$14&gt;0,"Check data",IF($O79&lt;0,"Overdue",IF($O79&lt;=Dashboard!$B$5,"Due soon","OK"))))</f>
        <v/>
      </c>
      <c r="R79" s="22" t="str">
        <f>IF($A79="","",SUMPRODUCT(('Inspection Log'!$B$2:$B$2001=$A79)*('Inspection Log'!$E$2:$E$2001="Fail")*('Inspection Log'!$G$2:$G$2001&lt;&gt;"Closed")))</f>
        <v/>
      </c>
      <c r="S79" s="24" t="str">
        <f>IF(COUNTA($A79:$E79)=0,"",IF($A79="","Check ID",IF(SUMPRODUCT(--($A$2:$A$301=$A79))&gt;1,"Duplicate ID",IF(OR($C79="",SUMPRODUCT(--(Types!$A$2:$A$21=$C79))&lt;&gt;1),"Check ID",IF(OR($B79="",NOT(AND(ISNUMBER($E79),N($E79)&gt;=18264,N($E79)&lt;=73050))),"Check inputs","OK")))))</f>
        <v/>
      </c>
    </row>
    <row r="80" ht="24" customHeight="1" spans="1:19" x14ac:dyDescent="0.25">
      <c r="A80" s="18"/>
      <c r="B80" s="19"/>
      <c r="C80" s="18"/>
      <c r="D80" s="18"/>
      <c r="E80" s="20"/>
      <c r="F80" s="21" t="str">
        <f>IF(OR($A80="",$S80&lt;&gt;"OK"),"",MAX($E80,SUMPRODUCT(MAX(('Inspection Log'!$B$2:$B$2001=$A80)*('Inspection Log'!$C$2:$C$2001="Monthly")*'Inspection Log'!$I$2:$I$2001))))</f>
        <v/>
      </c>
      <c r="G80" s="21" t="str">
        <f>IF(OR($A80="",$S80&lt;&gt;"OK"),"",MAX($E80,SUMPRODUCT(MAX(('Inspection Log'!$B$2:$B$2001=$A80)*('Inspection Log'!$C$2:$C$2001="Maintenance")*'Inspection Log'!$I$2:$I$2001))))</f>
        <v/>
      </c>
      <c r="H80" s="21" t="str">
        <f>IF(OR($A80="",$S80&lt;&gt;"OK"),"",MAX($E80,SUMPRODUCT(MAX(('Inspection Log'!$B$2:$B$2001=$A80)*('Inspection Log'!$C$2:$C$2001="Internal")*'Inspection Log'!$I$2:$I$2001))))</f>
        <v/>
      </c>
      <c r="I80" s="21" t="str">
        <f>IF(OR($A80="",$S80&lt;&gt;"OK"),"",MAX($E80,SUMPRODUCT(MAX(('Inspection Log'!$B$2:$B$2001=$A80)*('Inspection Log'!$C$2:$C$2001="Hydrostatic")*'Inspection Log'!$I$2:$I$2001))))</f>
        <v/>
      </c>
      <c r="J80" s="21" t="str">
        <f>IF(OR($A80="",$S80&lt;&gt;"OK"),"",$F80+SUMPRODUCT(--(Types!$A$2:$A$21=$C80),Types!$C$2:$C$21))</f>
        <v/>
      </c>
      <c r="K80" s="21" t="str">
        <f>IF(OR($A80="",$S80&lt;&gt;"OK"),"",$G80+SUMPRODUCT(--(Types!$A$2:$A$21=$C80),Types!$D$2:$D$21))</f>
        <v/>
      </c>
      <c r="L80" s="21" t="str">
        <f>IF(OR($A80="",$S80&lt;&gt;"OK"),"",IF(SUMPRODUCT((Types!$A$2:$A$21=$C80)*(Types!$E$2:$E$21&lt;&gt;""))=0,"",EDATE($H80,12*SUMPRODUCT(--(Types!$A$2:$A$21=$C80),Types!$E$2:$E$21))))</f>
        <v/>
      </c>
      <c r="M80" s="21" t="str">
        <f>IF(OR($A80="",$S80&lt;&gt;"OK"),"",EDATE($I80,12*SUMPRODUCT(--(Types!$A$2:$A$21=$C80),Types!$F$2:$F$21)))</f>
        <v/>
      </c>
      <c r="N80" s="21" t="str">
        <f>IF(OR($A80="",$S80&lt;&gt;"OK"),"",MIN($J80:$M80))</f>
        <v/>
      </c>
      <c r="O80" s="22" t="str">
        <f>IF($A80="","",IF(OR($S80&lt;&gt;"OK",NOT(AND(ISNUMBER(Dashboard!$B$4),N(Dashboard!$B$4)&gt;=18264,N(Dashboard!$B$4)&lt;=73050))),"n/a",$N80-Dashboard!$B$4))</f>
        <v/>
      </c>
      <c r="P80" s="23" t="str">
        <f>IF(OR($A80="",$S80&lt;&gt;"OK"),"",MID(IF($J80=$N80," + Monthly","")&amp;IF($K80=$N80," + Maintenance","")&amp;IF($L80=$N80," + Internal","")&amp;IF($M80=$N80," + Hydrostatic",""),4,100))</f>
        <v/>
      </c>
      <c r="Q80" s="24" t="str">
        <f>IF($A80="","",IF(Dashboard!$B$14&gt;0,"Check data",IF($O80&lt;0,"Overdue",IF($O80&lt;=Dashboard!$B$5,"Due soon","OK"))))</f>
        <v/>
      </c>
      <c r="R80" s="22" t="str">
        <f>IF($A80="","",SUMPRODUCT(('Inspection Log'!$B$2:$B$2001=$A80)*('Inspection Log'!$E$2:$E$2001="Fail")*('Inspection Log'!$G$2:$G$2001&lt;&gt;"Closed")))</f>
        <v/>
      </c>
      <c r="S80" s="24" t="str">
        <f>IF(COUNTA($A80:$E80)=0,"",IF($A80="","Check ID",IF(SUMPRODUCT(--($A$2:$A$301=$A80))&gt;1,"Duplicate ID",IF(OR($C80="",SUMPRODUCT(--(Types!$A$2:$A$21=$C80))&lt;&gt;1),"Check ID",IF(OR($B80="",NOT(AND(ISNUMBER($E80),N($E80)&gt;=18264,N($E80)&lt;=73050))),"Check inputs","OK")))))</f>
        <v/>
      </c>
    </row>
    <row r="81" ht="24" customHeight="1" spans="1:19" x14ac:dyDescent="0.25">
      <c r="A81" s="18"/>
      <c r="B81" s="19"/>
      <c r="C81" s="18"/>
      <c r="D81" s="18"/>
      <c r="E81" s="20"/>
      <c r="F81" s="21" t="str">
        <f>IF(OR($A81="",$S81&lt;&gt;"OK"),"",MAX($E81,SUMPRODUCT(MAX(('Inspection Log'!$B$2:$B$2001=$A81)*('Inspection Log'!$C$2:$C$2001="Monthly")*'Inspection Log'!$I$2:$I$2001))))</f>
        <v/>
      </c>
      <c r="G81" s="21" t="str">
        <f>IF(OR($A81="",$S81&lt;&gt;"OK"),"",MAX($E81,SUMPRODUCT(MAX(('Inspection Log'!$B$2:$B$2001=$A81)*('Inspection Log'!$C$2:$C$2001="Maintenance")*'Inspection Log'!$I$2:$I$2001))))</f>
        <v/>
      </c>
      <c r="H81" s="21" t="str">
        <f>IF(OR($A81="",$S81&lt;&gt;"OK"),"",MAX($E81,SUMPRODUCT(MAX(('Inspection Log'!$B$2:$B$2001=$A81)*('Inspection Log'!$C$2:$C$2001="Internal")*'Inspection Log'!$I$2:$I$2001))))</f>
        <v/>
      </c>
      <c r="I81" s="21" t="str">
        <f>IF(OR($A81="",$S81&lt;&gt;"OK"),"",MAX($E81,SUMPRODUCT(MAX(('Inspection Log'!$B$2:$B$2001=$A81)*('Inspection Log'!$C$2:$C$2001="Hydrostatic")*'Inspection Log'!$I$2:$I$2001))))</f>
        <v/>
      </c>
      <c r="J81" s="21" t="str">
        <f>IF(OR($A81="",$S81&lt;&gt;"OK"),"",$F81+SUMPRODUCT(--(Types!$A$2:$A$21=$C81),Types!$C$2:$C$21))</f>
        <v/>
      </c>
      <c r="K81" s="21" t="str">
        <f>IF(OR($A81="",$S81&lt;&gt;"OK"),"",$G81+SUMPRODUCT(--(Types!$A$2:$A$21=$C81),Types!$D$2:$D$21))</f>
        <v/>
      </c>
      <c r="L81" s="21" t="str">
        <f>IF(OR($A81="",$S81&lt;&gt;"OK"),"",IF(SUMPRODUCT((Types!$A$2:$A$21=$C81)*(Types!$E$2:$E$21&lt;&gt;""))=0,"",EDATE($H81,12*SUMPRODUCT(--(Types!$A$2:$A$21=$C81),Types!$E$2:$E$21))))</f>
        <v/>
      </c>
      <c r="M81" s="21" t="str">
        <f>IF(OR($A81="",$S81&lt;&gt;"OK"),"",EDATE($I81,12*SUMPRODUCT(--(Types!$A$2:$A$21=$C81),Types!$F$2:$F$21)))</f>
        <v/>
      </c>
      <c r="N81" s="21" t="str">
        <f>IF(OR($A81="",$S81&lt;&gt;"OK"),"",MIN($J81:$M81))</f>
        <v/>
      </c>
      <c r="O81" s="22" t="str">
        <f>IF($A81="","",IF(OR($S81&lt;&gt;"OK",NOT(AND(ISNUMBER(Dashboard!$B$4),N(Dashboard!$B$4)&gt;=18264,N(Dashboard!$B$4)&lt;=73050))),"n/a",$N81-Dashboard!$B$4))</f>
        <v/>
      </c>
      <c r="P81" s="23" t="str">
        <f>IF(OR($A81="",$S81&lt;&gt;"OK"),"",MID(IF($J81=$N81," + Monthly","")&amp;IF($K81=$N81," + Maintenance","")&amp;IF($L81=$N81," + Internal","")&amp;IF($M81=$N81," + Hydrostatic",""),4,100))</f>
        <v/>
      </c>
      <c r="Q81" s="24" t="str">
        <f>IF($A81="","",IF(Dashboard!$B$14&gt;0,"Check data",IF($O81&lt;0,"Overdue",IF($O81&lt;=Dashboard!$B$5,"Due soon","OK"))))</f>
        <v/>
      </c>
      <c r="R81" s="22" t="str">
        <f>IF($A81="","",SUMPRODUCT(('Inspection Log'!$B$2:$B$2001=$A81)*('Inspection Log'!$E$2:$E$2001="Fail")*('Inspection Log'!$G$2:$G$2001&lt;&gt;"Closed")))</f>
        <v/>
      </c>
      <c r="S81" s="24" t="str">
        <f>IF(COUNTA($A81:$E81)=0,"",IF($A81="","Check ID",IF(SUMPRODUCT(--($A$2:$A$301=$A81))&gt;1,"Duplicate ID",IF(OR($C81="",SUMPRODUCT(--(Types!$A$2:$A$21=$C81))&lt;&gt;1),"Check ID",IF(OR($B81="",NOT(AND(ISNUMBER($E81),N($E81)&gt;=18264,N($E81)&lt;=73050))),"Check inputs","OK")))))</f>
        <v/>
      </c>
    </row>
    <row r="82" ht="24" customHeight="1" spans="1:19" x14ac:dyDescent="0.25">
      <c r="A82" s="18"/>
      <c r="B82" s="19"/>
      <c r="C82" s="18"/>
      <c r="D82" s="18"/>
      <c r="E82" s="20"/>
      <c r="F82" s="21" t="str">
        <f>IF(OR($A82="",$S82&lt;&gt;"OK"),"",MAX($E82,SUMPRODUCT(MAX(('Inspection Log'!$B$2:$B$2001=$A82)*('Inspection Log'!$C$2:$C$2001="Monthly")*'Inspection Log'!$I$2:$I$2001))))</f>
        <v/>
      </c>
      <c r="G82" s="21" t="str">
        <f>IF(OR($A82="",$S82&lt;&gt;"OK"),"",MAX($E82,SUMPRODUCT(MAX(('Inspection Log'!$B$2:$B$2001=$A82)*('Inspection Log'!$C$2:$C$2001="Maintenance")*'Inspection Log'!$I$2:$I$2001))))</f>
        <v/>
      </c>
      <c r="H82" s="21" t="str">
        <f>IF(OR($A82="",$S82&lt;&gt;"OK"),"",MAX($E82,SUMPRODUCT(MAX(('Inspection Log'!$B$2:$B$2001=$A82)*('Inspection Log'!$C$2:$C$2001="Internal")*'Inspection Log'!$I$2:$I$2001))))</f>
        <v/>
      </c>
      <c r="I82" s="21" t="str">
        <f>IF(OR($A82="",$S82&lt;&gt;"OK"),"",MAX($E82,SUMPRODUCT(MAX(('Inspection Log'!$B$2:$B$2001=$A82)*('Inspection Log'!$C$2:$C$2001="Hydrostatic")*'Inspection Log'!$I$2:$I$2001))))</f>
        <v/>
      </c>
      <c r="J82" s="21" t="str">
        <f>IF(OR($A82="",$S82&lt;&gt;"OK"),"",$F82+SUMPRODUCT(--(Types!$A$2:$A$21=$C82),Types!$C$2:$C$21))</f>
        <v/>
      </c>
      <c r="K82" s="21" t="str">
        <f>IF(OR($A82="",$S82&lt;&gt;"OK"),"",$G82+SUMPRODUCT(--(Types!$A$2:$A$21=$C82),Types!$D$2:$D$21))</f>
        <v/>
      </c>
      <c r="L82" s="21" t="str">
        <f>IF(OR($A82="",$S82&lt;&gt;"OK"),"",IF(SUMPRODUCT((Types!$A$2:$A$21=$C82)*(Types!$E$2:$E$21&lt;&gt;""))=0,"",EDATE($H82,12*SUMPRODUCT(--(Types!$A$2:$A$21=$C82),Types!$E$2:$E$21))))</f>
        <v/>
      </c>
      <c r="M82" s="21" t="str">
        <f>IF(OR($A82="",$S82&lt;&gt;"OK"),"",EDATE($I82,12*SUMPRODUCT(--(Types!$A$2:$A$21=$C82),Types!$F$2:$F$21)))</f>
        <v/>
      </c>
      <c r="N82" s="21" t="str">
        <f>IF(OR($A82="",$S82&lt;&gt;"OK"),"",MIN($J82:$M82))</f>
        <v/>
      </c>
      <c r="O82" s="22" t="str">
        <f>IF($A82="","",IF(OR($S82&lt;&gt;"OK",NOT(AND(ISNUMBER(Dashboard!$B$4),N(Dashboard!$B$4)&gt;=18264,N(Dashboard!$B$4)&lt;=73050))),"n/a",$N82-Dashboard!$B$4))</f>
        <v/>
      </c>
      <c r="P82" s="23" t="str">
        <f>IF(OR($A82="",$S82&lt;&gt;"OK"),"",MID(IF($J82=$N82," + Monthly","")&amp;IF($K82=$N82," + Maintenance","")&amp;IF($L82=$N82," + Internal","")&amp;IF($M82=$N82," + Hydrostatic",""),4,100))</f>
        <v/>
      </c>
      <c r="Q82" s="24" t="str">
        <f>IF($A82="","",IF(Dashboard!$B$14&gt;0,"Check data",IF($O82&lt;0,"Overdue",IF($O82&lt;=Dashboard!$B$5,"Due soon","OK"))))</f>
        <v/>
      </c>
      <c r="R82" s="22" t="str">
        <f>IF($A82="","",SUMPRODUCT(('Inspection Log'!$B$2:$B$2001=$A82)*('Inspection Log'!$E$2:$E$2001="Fail")*('Inspection Log'!$G$2:$G$2001&lt;&gt;"Closed")))</f>
        <v/>
      </c>
      <c r="S82" s="24" t="str">
        <f>IF(COUNTA($A82:$E82)=0,"",IF($A82="","Check ID",IF(SUMPRODUCT(--($A$2:$A$301=$A82))&gt;1,"Duplicate ID",IF(OR($C82="",SUMPRODUCT(--(Types!$A$2:$A$21=$C82))&lt;&gt;1),"Check ID",IF(OR($B82="",NOT(AND(ISNUMBER($E82),N($E82)&gt;=18264,N($E82)&lt;=73050))),"Check inputs","OK")))))</f>
        <v/>
      </c>
    </row>
    <row r="83" ht="24" customHeight="1" spans="1:19" x14ac:dyDescent="0.25">
      <c r="A83" s="18"/>
      <c r="B83" s="19"/>
      <c r="C83" s="18"/>
      <c r="D83" s="18"/>
      <c r="E83" s="20"/>
      <c r="F83" s="21" t="str">
        <f>IF(OR($A83="",$S83&lt;&gt;"OK"),"",MAX($E83,SUMPRODUCT(MAX(('Inspection Log'!$B$2:$B$2001=$A83)*('Inspection Log'!$C$2:$C$2001="Monthly")*'Inspection Log'!$I$2:$I$2001))))</f>
        <v/>
      </c>
      <c r="G83" s="21" t="str">
        <f>IF(OR($A83="",$S83&lt;&gt;"OK"),"",MAX($E83,SUMPRODUCT(MAX(('Inspection Log'!$B$2:$B$2001=$A83)*('Inspection Log'!$C$2:$C$2001="Maintenance")*'Inspection Log'!$I$2:$I$2001))))</f>
        <v/>
      </c>
      <c r="H83" s="21" t="str">
        <f>IF(OR($A83="",$S83&lt;&gt;"OK"),"",MAX($E83,SUMPRODUCT(MAX(('Inspection Log'!$B$2:$B$2001=$A83)*('Inspection Log'!$C$2:$C$2001="Internal")*'Inspection Log'!$I$2:$I$2001))))</f>
        <v/>
      </c>
      <c r="I83" s="21" t="str">
        <f>IF(OR($A83="",$S83&lt;&gt;"OK"),"",MAX($E83,SUMPRODUCT(MAX(('Inspection Log'!$B$2:$B$2001=$A83)*('Inspection Log'!$C$2:$C$2001="Hydrostatic")*'Inspection Log'!$I$2:$I$2001))))</f>
        <v/>
      </c>
      <c r="J83" s="21" t="str">
        <f>IF(OR($A83="",$S83&lt;&gt;"OK"),"",$F83+SUMPRODUCT(--(Types!$A$2:$A$21=$C83),Types!$C$2:$C$21))</f>
        <v/>
      </c>
      <c r="K83" s="21" t="str">
        <f>IF(OR($A83="",$S83&lt;&gt;"OK"),"",$G83+SUMPRODUCT(--(Types!$A$2:$A$21=$C83),Types!$D$2:$D$21))</f>
        <v/>
      </c>
      <c r="L83" s="21" t="str">
        <f>IF(OR($A83="",$S83&lt;&gt;"OK"),"",IF(SUMPRODUCT((Types!$A$2:$A$21=$C83)*(Types!$E$2:$E$21&lt;&gt;""))=0,"",EDATE($H83,12*SUMPRODUCT(--(Types!$A$2:$A$21=$C83),Types!$E$2:$E$21))))</f>
        <v/>
      </c>
      <c r="M83" s="21" t="str">
        <f>IF(OR($A83="",$S83&lt;&gt;"OK"),"",EDATE($I83,12*SUMPRODUCT(--(Types!$A$2:$A$21=$C83),Types!$F$2:$F$21)))</f>
        <v/>
      </c>
      <c r="N83" s="21" t="str">
        <f>IF(OR($A83="",$S83&lt;&gt;"OK"),"",MIN($J83:$M83))</f>
        <v/>
      </c>
      <c r="O83" s="22" t="str">
        <f>IF($A83="","",IF(OR($S83&lt;&gt;"OK",NOT(AND(ISNUMBER(Dashboard!$B$4),N(Dashboard!$B$4)&gt;=18264,N(Dashboard!$B$4)&lt;=73050))),"n/a",$N83-Dashboard!$B$4))</f>
        <v/>
      </c>
      <c r="P83" s="23" t="str">
        <f>IF(OR($A83="",$S83&lt;&gt;"OK"),"",MID(IF($J83=$N83," + Monthly","")&amp;IF($K83=$N83," + Maintenance","")&amp;IF($L83=$N83," + Internal","")&amp;IF($M83=$N83," + Hydrostatic",""),4,100))</f>
        <v/>
      </c>
      <c r="Q83" s="24" t="str">
        <f>IF($A83="","",IF(Dashboard!$B$14&gt;0,"Check data",IF($O83&lt;0,"Overdue",IF($O83&lt;=Dashboard!$B$5,"Due soon","OK"))))</f>
        <v/>
      </c>
      <c r="R83" s="22" t="str">
        <f>IF($A83="","",SUMPRODUCT(('Inspection Log'!$B$2:$B$2001=$A83)*('Inspection Log'!$E$2:$E$2001="Fail")*('Inspection Log'!$G$2:$G$2001&lt;&gt;"Closed")))</f>
        <v/>
      </c>
      <c r="S83" s="24" t="str">
        <f>IF(COUNTA($A83:$E83)=0,"",IF($A83="","Check ID",IF(SUMPRODUCT(--($A$2:$A$301=$A83))&gt;1,"Duplicate ID",IF(OR($C83="",SUMPRODUCT(--(Types!$A$2:$A$21=$C83))&lt;&gt;1),"Check ID",IF(OR($B83="",NOT(AND(ISNUMBER($E83),N($E83)&gt;=18264,N($E83)&lt;=73050))),"Check inputs","OK")))))</f>
        <v/>
      </c>
    </row>
    <row r="84" ht="24" customHeight="1" spans="1:19" x14ac:dyDescent="0.25">
      <c r="A84" s="18"/>
      <c r="B84" s="19"/>
      <c r="C84" s="18"/>
      <c r="D84" s="18"/>
      <c r="E84" s="20"/>
      <c r="F84" s="21" t="str">
        <f>IF(OR($A84="",$S84&lt;&gt;"OK"),"",MAX($E84,SUMPRODUCT(MAX(('Inspection Log'!$B$2:$B$2001=$A84)*('Inspection Log'!$C$2:$C$2001="Monthly")*'Inspection Log'!$I$2:$I$2001))))</f>
        <v/>
      </c>
      <c r="G84" s="21" t="str">
        <f>IF(OR($A84="",$S84&lt;&gt;"OK"),"",MAX($E84,SUMPRODUCT(MAX(('Inspection Log'!$B$2:$B$2001=$A84)*('Inspection Log'!$C$2:$C$2001="Maintenance")*'Inspection Log'!$I$2:$I$2001))))</f>
        <v/>
      </c>
      <c r="H84" s="21" t="str">
        <f>IF(OR($A84="",$S84&lt;&gt;"OK"),"",MAX($E84,SUMPRODUCT(MAX(('Inspection Log'!$B$2:$B$2001=$A84)*('Inspection Log'!$C$2:$C$2001="Internal")*'Inspection Log'!$I$2:$I$2001))))</f>
        <v/>
      </c>
      <c r="I84" s="21" t="str">
        <f>IF(OR($A84="",$S84&lt;&gt;"OK"),"",MAX($E84,SUMPRODUCT(MAX(('Inspection Log'!$B$2:$B$2001=$A84)*('Inspection Log'!$C$2:$C$2001="Hydrostatic")*'Inspection Log'!$I$2:$I$2001))))</f>
        <v/>
      </c>
      <c r="J84" s="21" t="str">
        <f>IF(OR($A84="",$S84&lt;&gt;"OK"),"",$F84+SUMPRODUCT(--(Types!$A$2:$A$21=$C84),Types!$C$2:$C$21))</f>
        <v/>
      </c>
      <c r="K84" s="21" t="str">
        <f>IF(OR($A84="",$S84&lt;&gt;"OK"),"",$G84+SUMPRODUCT(--(Types!$A$2:$A$21=$C84),Types!$D$2:$D$21))</f>
        <v/>
      </c>
      <c r="L84" s="21" t="str">
        <f>IF(OR($A84="",$S84&lt;&gt;"OK"),"",IF(SUMPRODUCT((Types!$A$2:$A$21=$C84)*(Types!$E$2:$E$21&lt;&gt;""))=0,"",EDATE($H84,12*SUMPRODUCT(--(Types!$A$2:$A$21=$C84),Types!$E$2:$E$21))))</f>
        <v/>
      </c>
      <c r="M84" s="21" t="str">
        <f>IF(OR($A84="",$S84&lt;&gt;"OK"),"",EDATE($I84,12*SUMPRODUCT(--(Types!$A$2:$A$21=$C84),Types!$F$2:$F$21)))</f>
        <v/>
      </c>
      <c r="N84" s="21" t="str">
        <f>IF(OR($A84="",$S84&lt;&gt;"OK"),"",MIN($J84:$M84))</f>
        <v/>
      </c>
      <c r="O84" s="22" t="str">
        <f>IF($A84="","",IF(OR($S84&lt;&gt;"OK",NOT(AND(ISNUMBER(Dashboard!$B$4),N(Dashboard!$B$4)&gt;=18264,N(Dashboard!$B$4)&lt;=73050))),"n/a",$N84-Dashboard!$B$4))</f>
        <v/>
      </c>
      <c r="P84" s="23" t="str">
        <f>IF(OR($A84="",$S84&lt;&gt;"OK"),"",MID(IF($J84=$N84," + Monthly","")&amp;IF($K84=$N84," + Maintenance","")&amp;IF($L84=$N84," + Internal","")&amp;IF($M84=$N84," + Hydrostatic",""),4,100))</f>
        <v/>
      </c>
      <c r="Q84" s="24" t="str">
        <f>IF($A84="","",IF(Dashboard!$B$14&gt;0,"Check data",IF($O84&lt;0,"Overdue",IF($O84&lt;=Dashboard!$B$5,"Due soon","OK"))))</f>
        <v/>
      </c>
      <c r="R84" s="22" t="str">
        <f>IF($A84="","",SUMPRODUCT(('Inspection Log'!$B$2:$B$2001=$A84)*('Inspection Log'!$E$2:$E$2001="Fail")*('Inspection Log'!$G$2:$G$2001&lt;&gt;"Closed")))</f>
        <v/>
      </c>
      <c r="S84" s="24" t="str">
        <f>IF(COUNTA($A84:$E84)=0,"",IF($A84="","Check ID",IF(SUMPRODUCT(--($A$2:$A$301=$A84))&gt;1,"Duplicate ID",IF(OR($C84="",SUMPRODUCT(--(Types!$A$2:$A$21=$C84))&lt;&gt;1),"Check ID",IF(OR($B84="",NOT(AND(ISNUMBER($E84),N($E84)&gt;=18264,N($E84)&lt;=73050))),"Check inputs","OK")))))</f>
        <v/>
      </c>
    </row>
    <row r="85" ht="24" customHeight="1" spans="1:19" x14ac:dyDescent="0.25">
      <c r="A85" s="18"/>
      <c r="B85" s="19"/>
      <c r="C85" s="18"/>
      <c r="D85" s="18"/>
      <c r="E85" s="20"/>
      <c r="F85" s="21" t="str">
        <f>IF(OR($A85="",$S85&lt;&gt;"OK"),"",MAX($E85,SUMPRODUCT(MAX(('Inspection Log'!$B$2:$B$2001=$A85)*('Inspection Log'!$C$2:$C$2001="Monthly")*'Inspection Log'!$I$2:$I$2001))))</f>
        <v/>
      </c>
      <c r="G85" s="21" t="str">
        <f>IF(OR($A85="",$S85&lt;&gt;"OK"),"",MAX($E85,SUMPRODUCT(MAX(('Inspection Log'!$B$2:$B$2001=$A85)*('Inspection Log'!$C$2:$C$2001="Maintenance")*'Inspection Log'!$I$2:$I$2001))))</f>
        <v/>
      </c>
      <c r="H85" s="21" t="str">
        <f>IF(OR($A85="",$S85&lt;&gt;"OK"),"",MAX($E85,SUMPRODUCT(MAX(('Inspection Log'!$B$2:$B$2001=$A85)*('Inspection Log'!$C$2:$C$2001="Internal")*'Inspection Log'!$I$2:$I$2001))))</f>
        <v/>
      </c>
      <c r="I85" s="21" t="str">
        <f>IF(OR($A85="",$S85&lt;&gt;"OK"),"",MAX($E85,SUMPRODUCT(MAX(('Inspection Log'!$B$2:$B$2001=$A85)*('Inspection Log'!$C$2:$C$2001="Hydrostatic")*'Inspection Log'!$I$2:$I$2001))))</f>
        <v/>
      </c>
      <c r="J85" s="21" t="str">
        <f>IF(OR($A85="",$S85&lt;&gt;"OK"),"",$F85+SUMPRODUCT(--(Types!$A$2:$A$21=$C85),Types!$C$2:$C$21))</f>
        <v/>
      </c>
      <c r="K85" s="21" t="str">
        <f>IF(OR($A85="",$S85&lt;&gt;"OK"),"",$G85+SUMPRODUCT(--(Types!$A$2:$A$21=$C85),Types!$D$2:$D$21))</f>
        <v/>
      </c>
      <c r="L85" s="21" t="str">
        <f>IF(OR($A85="",$S85&lt;&gt;"OK"),"",IF(SUMPRODUCT((Types!$A$2:$A$21=$C85)*(Types!$E$2:$E$21&lt;&gt;""))=0,"",EDATE($H85,12*SUMPRODUCT(--(Types!$A$2:$A$21=$C85),Types!$E$2:$E$21))))</f>
        <v/>
      </c>
      <c r="M85" s="21" t="str">
        <f>IF(OR($A85="",$S85&lt;&gt;"OK"),"",EDATE($I85,12*SUMPRODUCT(--(Types!$A$2:$A$21=$C85),Types!$F$2:$F$21)))</f>
        <v/>
      </c>
      <c r="N85" s="21" t="str">
        <f>IF(OR($A85="",$S85&lt;&gt;"OK"),"",MIN($J85:$M85))</f>
        <v/>
      </c>
      <c r="O85" s="22" t="str">
        <f>IF($A85="","",IF(OR($S85&lt;&gt;"OK",NOT(AND(ISNUMBER(Dashboard!$B$4),N(Dashboard!$B$4)&gt;=18264,N(Dashboard!$B$4)&lt;=73050))),"n/a",$N85-Dashboard!$B$4))</f>
        <v/>
      </c>
      <c r="P85" s="23" t="str">
        <f>IF(OR($A85="",$S85&lt;&gt;"OK"),"",MID(IF($J85=$N85," + Monthly","")&amp;IF($K85=$N85," + Maintenance","")&amp;IF($L85=$N85," + Internal","")&amp;IF($M85=$N85," + Hydrostatic",""),4,100))</f>
        <v/>
      </c>
      <c r="Q85" s="24" t="str">
        <f>IF($A85="","",IF(Dashboard!$B$14&gt;0,"Check data",IF($O85&lt;0,"Overdue",IF($O85&lt;=Dashboard!$B$5,"Due soon","OK"))))</f>
        <v/>
      </c>
      <c r="R85" s="22" t="str">
        <f>IF($A85="","",SUMPRODUCT(('Inspection Log'!$B$2:$B$2001=$A85)*('Inspection Log'!$E$2:$E$2001="Fail")*('Inspection Log'!$G$2:$G$2001&lt;&gt;"Closed")))</f>
        <v/>
      </c>
      <c r="S85" s="24" t="str">
        <f>IF(COUNTA($A85:$E85)=0,"",IF($A85="","Check ID",IF(SUMPRODUCT(--($A$2:$A$301=$A85))&gt;1,"Duplicate ID",IF(OR($C85="",SUMPRODUCT(--(Types!$A$2:$A$21=$C85))&lt;&gt;1),"Check ID",IF(OR($B85="",NOT(AND(ISNUMBER($E85),N($E85)&gt;=18264,N($E85)&lt;=73050))),"Check inputs","OK")))))</f>
        <v/>
      </c>
    </row>
    <row r="86" ht="24" customHeight="1" spans="1:19" x14ac:dyDescent="0.25">
      <c r="A86" s="18"/>
      <c r="B86" s="19"/>
      <c r="C86" s="18"/>
      <c r="D86" s="18"/>
      <c r="E86" s="20"/>
      <c r="F86" s="21" t="str">
        <f>IF(OR($A86="",$S86&lt;&gt;"OK"),"",MAX($E86,SUMPRODUCT(MAX(('Inspection Log'!$B$2:$B$2001=$A86)*('Inspection Log'!$C$2:$C$2001="Monthly")*'Inspection Log'!$I$2:$I$2001))))</f>
        <v/>
      </c>
      <c r="G86" s="21" t="str">
        <f>IF(OR($A86="",$S86&lt;&gt;"OK"),"",MAX($E86,SUMPRODUCT(MAX(('Inspection Log'!$B$2:$B$2001=$A86)*('Inspection Log'!$C$2:$C$2001="Maintenance")*'Inspection Log'!$I$2:$I$2001))))</f>
        <v/>
      </c>
      <c r="H86" s="21" t="str">
        <f>IF(OR($A86="",$S86&lt;&gt;"OK"),"",MAX($E86,SUMPRODUCT(MAX(('Inspection Log'!$B$2:$B$2001=$A86)*('Inspection Log'!$C$2:$C$2001="Internal")*'Inspection Log'!$I$2:$I$2001))))</f>
        <v/>
      </c>
      <c r="I86" s="21" t="str">
        <f>IF(OR($A86="",$S86&lt;&gt;"OK"),"",MAX($E86,SUMPRODUCT(MAX(('Inspection Log'!$B$2:$B$2001=$A86)*('Inspection Log'!$C$2:$C$2001="Hydrostatic")*'Inspection Log'!$I$2:$I$2001))))</f>
        <v/>
      </c>
      <c r="J86" s="21" t="str">
        <f>IF(OR($A86="",$S86&lt;&gt;"OK"),"",$F86+SUMPRODUCT(--(Types!$A$2:$A$21=$C86),Types!$C$2:$C$21))</f>
        <v/>
      </c>
      <c r="K86" s="21" t="str">
        <f>IF(OR($A86="",$S86&lt;&gt;"OK"),"",$G86+SUMPRODUCT(--(Types!$A$2:$A$21=$C86),Types!$D$2:$D$21))</f>
        <v/>
      </c>
      <c r="L86" s="21" t="str">
        <f>IF(OR($A86="",$S86&lt;&gt;"OK"),"",IF(SUMPRODUCT((Types!$A$2:$A$21=$C86)*(Types!$E$2:$E$21&lt;&gt;""))=0,"",EDATE($H86,12*SUMPRODUCT(--(Types!$A$2:$A$21=$C86),Types!$E$2:$E$21))))</f>
        <v/>
      </c>
      <c r="M86" s="21" t="str">
        <f>IF(OR($A86="",$S86&lt;&gt;"OK"),"",EDATE($I86,12*SUMPRODUCT(--(Types!$A$2:$A$21=$C86),Types!$F$2:$F$21)))</f>
        <v/>
      </c>
      <c r="N86" s="21" t="str">
        <f>IF(OR($A86="",$S86&lt;&gt;"OK"),"",MIN($J86:$M86))</f>
        <v/>
      </c>
      <c r="O86" s="22" t="str">
        <f>IF($A86="","",IF(OR($S86&lt;&gt;"OK",NOT(AND(ISNUMBER(Dashboard!$B$4),N(Dashboard!$B$4)&gt;=18264,N(Dashboard!$B$4)&lt;=73050))),"n/a",$N86-Dashboard!$B$4))</f>
        <v/>
      </c>
      <c r="P86" s="23" t="str">
        <f>IF(OR($A86="",$S86&lt;&gt;"OK"),"",MID(IF($J86=$N86," + Monthly","")&amp;IF($K86=$N86," + Maintenance","")&amp;IF($L86=$N86," + Internal","")&amp;IF($M86=$N86," + Hydrostatic",""),4,100))</f>
        <v/>
      </c>
      <c r="Q86" s="24" t="str">
        <f>IF($A86="","",IF(Dashboard!$B$14&gt;0,"Check data",IF($O86&lt;0,"Overdue",IF($O86&lt;=Dashboard!$B$5,"Due soon","OK"))))</f>
        <v/>
      </c>
      <c r="R86" s="22" t="str">
        <f>IF($A86="","",SUMPRODUCT(('Inspection Log'!$B$2:$B$2001=$A86)*('Inspection Log'!$E$2:$E$2001="Fail")*('Inspection Log'!$G$2:$G$2001&lt;&gt;"Closed")))</f>
        <v/>
      </c>
      <c r="S86" s="24" t="str">
        <f>IF(COUNTA($A86:$E86)=0,"",IF($A86="","Check ID",IF(SUMPRODUCT(--($A$2:$A$301=$A86))&gt;1,"Duplicate ID",IF(OR($C86="",SUMPRODUCT(--(Types!$A$2:$A$21=$C86))&lt;&gt;1),"Check ID",IF(OR($B86="",NOT(AND(ISNUMBER($E86),N($E86)&gt;=18264,N($E86)&lt;=73050))),"Check inputs","OK")))))</f>
        <v/>
      </c>
    </row>
    <row r="87" ht="24" customHeight="1" spans="1:19" x14ac:dyDescent="0.25">
      <c r="A87" s="18"/>
      <c r="B87" s="19"/>
      <c r="C87" s="18"/>
      <c r="D87" s="18"/>
      <c r="E87" s="20"/>
      <c r="F87" s="21" t="str">
        <f>IF(OR($A87="",$S87&lt;&gt;"OK"),"",MAX($E87,SUMPRODUCT(MAX(('Inspection Log'!$B$2:$B$2001=$A87)*('Inspection Log'!$C$2:$C$2001="Monthly")*'Inspection Log'!$I$2:$I$2001))))</f>
        <v/>
      </c>
      <c r="G87" s="21" t="str">
        <f>IF(OR($A87="",$S87&lt;&gt;"OK"),"",MAX($E87,SUMPRODUCT(MAX(('Inspection Log'!$B$2:$B$2001=$A87)*('Inspection Log'!$C$2:$C$2001="Maintenance")*'Inspection Log'!$I$2:$I$2001))))</f>
        <v/>
      </c>
      <c r="H87" s="21" t="str">
        <f>IF(OR($A87="",$S87&lt;&gt;"OK"),"",MAX($E87,SUMPRODUCT(MAX(('Inspection Log'!$B$2:$B$2001=$A87)*('Inspection Log'!$C$2:$C$2001="Internal")*'Inspection Log'!$I$2:$I$2001))))</f>
        <v/>
      </c>
      <c r="I87" s="21" t="str">
        <f>IF(OR($A87="",$S87&lt;&gt;"OK"),"",MAX($E87,SUMPRODUCT(MAX(('Inspection Log'!$B$2:$B$2001=$A87)*('Inspection Log'!$C$2:$C$2001="Hydrostatic")*'Inspection Log'!$I$2:$I$2001))))</f>
        <v/>
      </c>
      <c r="J87" s="21" t="str">
        <f>IF(OR($A87="",$S87&lt;&gt;"OK"),"",$F87+SUMPRODUCT(--(Types!$A$2:$A$21=$C87),Types!$C$2:$C$21))</f>
        <v/>
      </c>
      <c r="K87" s="21" t="str">
        <f>IF(OR($A87="",$S87&lt;&gt;"OK"),"",$G87+SUMPRODUCT(--(Types!$A$2:$A$21=$C87),Types!$D$2:$D$21))</f>
        <v/>
      </c>
      <c r="L87" s="21" t="str">
        <f>IF(OR($A87="",$S87&lt;&gt;"OK"),"",IF(SUMPRODUCT((Types!$A$2:$A$21=$C87)*(Types!$E$2:$E$21&lt;&gt;""))=0,"",EDATE($H87,12*SUMPRODUCT(--(Types!$A$2:$A$21=$C87),Types!$E$2:$E$21))))</f>
        <v/>
      </c>
      <c r="M87" s="21" t="str">
        <f>IF(OR($A87="",$S87&lt;&gt;"OK"),"",EDATE($I87,12*SUMPRODUCT(--(Types!$A$2:$A$21=$C87),Types!$F$2:$F$21)))</f>
        <v/>
      </c>
      <c r="N87" s="21" t="str">
        <f>IF(OR($A87="",$S87&lt;&gt;"OK"),"",MIN($J87:$M87))</f>
        <v/>
      </c>
      <c r="O87" s="22" t="str">
        <f>IF($A87="","",IF(OR($S87&lt;&gt;"OK",NOT(AND(ISNUMBER(Dashboard!$B$4),N(Dashboard!$B$4)&gt;=18264,N(Dashboard!$B$4)&lt;=73050))),"n/a",$N87-Dashboard!$B$4))</f>
        <v/>
      </c>
      <c r="P87" s="23" t="str">
        <f>IF(OR($A87="",$S87&lt;&gt;"OK"),"",MID(IF($J87=$N87," + Monthly","")&amp;IF($K87=$N87," + Maintenance","")&amp;IF($L87=$N87," + Internal","")&amp;IF($M87=$N87," + Hydrostatic",""),4,100))</f>
        <v/>
      </c>
      <c r="Q87" s="24" t="str">
        <f>IF($A87="","",IF(Dashboard!$B$14&gt;0,"Check data",IF($O87&lt;0,"Overdue",IF($O87&lt;=Dashboard!$B$5,"Due soon","OK"))))</f>
        <v/>
      </c>
      <c r="R87" s="22" t="str">
        <f>IF($A87="","",SUMPRODUCT(('Inspection Log'!$B$2:$B$2001=$A87)*('Inspection Log'!$E$2:$E$2001="Fail")*('Inspection Log'!$G$2:$G$2001&lt;&gt;"Closed")))</f>
        <v/>
      </c>
      <c r="S87" s="24" t="str">
        <f>IF(COUNTA($A87:$E87)=0,"",IF($A87="","Check ID",IF(SUMPRODUCT(--($A$2:$A$301=$A87))&gt;1,"Duplicate ID",IF(OR($C87="",SUMPRODUCT(--(Types!$A$2:$A$21=$C87))&lt;&gt;1),"Check ID",IF(OR($B87="",NOT(AND(ISNUMBER($E87),N($E87)&gt;=18264,N($E87)&lt;=73050))),"Check inputs","OK")))))</f>
        <v/>
      </c>
    </row>
    <row r="88" ht="24" customHeight="1" spans="1:19" x14ac:dyDescent="0.25">
      <c r="A88" s="18"/>
      <c r="B88" s="19"/>
      <c r="C88" s="18"/>
      <c r="D88" s="18"/>
      <c r="E88" s="20"/>
      <c r="F88" s="21" t="str">
        <f>IF(OR($A88="",$S88&lt;&gt;"OK"),"",MAX($E88,SUMPRODUCT(MAX(('Inspection Log'!$B$2:$B$2001=$A88)*('Inspection Log'!$C$2:$C$2001="Monthly")*'Inspection Log'!$I$2:$I$2001))))</f>
        <v/>
      </c>
      <c r="G88" s="21" t="str">
        <f>IF(OR($A88="",$S88&lt;&gt;"OK"),"",MAX($E88,SUMPRODUCT(MAX(('Inspection Log'!$B$2:$B$2001=$A88)*('Inspection Log'!$C$2:$C$2001="Maintenance")*'Inspection Log'!$I$2:$I$2001))))</f>
        <v/>
      </c>
      <c r="H88" s="21" t="str">
        <f>IF(OR($A88="",$S88&lt;&gt;"OK"),"",MAX($E88,SUMPRODUCT(MAX(('Inspection Log'!$B$2:$B$2001=$A88)*('Inspection Log'!$C$2:$C$2001="Internal")*'Inspection Log'!$I$2:$I$2001))))</f>
        <v/>
      </c>
      <c r="I88" s="21" t="str">
        <f>IF(OR($A88="",$S88&lt;&gt;"OK"),"",MAX($E88,SUMPRODUCT(MAX(('Inspection Log'!$B$2:$B$2001=$A88)*('Inspection Log'!$C$2:$C$2001="Hydrostatic")*'Inspection Log'!$I$2:$I$2001))))</f>
        <v/>
      </c>
      <c r="J88" s="21" t="str">
        <f>IF(OR($A88="",$S88&lt;&gt;"OK"),"",$F88+SUMPRODUCT(--(Types!$A$2:$A$21=$C88),Types!$C$2:$C$21))</f>
        <v/>
      </c>
      <c r="K88" s="21" t="str">
        <f>IF(OR($A88="",$S88&lt;&gt;"OK"),"",$G88+SUMPRODUCT(--(Types!$A$2:$A$21=$C88),Types!$D$2:$D$21))</f>
        <v/>
      </c>
      <c r="L88" s="21" t="str">
        <f>IF(OR($A88="",$S88&lt;&gt;"OK"),"",IF(SUMPRODUCT((Types!$A$2:$A$21=$C88)*(Types!$E$2:$E$21&lt;&gt;""))=0,"",EDATE($H88,12*SUMPRODUCT(--(Types!$A$2:$A$21=$C88),Types!$E$2:$E$21))))</f>
        <v/>
      </c>
      <c r="M88" s="21" t="str">
        <f>IF(OR($A88="",$S88&lt;&gt;"OK"),"",EDATE($I88,12*SUMPRODUCT(--(Types!$A$2:$A$21=$C88),Types!$F$2:$F$21)))</f>
        <v/>
      </c>
      <c r="N88" s="21" t="str">
        <f>IF(OR($A88="",$S88&lt;&gt;"OK"),"",MIN($J88:$M88))</f>
        <v/>
      </c>
      <c r="O88" s="22" t="str">
        <f>IF($A88="","",IF(OR($S88&lt;&gt;"OK",NOT(AND(ISNUMBER(Dashboard!$B$4),N(Dashboard!$B$4)&gt;=18264,N(Dashboard!$B$4)&lt;=73050))),"n/a",$N88-Dashboard!$B$4))</f>
        <v/>
      </c>
      <c r="P88" s="23" t="str">
        <f>IF(OR($A88="",$S88&lt;&gt;"OK"),"",MID(IF($J88=$N88," + Monthly","")&amp;IF($K88=$N88," + Maintenance","")&amp;IF($L88=$N88," + Internal","")&amp;IF($M88=$N88," + Hydrostatic",""),4,100))</f>
        <v/>
      </c>
      <c r="Q88" s="24" t="str">
        <f>IF($A88="","",IF(Dashboard!$B$14&gt;0,"Check data",IF($O88&lt;0,"Overdue",IF($O88&lt;=Dashboard!$B$5,"Due soon","OK"))))</f>
        <v/>
      </c>
      <c r="R88" s="22" t="str">
        <f>IF($A88="","",SUMPRODUCT(('Inspection Log'!$B$2:$B$2001=$A88)*('Inspection Log'!$E$2:$E$2001="Fail")*('Inspection Log'!$G$2:$G$2001&lt;&gt;"Closed")))</f>
        <v/>
      </c>
      <c r="S88" s="24" t="str">
        <f>IF(COUNTA($A88:$E88)=0,"",IF($A88="","Check ID",IF(SUMPRODUCT(--($A$2:$A$301=$A88))&gt;1,"Duplicate ID",IF(OR($C88="",SUMPRODUCT(--(Types!$A$2:$A$21=$C88))&lt;&gt;1),"Check ID",IF(OR($B88="",NOT(AND(ISNUMBER($E88),N($E88)&gt;=18264,N($E88)&lt;=73050))),"Check inputs","OK")))))</f>
        <v/>
      </c>
    </row>
    <row r="89" ht="24" customHeight="1" spans="1:19" x14ac:dyDescent="0.25">
      <c r="A89" s="18"/>
      <c r="B89" s="19"/>
      <c r="C89" s="18"/>
      <c r="D89" s="18"/>
      <c r="E89" s="20"/>
      <c r="F89" s="21" t="str">
        <f>IF(OR($A89="",$S89&lt;&gt;"OK"),"",MAX($E89,SUMPRODUCT(MAX(('Inspection Log'!$B$2:$B$2001=$A89)*('Inspection Log'!$C$2:$C$2001="Monthly")*'Inspection Log'!$I$2:$I$2001))))</f>
        <v/>
      </c>
      <c r="G89" s="21" t="str">
        <f>IF(OR($A89="",$S89&lt;&gt;"OK"),"",MAX($E89,SUMPRODUCT(MAX(('Inspection Log'!$B$2:$B$2001=$A89)*('Inspection Log'!$C$2:$C$2001="Maintenance")*'Inspection Log'!$I$2:$I$2001))))</f>
        <v/>
      </c>
      <c r="H89" s="21" t="str">
        <f>IF(OR($A89="",$S89&lt;&gt;"OK"),"",MAX($E89,SUMPRODUCT(MAX(('Inspection Log'!$B$2:$B$2001=$A89)*('Inspection Log'!$C$2:$C$2001="Internal")*'Inspection Log'!$I$2:$I$2001))))</f>
        <v/>
      </c>
      <c r="I89" s="21" t="str">
        <f>IF(OR($A89="",$S89&lt;&gt;"OK"),"",MAX($E89,SUMPRODUCT(MAX(('Inspection Log'!$B$2:$B$2001=$A89)*('Inspection Log'!$C$2:$C$2001="Hydrostatic")*'Inspection Log'!$I$2:$I$2001))))</f>
        <v/>
      </c>
      <c r="J89" s="21" t="str">
        <f>IF(OR($A89="",$S89&lt;&gt;"OK"),"",$F89+SUMPRODUCT(--(Types!$A$2:$A$21=$C89),Types!$C$2:$C$21))</f>
        <v/>
      </c>
      <c r="K89" s="21" t="str">
        <f>IF(OR($A89="",$S89&lt;&gt;"OK"),"",$G89+SUMPRODUCT(--(Types!$A$2:$A$21=$C89),Types!$D$2:$D$21))</f>
        <v/>
      </c>
      <c r="L89" s="21" t="str">
        <f>IF(OR($A89="",$S89&lt;&gt;"OK"),"",IF(SUMPRODUCT((Types!$A$2:$A$21=$C89)*(Types!$E$2:$E$21&lt;&gt;""))=0,"",EDATE($H89,12*SUMPRODUCT(--(Types!$A$2:$A$21=$C89),Types!$E$2:$E$21))))</f>
        <v/>
      </c>
      <c r="M89" s="21" t="str">
        <f>IF(OR($A89="",$S89&lt;&gt;"OK"),"",EDATE($I89,12*SUMPRODUCT(--(Types!$A$2:$A$21=$C89),Types!$F$2:$F$21)))</f>
        <v/>
      </c>
      <c r="N89" s="21" t="str">
        <f>IF(OR($A89="",$S89&lt;&gt;"OK"),"",MIN($J89:$M89))</f>
        <v/>
      </c>
      <c r="O89" s="22" t="str">
        <f>IF($A89="","",IF(OR($S89&lt;&gt;"OK",NOT(AND(ISNUMBER(Dashboard!$B$4),N(Dashboard!$B$4)&gt;=18264,N(Dashboard!$B$4)&lt;=73050))),"n/a",$N89-Dashboard!$B$4))</f>
        <v/>
      </c>
      <c r="P89" s="23" t="str">
        <f>IF(OR($A89="",$S89&lt;&gt;"OK"),"",MID(IF($J89=$N89," + Monthly","")&amp;IF($K89=$N89," + Maintenance","")&amp;IF($L89=$N89," + Internal","")&amp;IF($M89=$N89," + Hydrostatic",""),4,100))</f>
        <v/>
      </c>
      <c r="Q89" s="24" t="str">
        <f>IF($A89="","",IF(Dashboard!$B$14&gt;0,"Check data",IF($O89&lt;0,"Overdue",IF($O89&lt;=Dashboard!$B$5,"Due soon","OK"))))</f>
        <v/>
      </c>
      <c r="R89" s="22" t="str">
        <f>IF($A89="","",SUMPRODUCT(('Inspection Log'!$B$2:$B$2001=$A89)*('Inspection Log'!$E$2:$E$2001="Fail")*('Inspection Log'!$G$2:$G$2001&lt;&gt;"Closed")))</f>
        <v/>
      </c>
      <c r="S89" s="24" t="str">
        <f>IF(COUNTA($A89:$E89)=0,"",IF($A89="","Check ID",IF(SUMPRODUCT(--($A$2:$A$301=$A89))&gt;1,"Duplicate ID",IF(OR($C89="",SUMPRODUCT(--(Types!$A$2:$A$21=$C89))&lt;&gt;1),"Check ID",IF(OR($B89="",NOT(AND(ISNUMBER($E89),N($E89)&gt;=18264,N($E89)&lt;=73050))),"Check inputs","OK")))))</f>
        <v/>
      </c>
    </row>
    <row r="90" ht="24" customHeight="1" spans="1:19" x14ac:dyDescent="0.25">
      <c r="A90" s="18"/>
      <c r="B90" s="19"/>
      <c r="C90" s="18"/>
      <c r="D90" s="18"/>
      <c r="E90" s="20"/>
      <c r="F90" s="21" t="str">
        <f>IF(OR($A90="",$S90&lt;&gt;"OK"),"",MAX($E90,SUMPRODUCT(MAX(('Inspection Log'!$B$2:$B$2001=$A90)*('Inspection Log'!$C$2:$C$2001="Monthly")*'Inspection Log'!$I$2:$I$2001))))</f>
        <v/>
      </c>
      <c r="G90" s="21" t="str">
        <f>IF(OR($A90="",$S90&lt;&gt;"OK"),"",MAX($E90,SUMPRODUCT(MAX(('Inspection Log'!$B$2:$B$2001=$A90)*('Inspection Log'!$C$2:$C$2001="Maintenance")*'Inspection Log'!$I$2:$I$2001))))</f>
        <v/>
      </c>
      <c r="H90" s="21" t="str">
        <f>IF(OR($A90="",$S90&lt;&gt;"OK"),"",MAX($E90,SUMPRODUCT(MAX(('Inspection Log'!$B$2:$B$2001=$A90)*('Inspection Log'!$C$2:$C$2001="Internal")*'Inspection Log'!$I$2:$I$2001))))</f>
        <v/>
      </c>
      <c r="I90" s="21" t="str">
        <f>IF(OR($A90="",$S90&lt;&gt;"OK"),"",MAX($E90,SUMPRODUCT(MAX(('Inspection Log'!$B$2:$B$2001=$A90)*('Inspection Log'!$C$2:$C$2001="Hydrostatic")*'Inspection Log'!$I$2:$I$2001))))</f>
        <v/>
      </c>
      <c r="J90" s="21" t="str">
        <f>IF(OR($A90="",$S90&lt;&gt;"OK"),"",$F90+SUMPRODUCT(--(Types!$A$2:$A$21=$C90),Types!$C$2:$C$21))</f>
        <v/>
      </c>
      <c r="K90" s="21" t="str">
        <f>IF(OR($A90="",$S90&lt;&gt;"OK"),"",$G90+SUMPRODUCT(--(Types!$A$2:$A$21=$C90),Types!$D$2:$D$21))</f>
        <v/>
      </c>
      <c r="L90" s="21" t="str">
        <f>IF(OR($A90="",$S90&lt;&gt;"OK"),"",IF(SUMPRODUCT((Types!$A$2:$A$21=$C90)*(Types!$E$2:$E$21&lt;&gt;""))=0,"",EDATE($H90,12*SUMPRODUCT(--(Types!$A$2:$A$21=$C90),Types!$E$2:$E$21))))</f>
        <v/>
      </c>
      <c r="M90" s="21" t="str">
        <f>IF(OR($A90="",$S90&lt;&gt;"OK"),"",EDATE($I90,12*SUMPRODUCT(--(Types!$A$2:$A$21=$C90),Types!$F$2:$F$21)))</f>
        <v/>
      </c>
      <c r="N90" s="21" t="str">
        <f>IF(OR($A90="",$S90&lt;&gt;"OK"),"",MIN($J90:$M90))</f>
        <v/>
      </c>
      <c r="O90" s="22" t="str">
        <f>IF($A90="","",IF(OR($S90&lt;&gt;"OK",NOT(AND(ISNUMBER(Dashboard!$B$4),N(Dashboard!$B$4)&gt;=18264,N(Dashboard!$B$4)&lt;=73050))),"n/a",$N90-Dashboard!$B$4))</f>
        <v/>
      </c>
      <c r="P90" s="23" t="str">
        <f>IF(OR($A90="",$S90&lt;&gt;"OK"),"",MID(IF($J90=$N90," + Monthly","")&amp;IF($K90=$N90," + Maintenance","")&amp;IF($L90=$N90," + Internal","")&amp;IF($M90=$N90," + Hydrostatic",""),4,100))</f>
        <v/>
      </c>
      <c r="Q90" s="24" t="str">
        <f>IF($A90="","",IF(Dashboard!$B$14&gt;0,"Check data",IF($O90&lt;0,"Overdue",IF($O90&lt;=Dashboard!$B$5,"Due soon","OK"))))</f>
        <v/>
      </c>
      <c r="R90" s="22" t="str">
        <f>IF($A90="","",SUMPRODUCT(('Inspection Log'!$B$2:$B$2001=$A90)*('Inspection Log'!$E$2:$E$2001="Fail")*('Inspection Log'!$G$2:$G$2001&lt;&gt;"Closed")))</f>
        <v/>
      </c>
      <c r="S90" s="24" t="str">
        <f>IF(COUNTA($A90:$E90)=0,"",IF($A90="","Check ID",IF(SUMPRODUCT(--($A$2:$A$301=$A90))&gt;1,"Duplicate ID",IF(OR($C90="",SUMPRODUCT(--(Types!$A$2:$A$21=$C90))&lt;&gt;1),"Check ID",IF(OR($B90="",NOT(AND(ISNUMBER($E90),N($E90)&gt;=18264,N($E90)&lt;=73050))),"Check inputs","OK")))))</f>
        <v/>
      </c>
    </row>
    <row r="91" ht="24" customHeight="1" spans="1:19" x14ac:dyDescent="0.25">
      <c r="A91" s="18"/>
      <c r="B91" s="19"/>
      <c r="C91" s="18"/>
      <c r="D91" s="18"/>
      <c r="E91" s="20"/>
      <c r="F91" s="21" t="str">
        <f>IF(OR($A91="",$S91&lt;&gt;"OK"),"",MAX($E91,SUMPRODUCT(MAX(('Inspection Log'!$B$2:$B$2001=$A91)*('Inspection Log'!$C$2:$C$2001="Monthly")*'Inspection Log'!$I$2:$I$2001))))</f>
        <v/>
      </c>
      <c r="G91" s="21" t="str">
        <f>IF(OR($A91="",$S91&lt;&gt;"OK"),"",MAX($E91,SUMPRODUCT(MAX(('Inspection Log'!$B$2:$B$2001=$A91)*('Inspection Log'!$C$2:$C$2001="Maintenance")*'Inspection Log'!$I$2:$I$2001))))</f>
        <v/>
      </c>
      <c r="H91" s="21" t="str">
        <f>IF(OR($A91="",$S91&lt;&gt;"OK"),"",MAX($E91,SUMPRODUCT(MAX(('Inspection Log'!$B$2:$B$2001=$A91)*('Inspection Log'!$C$2:$C$2001="Internal")*'Inspection Log'!$I$2:$I$2001))))</f>
        <v/>
      </c>
      <c r="I91" s="21" t="str">
        <f>IF(OR($A91="",$S91&lt;&gt;"OK"),"",MAX($E91,SUMPRODUCT(MAX(('Inspection Log'!$B$2:$B$2001=$A91)*('Inspection Log'!$C$2:$C$2001="Hydrostatic")*'Inspection Log'!$I$2:$I$2001))))</f>
        <v/>
      </c>
      <c r="J91" s="21" t="str">
        <f>IF(OR($A91="",$S91&lt;&gt;"OK"),"",$F91+SUMPRODUCT(--(Types!$A$2:$A$21=$C91),Types!$C$2:$C$21))</f>
        <v/>
      </c>
      <c r="K91" s="21" t="str">
        <f>IF(OR($A91="",$S91&lt;&gt;"OK"),"",$G91+SUMPRODUCT(--(Types!$A$2:$A$21=$C91),Types!$D$2:$D$21))</f>
        <v/>
      </c>
      <c r="L91" s="21" t="str">
        <f>IF(OR($A91="",$S91&lt;&gt;"OK"),"",IF(SUMPRODUCT((Types!$A$2:$A$21=$C91)*(Types!$E$2:$E$21&lt;&gt;""))=0,"",EDATE($H91,12*SUMPRODUCT(--(Types!$A$2:$A$21=$C91),Types!$E$2:$E$21))))</f>
        <v/>
      </c>
      <c r="M91" s="21" t="str">
        <f>IF(OR($A91="",$S91&lt;&gt;"OK"),"",EDATE($I91,12*SUMPRODUCT(--(Types!$A$2:$A$21=$C91),Types!$F$2:$F$21)))</f>
        <v/>
      </c>
      <c r="N91" s="21" t="str">
        <f>IF(OR($A91="",$S91&lt;&gt;"OK"),"",MIN($J91:$M91))</f>
        <v/>
      </c>
      <c r="O91" s="22" t="str">
        <f>IF($A91="","",IF(OR($S91&lt;&gt;"OK",NOT(AND(ISNUMBER(Dashboard!$B$4),N(Dashboard!$B$4)&gt;=18264,N(Dashboard!$B$4)&lt;=73050))),"n/a",$N91-Dashboard!$B$4))</f>
        <v/>
      </c>
      <c r="P91" s="23" t="str">
        <f>IF(OR($A91="",$S91&lt;&gt;"OK"),"",MID(IF($J91=$N91," + Monthly","")&amp;IF($K91=$N91," + Maintenance","")&amp;IF($L91=$N91," + Internal","")&amp;IF($M91=$N91," + Hydrostatic",""),4,100))</f>
        <v/>
      </c>
      <c r="Q91" s="24" t="str">
        <f>IF($A91="","",IF(Dashboard!$B$14&gt;0,"Check data",IF($O91&lt;0,"Overdue",IF($O91&lt;=Dashboard!$B$5,"Due soon","OK"))))</f>
        <v/>
      </c>
      <c r="R91" s="22" t="str">
        <f>IF($A91="","",SUMPRODUCT(('Inspection Log'!$B$2:$B$2001=$A91)*('Inspection Log'!$E$2:$E$2001="Fail")*('Inspection Log'!$G$2:$G$2001&lt;&gt;"Closed")))</f>
        <v/>
      </c>
      <c r="S91" s="24" t="str">
        <f>IF(COUNTA($A91:$E91)=0,"",IF($A91="","Check ID",IF(SUMPRODUCT(--($A$2:$A$301=$A91))&gt;1,"Duplicate ID",IF(OR($C91="",SUMPRODUCT(--(Types!$A$2:$A$21=$C91))&lt;&gt;1),"Check ID",IF(OR($B91="",NOT(AND(ISNUMBER($E91),N($E91)&gt;=18264,N($E91)&lt;=73050))),"Check inputs","OK")))))</f>
        <v/>
      </c>
    </row>
    <row r="92" ht="24" customHeight="1" spans="1:19" x14ac:dyDescent="0.25">
      <c r="A92" s="18"/>
      <c r="B92" s="19"/>
      <c r="C92" s="18"/>
      <c r="D92" s="18"/>
      <c r="E92" s="20"/>
      <c r="F92" s="21" t="str">
        <f>IF(OR($A92="",$S92&lt;&gt;"OK"),"",MAX($E92,SUMPRODUCT(MAX(('Inspection Log'!$B$2:$B$2001=$A92)*('Inspection Log'!$C$2:$C$2001="Monthly")*'Inspection Log'!$I$2:$I$2001))))</f>
        <v/>
      </c>
      <c r="G92" s="21" t="str">
        <f>IF(OR($A92="",$S92&lt;&gt;"OK"),"",MAX($E92,SUMPRODUCT(MAX(('Inspection Log'!$B$2:$B$2001=$A92)*('Inspection Log'!$C$2:$C$2001="Maintenance")*'Inspection Log'!$I$2:$I$2001))))</f>
        <v/>
      </c>
      <c r="H92" s="21" t="str">
        <f>IF(OR($A92="",$S92&lt;&gt;"OK"),"",MAX($E92,SUMPRODUCT(MAX(('Inspection Log'!$B$2:$B$2001=$A92)*('Inspection Log'!$C$2:$C$2001="Internal")*'Inspection Log'!$I$2:$I$2001))))</f>
        <v/>
      </c>
      <c r="I92" s="21" t="str">
        <f>IF(OR($A92="",$S92&lt;&gt;"OK"),"",MAX($E92,SUMPRODUCT(MAX(('Inspection Log'!$B$2:$B$2001=$A92)*('Inspection Log'!$C$2:$C$2001="Hydrostatic")*'Inspection Log'!$I$2:$I$2001))))</f>
        <v/>
      </c>
      <c r="J92" s="21" t="str">
        <f>IF(OR($A92="",$S92&lt;&gt;"OK"),"",$F92+SUMPRODUCT(--(Types!$A$2:$A$21=$C92),Types!$C$2:$C$21))</f>
        <v/>
      </c>
      <c r="K92" s="21" t="str">
        <f>IF(OR($A92="",$S92&lt;&gt;"OK"),"",$G92+SUMPRODUCT(--(Types!$A$2:$A$21=$C92),Types!$D$2:$D$21))</f>
        <v/>
      </c>
      <c r="L92" s="21" t="str">
        <f>IF(OR($A92="",$S92&lt;&gt;"OK"),"",IF(SUMPRODUCT((Types!$A$2:$A$21=$C92)*(Types!$E$2:$E$21&lt;&gt;""))=0,"",EDATE($H92,12*SUMPRODUCT(--(Types!$A$2:$A$21=$C92),Types!$E$2:$E$21))))</f>
        <v/>
      </c>
      <c r="M92" s="21" t="str">
        <f>IF(OR($A92="",$S92&lt;&gt;"OK"),"",EDATE($I92,12*SUMPRODUCT(--(Types!$A$2:$A$21=$C92),Types!$F$2:$F$21)))</f>
        <v/>
      </c>
      <c r="N92" s="21" t="str">
        <f>IF(OR($A92="",$S92&lt;&gt;"OK"),"",MIN($J92:$M92))</f>
        <v/>
      </c>
      <c r="O92" s="22" t="str">
        <f>IF($A92="","",IF(OR($S92&lt;&gt;"OK",NOT(AND(ISNUMBER(Dashboard!$B$4),N(Dashboard!$B$4)&gt;=18264,N(Dashboard!$B$4)&lt;=73050))),"n/a",$N92-Dashboard!$B$4))</f>
        <v/>
      </c>
      <c r="P92" s="23" t="str">
        <f>IF(OR($A92="",$S92&lt;&gt;"OK"),"",MID(IF($J92=$N92," + Monthly","")&amp;IF($K92=$N92," + Maintenance","")&amp;IF($L92=$N92," + Internal","")&amp;IF($M92=$N92," + Hydrostatic",""),4,100))</f>
        <v/>
      </c>
      <c r="Q92" s="24" t="str">
        <f>IF($A92="","",IF(Dashboard!$B$14&gt;0,"Check data",IF($O92&lt;0,"Overdue",IF($O92&lt;=Dashboard!$B$5,"Due soon","OK"))))</f>
        <v/>
      </c>
      <c r="R92" s="22" t="str">
        <f>IF($A92="","",SUMPRODUCT(('Inspection Log'!$B$2:$B$2001=$A92)*('Inspection Log'!$E$2:$E$2001="Fail")*('Inspection Log'!$G$2:$G$2001&lt;&gt;"Closed")))</f>
        <v/>
      </c>
      <c r="S92" s="24" t="str">
        <f>IF(COUNTA($A92:$E92)=0,"",IF($A92="","Check ID",IF(SUMPRODUCT(--($A$2:$A$301=$A92))&gt;1,"Duplicate ID",IF(OR($C92="",SUMPRODUCT(--(Types!$A$2:$A$21=$C92))&lt;&gt;1),"Check ID",IF(OR($B92="",NOT(AND(ISNUMBER($E92),N($E92)&gt;=18264,N($E92)&lt;=73050))),"Check inputs","OK")))))</f>
        <v/>
      </c>
    </row>
    <row r="93" ht="24" customHeight="1" spans="1:19" x14ac:dyDescent="0.25">
      <c r="A93" s="18"/>
      <c r="B93" s="19"/>
      <c r="C93" s="18"/>
      <c r="D93" s="18"/>
      <c r="E93" s="20"/>
      <c r="F93" s="21" t="str">
        <f>IF(OR($A93="",$S93&lt;&gt;"OK"),"",MAX($E93,SUMPRODUCT(MAX(('Inspection Log'!$B$2:$B$2001=$A93)*('Inspection Log'!$C$2:$C$2001="Monthly")*'Inspection Log'!$I$2:$I$2001))))</f>
        <v/>
      </c>
      <c r="G93" s="21" t="str">
        <f>IF(OR($A93="",$S93&lt;&gt;"OK"),"",MAX($E93,SUMPRODUCT(MAX(('Inspection Log'!$B$2:$B$2001=$A93)*('Inspection Log'!$C$2:$C$2001="Maintenance")*'Inspection Log'!$I$2:$I$2001))))</f>
        <v/>
      </c>
      <c r="H93" s="21" t="str">
        <f>IF(OR($A93="",$S93&lt;&gt;"OK"),"",MAX($E93,SUMPRODUCT(MAX(('Inspection Log'!$B$2:$B$2001=$A93)*('Inspection Log'!$C$2:$C$2001="Internal")*'Inspection Log'!$I$2:$I$2001))))</f>
        <v/>
      </c>
      <c r="I93" s="21" t="str">
        <f>IF(OR($A93="",$S93&lt;&gt;"OK"),"",MAX($E93,SUMPRODUCT(MAX(('Inspection Log'!$B$2:$B$2001=$A93)*('Inspection Log'!$C$2:$C$2001="Hydrostatic")*'Inspection Log'!$I$2:$I$2001))))</f>
        <v/>
      </c>
      <c r="J93" s="21" t="str">
        <f>IF(OR($A93="",$S93&lt;&gt;"OK"),"",$F93+SUMPRODUCT(--(Types!$A$2:$A$21=$C93),Types!$C$2:$C$21))</f>
        <v/>
      </c>
      <c r="K93" s="21" t="str">
        <f>IF(OR($A93="",$S93&lt;&gt;"OK"),"",$G93+SUMPRODUCT(--(Types!$A$2:$A$21=$C93),Types!$D$2:$D$21))</f>
        <v/>
      </c>
      <c r="L93" s="21" t="str">
        <f>IF(OR($A93="",$S93&lt;&gt;"OK"),"",IF(SUMPRODUCT((Types!$A$2:$A$21=$C93)*(Types!$E$2:$E$21&lt;&gt;""))=0,"",EDATE($H93,12*SUMPRODUCT(--(Types!$A$2:$A$21=$C93),Types!$E$2:$E$21))))</f>
        <v/>
      </c>
      <c r="M93" s="21" t="str">
        <f>IF(OR($A93="",$S93&lt;&gt;"OK"),"",EDATE($I93,12*SUMPRODUCT(--(Types!$A$2:$A$21=$C93),Types!$F$2:$F$21)))</f>
        <v/>
      </c>
      <c r="N93" s="21" t="str">
        <f>IF(OR($A93="",$S93&lt;&gt;"OK"),"",MIN($J93:$M93))</f>
        <v/>
      </c>
      <c r="O93" s="22" t="str">
        <f>IF($A93="","",IF(OR($S93&lt;&gt;"OK",NOT(AND(ISNUMBER(Dashboard!$B$4),N(Dashboard!$B$4)&gt;=18264,N(Dashboard!$B$4)&lt;=73050))),"n/a",$N93-Dashboard!$B$4))</f>
        <v/>
      </c>
      <c r="P93" s="23" t="str">
        <f>IF(OR($A93="",$S93&lt;&gt;"OK"),"",MID(IF($J93=$N93," + Monthly","")&amp;IF($K93=$N93," + Maintenance","")&amp;IF($L93=$N93," + Internal","")&amp;IF($M93=$N93," + Hydrostatic",""),4,100))</f>
        <v/>
      </c>
      <c r="Q93" s="24" t="str">
        <f>IF($A93="","",IF(Dashboard!$B$14&gt;0,"Check data",IF($O93&lt;0,"Overdue",IF($O93&lt;=Dashboard!$B$5,"Due soon","OK"))))</f>
        <v/>
      </c>
      <c r="R93" s="22" t="str">
        <f>IF($A93="","",SUMPRODUCT(('Inspection Log'!$B$2:$B$2001=$A93)*('Inspection Log'!$E$2:$E$2001="Fail")*('Inspection Log'!$G$2:$G$2001&lt;&gt;"Closed")))</f>
        <v/>
      </c>
      <c r="S93" s="24" t="str">
        <f>IF(COUNTA($A93:$E93)=0,"",IF($A93="","Check ID",IF(SUMPRODUCT(--($A$2:$A$301=$A93))&gt;1,"Duplicate ID",IF(OR($C93="",SUMPRODUCT(--(Types!$A$2:$A$21=$C93))&lt;&gt;1),"Check ID",IF(OR($B93="",NOT(AND(ISNUMBER($E93),N($E93)&gt;=18264,N($E93)&lt;=73050))),"Check inputs","OK")))))</f>
        <v/>
      </c>
    </row>
    <row r="94" ht="24" customHeight="1" spans="1:19" x14ac:dyDescent="0.25">
      <c r="A94" s="18"/>
      <c r="B94" s="19"/>
      <c r="C94" s="18"/>
      <c r="D94" s="18"/>
      <c r="E94" s="20"/>
      <c r="F94" s="21" t="str">
        <f>IF(OR($A94="",$S94&lt;&gt;"OK"),"",MAX($E94,SUMPRODUCT(MAX(('Inspection Log'!$B$2:$B$2001=$A94)*('Inspection Log'!$C$2:$C$2001="Monthly")*'Inspection Log'!$I$2:$I$2001))))</f>
        <v/>
      </c>
      <c r="G94" s="21" t="str">
        <f>IF(OR($A94="",$S94&lt;&gt;"OK"),"",MAX($E94,SUMPRODUCT(MAX(('Inspection Log'!$B$2:$B$2001=$A94)*('Inspection Log'!$C$2:$C$2001="Maintenance")*'Inspection Log'!$I$2:$I$2001))))</f>
        <v/>
      </c>
      <c r="H94" s="21" t="str">
        <f>IF(OR($A94="",$S94&lt;&gt;"OK"),"",MAX($E94,SUMPRODUCT(MAX(('Inspection Log'!$B$2:$B$2001=$A94)*('Inspection Log'!$C$2:$C$2001="Internal")*'Inspection Log'!$I$2:$I$2001))))</f>
        <v/>
      </c>
      <c r="I94" s="21" t="str">
        <f>IF(OR($A94="",$S94&lt;&gt;"OK"),"",MAX($E94,SUMPRODUCT(MAX(('Inspection Log'!$B$2:$B$2001=$A94)*('Inspection Log'!$C$2:$C$2001="Hydrostatic")*'Inspection Log'!$I$2:$I$2001))))</f>
        <v/>
      </c>
      <c r="J94" s="21" t="str">
        <f>IF(OR($A94="",$S94&lt;&gt;"OK"),"",$F94+SUMPRODUCT(--(Types!$A$2:$A$21=$C94),Types!$C$2:$C$21))</f>
        <v/>
      </c>
      <c r="K94" s="21" t="str">
        <f>IF(OR($A94="",$S94&lt;&gt;"OK"),"",$G94+SUMPRODUCT(--(Types!$A$2:$A$21=$C94),Types!$D$2:$D$21))</f>
        <v/>
      </c>
      <c r="L94" s="21" t="str">
        <f>IF(OR($A94="",$S94&lt;&gt;"OK"),"",IF(SUMPRODUCT((Types!$A$2:$A$21=$C94)*(Types!$E$2:$E$21&lt;&gt;""))=0,"",EDATE($H94,12*SUMPRODUCT(--(Types!$A$2:$A$21=$C94),Types!$E$2:$E$21))))</f>
        <v/>
      </c>
      <c r="M94" s="21" t="str">
        <f>IF(OR($A94="",$S94&lt;&gt;"OK"),"",EDATE($I94,12*SUMPRODUCT(--(Types!$A$2:$A$21=$C94),Types!$F$2:$F$21)))</f>
        <v/>
      </c>
      <c r="N94" s="21" t="str">
        <f>IF(OR($A94="",$S94&lt;&gt;"OK"),"",MIN($J94:$M94))</f>
        <v/>
      </c>
      <c r="O94" s="22" t="str">
        <f>IF($A94="","",IF(OR($S94&lt;&gt;"OK",NOT(AND(ISNUMBER(Dashboard!$B$4),N(Dashboard!$B$4)&gt;=18264,N(Dashboard!$B$4)&lt;=73050))),"n/a",$N94-Dashboard!$B$4))</f>
        <v/>
      </c>
      <c r="P94" s="23" t="str">
        <f>IF(OR($A94="",$S94&lt;&gt;"OK"),"",MID(IF($J94=$N94," + Monthly","")&amp;IF($K94=$N94," + Maintenance","")&amp;IF($L94=$N94," + Internal","")&amp;IF($M94=$N94," + Hydrostatic",""),4,100))</f>
        <v/>
      </c>
      <c r="Q94" s="24" t="str">
        <f>IF($A94="","",IF(Dashboard!$B$14&gt;0,"Check data",IF($O94&lt;0,"Overdue",IF($O94&lt;=Dashboard!$B$5,"Due soon","OK"))))</f>
        <v/>
      </c>
      <c r="R94" s="22" t="str">
        <f>IF($A94="","",SUMPRODUCT(('Inspection Log'!$B$2:$B$2001=$A94)*('Inspection Log'!$E$2:$E$2001="Fail")*('Inspection Log'!$G$2:$G$2001&lt;&gt;"Closed")))</f>
        <v/>
      </c>
      <c r="S94" s="24" t="str">
        <f>IF(COUNTA($A94:$E94)=0,"",IF($A94="","Check ID",IF(SUMPRODUCT(--($A$2:$A$301=$A94))&gt;1,"Duplicate ID",IF(OR($C94="",SUMPRODUCT(--(Types!$A$2:$A$21=$C94))&lt;&gt;1),"Check ID",IF(OR($B94="",NOT(AND(ISNUMBER($E94),N($E94)&gt;=18264,N($E94)&lt;=73050))),"Check inputs","OK")))))</f>
        <v/>
      </c>
    </row>
    <row r="95" ht="24" customHeight="1" spans="1:19" x14ac:dyDescent="0.25">
      <c r="A95" s="18"/>
      <c r="B95" s="19"/>
      <c r="C95" s="18"/>
      <c r="D95" s="18"/>
      <c r="E95" s="20"/>
      <c r="F95" s="21" t="str">
        <f>IF(OR($A95="",$S95&lt;&gt;"OK"),"",MAX($E95,SUMPRODUCT(MAX(('Inspection Log'!$B$2:$B$2001=$A95)*('Inspection Log'!$C$2:$C$2001="Monthly")*'Inspection Log'!$I$2:$I$2001))))</f>
        <v/>
      </c>
      <c r="G95" s="21" t="str">
        <f>IF(OR($A95="",$S95&lt;&gt;"OK"),"",MAX($E95,SUMPRODUCT(MAX(('Inspection Log'!$B$2:$B$2001=$A95)*('Inspection Log'!$C$2:$C$2001="Maintenance")*'Inspection Log'!$I$2:$I$2001))))</f>
        <v/>
      </c>
      <c r="H95" s="21" t="str">
        <f>IF(OR($A95="",$S95&lt;&gt;"OK"),"",MAX($E95,SUMPRODUCT(MAX(('Inspection Log'!$B$2:$B$2001=$A95)*('Inspection Log'!$C$2:$C$2001="Internal")*'Inspection Log'!$I$2:$I$2001))))</f>
        <v/>
      </c>
      <c r="I95" s="21" t="str">
        <f>IF(OR($A95="",$S95&lt;&gt;"OK"),"",MAX($E95,SUMPRODUCT(MAX(('Inspection Log'!$B$2:$B$2001=$A95)*('Inspection Log'!$C$2:$C$2001="Hydrostatic")*'Inspection Log'!$I$2:$I$2001))))</f>
        <v/>
      </c>
      <c r="J95" s="21" t="str">
        <f>IF(OR($A95="",$S95&lt;&gt;"OK"),"",$F95+SUMPRODUCT(--(Types!$A$2:$A$21=$C95),Types!$C$2:$C$21))</f>
        <v/>
      </c>
      <c r="K95" s="21" t="str">
        <f>IF(OR($A95="",$S95&lt;&gt;"OK"),"",$G95+SUMPRODUCT(--(Types!$A$2:$A$21=$C95),Types!$D$2:$D$21))</f>
        <v/>
      </c>
      <c r="L95" s="21" t="str">
        <f>IF(OR($A95="",$S95&lt;&gt;"OK"),"",IF(SUMPRODUCT((Types!$A$2:$A$21=$C95)*(Types!$E$2:$E$21&lt;&gt;""))=0,"",EDATE($H95,12*SUMPRODUCT(--(Types!$A$2:$A$21=$C95),Types!$E$2:$E$21))))</f>
        <v/>
      </c>
      <c r="M95" s="21" t="str">
        <f>IF(OR($A95="",$S95&lt;&gt;"OK"),"",EDATE($I95,12*SUMPRODUCT(--(Types!$A$2:$A$21=$C95),Types!$F$2:$F$21)))</f>
        <v/>
      </c>
      <c r="N95" s="21" t="str">
        <f>IF(OR($A95="",$S95&lt;&gt;"OK"),"",MIN($J95:$M95))</f>
        <v/>
      </c>
      <c r="O95" s="22" t="str">
        <f>IF($A95="","",IF(OR($S95&lt;&gt;"OK",NOT(AND(ISNUMBER(Dashboard!$B$4),N(Dashboard!$B$4)&gt;=18264,N(Dashboard!$B$4)&lt;=73050))),"n/a",$N95-Dashboard!$B$4))</f>
        <v/>
      </c>
      <c r="P95" s="23" t="str">
        <f>IF(OR($A95="",$S95&lt;&gt;"OK"),"",MID(IF($J95=$N95," + Monthly","")&amp;IF($K95=$N95," + Maintenance","")&amp;IF($L95=$N95," + Internal","")&amp;IF($M95=$N95," + Hydrostatic",""),4,100))</f>
        <v/>
      </c>
      <c r="Q95" s="24" t="str">
        <f>IF($A95="","",IF(Dashboard!$B$14&gt;0,"Check data",IF($O95&lt;0,"Overdue",IF($O95&lt;=Dashboard!$B$5,"Due soon","OK"))))</f>
        <v/>
      </c>
      <c r="R95" s="22" t="str">
        <f>IF($A95="","",SUMPRODUCT(('Inspection Log'!$B$2:$B$2001=$A95)*('Inspection Log'!$E$2:$E$2001="Fail")*('Inspection Log'!$G$2:$G$2001&lt;&gt;"Closed")))</f>
        <v/>
      </c>
      <c r="S95" s="24" t="str">
        <f>IF(COUNTA($A95:$E95)=0,"",IF($A95="","Check ID",IF(SUMPRODUCT(--($A$2:$A$301=$A95))&gt;1,"Duplicate ID",IF(OR($C95="",SUMPRODUCT(--(Types!$A$2:$A$21=$C95))&lt;&gt;1),"Check ID",IF(OR($B95="",NOT(AND(ISNUMBER($E95),N($E95)&gt;=18264,N($E95)&lt;=73050))),"Check inputs","OK")))))</f>
        <v/>
      </c>
    </row>
    <row r="96" ht="24" customHeight="1" spans="1:19" x14ac:dyDescent="0.25">
      <c r="A96" s="18"/>
      <c r="B96" s="19"/>
      <c r="C96" s="18"/>
      <c r="D96" s="18"/>
      <c r="E96" s="20"/>
      <c r="F96" s="21" t="str">
        <f>IF(OR($A96="",$S96&lt;&gt;"OK"),"",MAX($E96,SUMPRODUCT(MAX(('Inspection Log'!$B$2:$B$2001=$A96)*('Inspection Log'!$C$2:$C$2001="Monthly")*'Inspection Log'!$I$2:$I$2001))))</f>
        <v/>
      </c>
      <c r="G96" s="21" t="str">
        <f>IF(OR($A96="",$S96&lt;&gt;"OK"),"",MAX($E96,SUMPRODUCT(MAX(('Inspection Log'!$B$2:$B$2001=$A96)*('Inspection Log'!$C$2:$C$2001="Maintenance")*'Inspection Log'!$I$2:$I$2001))))</f>
        <v/>
      </c>
      <c r="H96" s="21" t="str">
        <f>IF(OR($A96="",$S96&lt;&gt;"OK"),"",MAX($E96,SUMPRODUCT(MAX(('Inspection Log'!$B$2:$B$2001=$A96)*('Inspection Log'!$C$2:$C$2001="Internal")*'Inspection Log'!$I$2:$I$2001))))</f>
        <v/>
      </c>
      <c r="I96" s="21" t="str">
        <f>IF(OR($A96="",$S96&lt;&gt;"OK"),"",MAX($E96,SUMPRODUCT(MAX(('Inspection Log'!$B$2:$B$2001=$A96)*('Inspection Log'!$C$2:$C$2001="Hydrostatic")*'Inspection Log'!$I$2:$I$2001))))</f>
        <v/>
      </c>
      <c r="J96" s="21" t="str">
        <f>IF(OR($A96="",$S96&lt;&gt;"OK"),"",$F96+SUMPRODUCT(--(Types!$A$2:$A$21=$C96),Types!$C$2:$C$21))</f>
        <v/>
      </c>
      <c r="K96" s="21" t="str">
        <f>IF(OR($A96="",$S96&lt;&gt;"OK"),"",$G96+SUMPRODUCT(--(Types!$A$2:$A$21=$C96),Types!$D$2:$D$21))</f>
        <v/>
      </c>
      <c r="L96" s="21" t="str">
        <f>IF(OR($A96="",$S96&lt;&gt;"OK"),"",IF(SUMPRODUCT((Types!$A$2:$A$21=$C96)*(Types!$E$2:$E$21&lt;&gt;""))=0,"",EDATE($H96,12*SUMPRODUCT(--(Types!$A$2:$A$21=$C96),Types!$E$2:$E$21))))</f>
        <v/>
      </c>
      <c r="M96" s="21" t="str">
        <f>IF(OR($A96="",$S96&lt;&gt;"OK"),"",EDATE($I96,12*SUMPRODUCT(--(Types!$A$2:$A$21=$C96),Types!$F$2:$F$21)))</f>
        <v/>
      </c>
      <c r="N96" s="21" t="str">
        <f>IF(OR($A96="",$S96&lt;&gt;"OK"),"",MIN($J96:$M96))</f>
        <v/>
      </c>
      <c r="O96" s="22" t="str">
        <f>IF($A96="","",IF(OR($S96&lt;&gt;"OK",NOT(AND(ISNUMBER(Dashboard!$B$4),N(Dashboard!$B$4)&gt;=18264,N(Dashboard!$B$4)&lt;=73050))),"n/a",$N96-Dashboard!$B$4))</f>
        <v/>
      </c>
      <c r="P96" s="23" t="str">
        <f>IF(OR($A96="",$S96&lt;&gt;"OK"),"",MID(IF($J96=$N96," + Monthly","")&amp;IF($K96=$N96," + Maintenance","")&amp;IF($L96=$N96," + Internal","")&amp;IF($M96=$N96," + Hydrostatic",""),4,100))</f>
        <v/>
      </c>
      <c r="Q96" s="24" t="str">
        <f>IF($A96="","",IF(Dashboard!$B$14&gt;0,"Check data",IF($O96&lt;0,"Overdue",IF($O96&lt;=Dashboard!$B$5,"Due soon","OK"))))</f>
        <v/>
      </c>
      <c r="R96" s="22" t="str">
        <f>IF($A96="","",SUMPRODUCT(('Inspection Log'!$B$2:$B$2001=$A96)*('Inspection Log'!$E$2:$E$2001="Fail")*('Inspection Log'!$G$2:$G$2001&lt;&gt;"Closed")))</f>
        <v/>
      </c>
      <c r="S96" s="24" t="str">
        <f>IF(COUNTA($A96:$E96)=0,"",IF($A96="","Check ID",IF(SUMPRODUCT(--($A$2:$A$301=$A96))&gt;1,"Duplicate ID",IF(OR($C96="",SUMPRODUCT(--(Types!$A$2:$A$21=$C96))&lt;&gt;1),"Check ID",IF(OR($B96="",NOT(AND(ISNUMBER($E96),N($E96)&gt;=18264,N($E96)&lt;=73050))),"Check inputs","OK")))))</f>
        <v/>
      </c>
    </row>
    <row r="97" ht="24" customHeight="1" spans="1:19" x14ac:dyDescent="0.25">
      <c r="A97" s="18"/>
      <c r="B97" s="19"/>
      <c r="C97" s="18"/>
      <c r="D97" s="18"/>
      <c r="E97" s="20"/>
      <c r="F97" s="21" t="str">
        <f>IF(OR($A97="",$S97&lt;&gt;"OK"),"",MAX($E97,SUMPRODUCT(MAX(('Inspection Log'!$B$2:$B$2001=$A97)*('Inspection Log'!$C$2:$C$2001="Monthly")*'Inspection Log'!$I$2:$I$2001))))</f>
        <v/>
      </c>
      <c r="G97" s="21" t="str">
        <f>IF(OR($A97="",$S97&lt;&gt;"OK"),"",MAX($E97,SUMPRODUCT(MAX(('Inspection Log'!$B$2:$B$2001=$A97)*('Inspection Log'!$C$2:$C$2001="Maintenance")*'Inspection Log'!$I$2:$I$2001))))</f>
        <v/>
      </c>
      <c r="H97" s="21" t="str">
        <f>IF(OR($A97="",$S97&lt;&gt;"OK"),"",MAX($E97,SUMPRODUCT(MAX(('Inspection Log'!$B$2:$B$2001=$A97)*('Inspection Log'!$C$2:$C$2001="Internal")*'Inspection Log'!$I$2:$I$2001))))</f>
        <v/>
      </c>
      <c r="I97" s="21" t="str">
        <f>IF(OR($A97="",$S97&lt;&gt;"OK"),"",MAX($E97,SUMPRODUCT(MAX(('Inspection Log'!$B$2:$B$2001=$A97)*('Inspection Log'!$C$2:$C$2001="Hydrostatic")*'Inspection Log'!$I$2:$I$2001))))</f>
        <v/>
      </c>
      <c r="J97" s="21" t="str">
        <f>IF(OR($A97="",$S97&lt;&gt;"OK"),"",$F97+SUMPRODUCT(--(Types!$A$2:$A$21=$C97),Types!$C$2:$C$21))</f>
        <v/>
      </c>
      <c r="K97" s="21" t="str">
        <f>IF(OR($A97="",$S97&lt;&gt;"OK"),"",$G97+SUMPRODUCT(--(Types!$A$2:$A$21=$C97),Types!$D$2:$D$21))</f>
        <v/>
      </c>
      <c r="L97" s="21" t="str">
        <f>IF(OR($A97="",$S97&lt;&gt;"OK"),"",IF(SUMPRODUCT((Types!$A$2:$A$21=$C97)*(Types!$E$2:$E$21&lt;&gt;""))=0,"",EDATE($H97,12*SUMPRODUCT(--(Types!$A$2:$A$21=$C97),Types!$E$2:$E$21))))</f>
        <v/>
      </c>
      <c r="M97" s="21" t="str">
        <f>IF(OR($A97="",$S97&lt;&gt;"OK"),"",EDATE($I97,12*SUMPRODUCT(--(Types!$A$2:$A$21=$C97),Types!$F$2:$F$21)))</f>
        <v/>
      </c>
      <c r="N97" s="21" t="str">
        <f>IF(OR($A97="",$S97&lt;&gt;"OK"),"",MIN($J97:$M97))</f>
        <v/>
      </c>
      <c r="O97" s="22" t="str">
        <f>IF($A97="","",IF(OR($S97&lt;&gt;"OK",NOT(AND(ISNUMBER(Dashboard!$B$4),N(Dashboard!$B$4)&gt;=18264,N(Dashboard!$B$4)&lt;=73050))),"n/a",$N97-Dashboard!$B$4))</f>
        <v/>
      </c>
      <c r="P97" s="23" t="str">
        <f>IF(OR($A97="",$S97&lt;&gt;"OK"),"",MID(IF($J97=$N97," + Monthly","")&amp;IF($K97=$N97," + Maintenance","")&amp;IF($L97=$N97," + Internal","")&amp;IF($M97=$N97," + Hydrostatic",""),4,100))</f>
        <v/>
      </c>
      <c r="Q97" s="24" t="str">
        <f>IF($A97="","",IF(Dashboard!$B$14&gt;0,"Check data",IF($O97&lt;0,"Overdue",IF($O97&lt;=Dashboard!$B$5,"Due soon","OK"))))</f>
        <v/>
      </c>
      <c r="R97" s="22" t="str">
        <f>IF($A97="","",SUMPRODUCT(('Inspection Log'!$B$2:$B$2001=$A97)*('Inspection Log'!$E$2:$E$2001="Fail")*('Inspection Log'!$G$2:$G$2001&lt;&gt;"Closed")))</f>
        <v/>
      </c>
      <c r="S97" s="24" t="str">
        <f>IF(COUNTA($A97:$E97)=0,"",IF($A97="","Check ID",IF(SUMPRODUCT(--($A$2:$A$301=$A97))&gt;1,"Duplicate ID",IF(OR($C97="",SUMPRODUCT(--(Types!$A$2:$A$21=$C97))&lt;&gt;1),"Check ID",IF(OR($B97="",NOT(AND(ISNUMBER($E97),N($E97)&gt;=18264,N($E97)&lt;=73050))),"Check inputs","OK")))))</f>
        <v/>
      </c>
    </row>
    <row r="98" ht="24" customHeight="1" spans="1:19" x14ac:dyDescent="0.25">
      <c r="A98" s="18"/>
      <c r="B98" s="19"/>
      <c r="C98" s="18"/>
      <c r="D98" s="18"/>
      <c r="E98" s="20"/>
      <c r="F98" s="21" t="str">
        <f>IF(OR($A98="",$S98&lt;&gt;"OK"),"",MAX($E98,SUMPRODUCT(MAX(('Inspection Log'!$B$2:$B$2001=$A98)*('Inspection Log'!$C$2:$C$2001="Monthly")*'Inspection Log'!$I$2:$I$2001))))</f>
        <v/>
      </c>
      <c r="G98" s="21" t="str">
        <f>IF(OR($A98="",$S98&lt;&gt;"OK"),"",MAX($E98,SUMPRODUCT(MAX(('Inspection Log'!$B$2:$B$2001=$A98)*('Inspection Log'!$C$2:$C$2001="Maintenance")*'Inspection Log'!$I$2:$I$2001))))</f>
        <v/>
      </c>
      <c r="H98" s="21" t="str">
        <f>IF(OR($A98="",$S98&lt;&gt;"OK"),"",MAX($E98,SUMPRODUCT(MAX(('Inspection Log'!$B$2:$B$2001=$A98)*('Inspection Log'!$C$2:$C$2001="Internal")*'Inspection Log'!$I$2:$I$2001))))</f>
        <v/>
      </c>
      <c r="I98" s="21" t="str">
        <f>IF(OR($A98="",$S98&lt;&gt;"OK"),"",MAX($E98,SUMPRODUCT(MAX(('Inspection Log'!$B$2:$B$2001=$A98)*('Inspection Log'!$C$2:$C$2001="Hydrostatic")*'Inspection Log'!$I$2:$I$2001))))</f>
        <v/>
      </c>
      <c r="J98" s="21" t="str">
        <f>IF(OR($A98="",$S98&lt;&gt;"OK"),"",$F98+SUMPRODUCT(--(Types!$A$2:$A$21=$C98),Types!$C$2:$C$21))</f>
        <v/>
      </c>
      <c r="K98" s="21" t="str">
        <f>IF(OR($A98="",$S98&lt;&gt;"OK"),"",$G98+SUMPRODUCT(--(Types!$A$2:$A$21=$C98),Types!$D$2:$D$21))</f>
        <v/>
      </c>
      <c r="L98" s="21" t="str">
        <f>IF(OR($A98="",$S98&lt;&gt;"OK"),"",IF(SUMPRODUCT((Types!$A$2:$A$21=$C98)*(Types!$E$2:$E$21&lt;&gt;""))=0,"",EDATE($H98,12*SUMPRODUCT(--(Types!$A$2:$A$21=$C98),Types!$E$2:$E$21))))</f>
        <v/>
      </c>
      <c r="M98" s="21" t="str">
        <f>IF(OR($A98="",$S98&lt;&gt;"OK"),"",EDATE($I98,12*SUMPRODUCT(--(Types!$A$2:$A$21=$C98),Types!$F$2:$F$21)))</f>
        <v/>
      </c>
      <c r="N98" s="21" t="str">
        <f>IF(OR($A98="",$S98&lt;&gt;"OK"),"",MIN($J98:$M98))</f>
        <v/>
      </c>
      <c r="O98" s="22" t="str">
        <f>IF($A98="","",IF(OR($S98&lt;&gt;"OK",NOT(AND(ISNUMBER(Dashboard!$B$4),N(Dashboard!$B$4)&gt;=18264,N(Dashboard!$B$4)&lt;=73050))),"n/a",$N98-Dashboard!$B$4))</f>
        <v/>
      </c>
      <c r="P98" s="23" t="str">
        <f>IF(OR($A98="",$S98&lt;&gt;"OK"),"",MID(IF($J98=$N98," + Monthly","")&amp;IF($K98=$N98," + Maintenance","")&amp;IF($L98=$N98," + Internal","")&amp;IF($M98=$N98," + Hydrostatic",""),4,100))</f>
        <v/>
      </c>
      <c r="Q98" s="24" t="str">
        <f>IF($A98="","",IF(Dashboard!$B$14&gt;0,"Check data",IF($O98&lt;0,"Overdue",IF($O98&lt;=Dashboard!$B$5,"Due soon","OK"))))</f>
        <v/>
      </c>
      <c r="R98" s="22" t="str">
        <f>IF($A98="","",SUMPRODUCT(('Inspection Log'!$B$2:$B$2001=$A98)*('Inspection Log'!$E$2:$E$2001="Fail")*('Inspection Log'!$G$2:$G$2001&lt;&gt;"Closed")))</f>
        <v/>
      </c>
      <c r="S98" s="24" t="str">
        <f>IF(COUNTA($A98:$E98)=0,"",IF($A98="","Check ID",IF(SUMPRODUCT(--($A$2:$A$301=$A98))&gt;1,"Duplicate ID",IF(OR($C98="",SUMPRODUCT(--(Types!$A$2:$A$21=$C98))&lt;&gt;1),"Check ID",IF(OR($B98="",NOT(AND(ISNUMBER($E98),N($E98)&gt;=18264,N($E98)&lt;=73050))),"Check inputs","OK")))))</f>
        <v/>
      </c>
    </row>
    <row r="99" ht="24" customHeight="1" spans="1:19" x14ac:dyDescent="0.25">
      <c r="A99" s="18"/>
      <c r="B99" s="19"/>
      <c r="C99" s="18"/>
      <c r="D99" s="18"/>
      <c r="E99" s="20"/>
      <c r="F99" s="21" t="str">
        <f>IF(OR($A99="",$S99&lt;&gt;"OK"),"",MAX($E99,SUMPRODUCT(MAX(('Inspection Log'!$B$2:$B$2001=$A99)*('Inspection Log'!$C$2:$C$2001="Monthly")*'Inspection Log'!$I$2:$I$2001))))</f>
        <v/>
      </c>
      <c r="G99" s="21" t="str">
        <f>IF(OR($A99="",$S99&lt;&gt;"OK"),"",MAX($E99,SUMPRODUCT(MAX(('Inspection Log'!$B$2:$B$2001=$A99)*('Inspection Log'!$C$2:$C$2001="Maintenance")*'Inspection Log'!$I$2:$I$2001))))</f>
        <v/>
      </c>
      <c r="H99" s="21" t="str">
        <f>IF(OR($A99="",$S99&lt;&gt;"OK"),"",MAX($E99,SUMPRODUCT(MAX(('Inspection Log'!$B$2:$B$2001=$A99)*('Inspection Log'!$C$2:$C$2001="Internal")*'Inspection Log'!$I$2:$I$2001))))</f>
        <v/>
      </c>
      <c r="I99" s="21" t="str">
        <f>IF(OR($A99="",$S99&lt;&gt;"OK"),"",MAX($E99,SUMPRODUCT(MAX(('Inspection Log'!$B$2:$B$2001=$A99)*('Inspection Log'!$C$2:$C$2001="Hydrostatic")*'Inspection Log'!$I$2:$I$2001))))</f>
        <v/>
      </c>
      <c r="J99" s="21" t="str">
        <f>IF(OR($A99="",$S99&lt;&gt;"OK"),"",$F99+SUMPRODUCT(--(Types!$A$2:$A$21=$C99),Types!$C$2:$C$21))</f>
        <v/>
      </c>
      <c r="K99" s="21" t="str">
        <f>IF(OR($A99="",$S99&lt;&gt;"OK"),"",$G99+SUMPRODUCT(--(Types!$A$2:$A$21=$C99),Types!$D$2:$D$21))</f>
        <v/>
      </c>
      <c r="L99" s="21" t="str">
        <f>IF(OR($A99="",$S99&lt;&gt;"OK"),"",IF(SUMPRODUCT((Types!$A$2:$A$21=$C99)*(Types!$E$2:$E$21&lt;&gt;""))=0,"",EDATE($H99,12*SUMPRODUCT(--(Types!$A$2:$A$21=$C99),Types!$E$2:$E$21))))</f>
        <v/>
      </c>
      <c r="M99" s="21" t="str">
        <f>IF(OR($A99="",$S99&lt;&gt;"OK"),"",EDATE($I99,12*SUMPRODUCT(--(Types!$A$2:$A$21=$C99),Types!$F$2:$F$21)))</f>
        <v/>
      </c>
      <c r="N99" s="21" t="str">
        <f>IF(OR($A99="",$S99&lt;&gt;"OK"),"",MIN($J99:$M99))</f>
        <v/>
      </c>
      <c r="O99" s="22" t="str">
        <f>IF($A99="","",IF(OR($S99&lt;&gt;"OK",NOT(AND(ISNUMBER(Dashboard!$B$4),N(Dashboard!$B$4)&gt;=18264,N(Dashboard!$B$4)&lt;=73050))),"n/a",$N99-Dashboard!$B$4))</f>
        <v/>
      </c>
      <c r="P99" s="23" t="str">
        <f>IF(OR($A99="",$S99&lt;&gt;"OK"),"",MID(IF($J99=$N99," + Monthly","")&amp;IF($K99=$N99," + Maintenance","")&amp;IF($L99=$N99," + Internal","")&amp;IF($M99=$N99," + Hydrostatic",""),4,100))</f>
        <v/>
      </c>
      <c r="Q99" s="24" t="str">
        <f>IF($A99="","",IF(Dashboard!$B$14&gt;0,"Check data",IF($O99&lt;0,"Overdue",IF($O99&lt;=Dashboard!$B$5,"Due soon","OK"))))</f>
        <v/>
      </c>
      <c r="R99" s="22" t="str">
        <f>IF($A99="","",SUMPRODUCT(('Inspection Log'!$B$2:$B$2001=$A99)*('Inspection Log'!$E$2:$E$2001="Fail")*('Inspection Log'!$G$2:$G$2001&lt;&gt;"Closed")))</f>
        <v/>
      </c>
      <c r="S99" s="24" t="str">
        <f>IF(COUNTA($A99:$E99)=0,"",IF($A99="","Check ID",IF(SUMPRODUCT(--($A$2:$A$301=$A99))&gt;1,"Duplicate ID",IF(OR($C99="",SUMPRODUCT(--(Types!$A$2:$A$21=$C99))&lt;&gt;1),"Check ID",IF(OR($B99="",NOT(AND(ISNUMBER($E99),N($E99)&gt;=18264,N($E99)&lt;=73050))),"Check inputs","OK")))))</f>
        <v/>
      </c>
    </row>
    <row r="100" ht="24" customHeight="1" spans="1:19" x14ac:dyDescent="0.25">
      <c r="A100" s="18"/>
      <c r="B100" s="19"/>
      <c r="C100" s="18"/>
      <c r="D100" s="18"/>
      <c r="E100" s="20"/>
      <c r="F100" s="21" t="str">
        <f>IF(OR($A100="",$S100&lt;&gt;"OK"),"",MAX($E100,SUMPRODUCT(MAX(('Inspection Log'!$B$2:$B$2001=$A100)*('Inspection Log'!$C$2:$C$2001="Monthly")*'Inspection Log'!$I$2:$I$2001))))</f>
        <v/>
      </c>
      <c r="G100" s="21" t="str">
        <f>IF(OR($A100="",$S100&lt;&gt;"OK"),"",MAX($E100,SUMPRODUCT(MAX(('Inspection Log'!$B$2:$B$2001=$A100)*('Inspection Log'!$C$2:$C$2001="Maintenance")*'Inspection Log'!$I$2:$I$2001))))</f>
        <v/>
      </c>
      <c r="H100" s="21" t="str">
        <f>IF(OR($A100="",$S100&lt;&gt;"OK"),"",MAX($E100,SUMPRODUCT(MAX(('Inspection Log'!$B$2:$B$2001=$A100)*('Inspection Log'!$C$2:$C$2001="Internal")*'Inspection Log'!$I$2:$I$2001))))</f>
        <v/>
      </c>
      <c r="I100" s="21" t="str">
        <f>IF(OR($A100="",$S100&lt;&gt;"OK"),"",MAX($E100,SUMPRODUCT(MAX(('Inspection Log'!$B$2:$B$2001=$A100)*('Inspection Log'!$C$2:$C$2001="Hydrostatic")*'Inspection Log'!$I$2:$I$2001))))</f>
        <v/>
      </c>
      <c r="J100" s="21" t="str">
        <f>IF(OR($A100="",$S100&lt;&gt;"OK"),"",$F100+SUMPRODUCT(--(Types!$A$2:$A$21=$C100),Types!$C$2:$C$21))</f>
        <v/>
      </c>
      <c r="K100" s="21" t="str">
        <f>IF(OR($A100="",$S100&lt;&gt;"OK"),"",$G100+SUMPRODUCT(--(Types!$A$2:$A$21=$C100),Types!$D$2:$D$21))</f>
        <v/>
      </c>
      <c r="L100" s="21" t="str">
        <f>IF(OR($A100="",$S100&lt;&gt;"OK"),"",IF(SUMPRODUCT((Types!$A$2:$A$21=$C100)*(Types!$E$2:$E$21&lt;&gt;""))=0,"",EDATE($H100,12*SUMPRODUCT(--(Types!$A$2:$A$21=$C100),Types!$E$2:$E$21))))</f>
        <v/>
      </c>
      <c r="M100" s="21" t="str">
        <f>IF(OR($A100="",$S100&lt;&gt;"OK"),"",EDATE($I100,12*SUMPRODUCT(--(Types!$A$2:$A$21=$C100),Types!$F$2:$F$21)))</f>
        <v/>
      </c>
      <c r="N100" s="21" t="str">
        <f>IF(OR($A100="",$S100&lt;&gt;"OK"),"",MIN($J100:$M100))</f>
        <v/>
      </c>
      <c r="O100" s="22" t="str">
        <f>IF($A100="","",IF(OR($S100&lt;&gt;"OK",NOT(AND(ISNUMBER(Dashboard!$B$4),N(Dashboard!$B$4)&gt;=18264,N(Dashboard!$B$4)&lt;=73050))),"n/a",$N100-Dashboard!$B$4))</f>
        <v/>
      </c>
      <c r="P100" s="23" t="str">
        <f>IF(OR($A100="",$S100&lt;&gt;"OK"),"",MID(IF($J100=$N100," + Monthly","")&amp;IF($K100=$N100," + Maintenance","")&amp;IF($L100=$N100," + Internal","")&amp;IF($M100=$N100," + Hydrostatic",""),4,100))</f>
        <v/>
      </c>
      <c r="Q100" s="24" t="str">
        <f>IF($A100="","",IF(Dashboard!$B$14&gt;0,"Check data",IF($O100&lt;0,"Overdue",IF($O100&lt;=Dashboard!$B$5,"Due soon","OK"))))</f>
        <v/>
      </c>
      <c r="R100" s="22" t="str">
        <f>IF($A100="","",SUMPRODUCT(('Inspection Log'!$B$2:$B$2001=$A100)*('Inspection Log'!$E$2:$E$2001="Fail")*('Inspection Log'!$G$2:$G$2001&lt;&gt;"Closed")))</f>
        <v/>
      </c>
      <c r="S100" s="24" t="str">
        <f>IF(COUNTA($A100:$E100)=0,"",IF($A100="","Check ID",IF(SUMPRODUCT(--($A$2:$A$301=$A100))&gt;1,"Duplicate ID",IF(OR($C100="",SUMPRODUCT(--(Types!$A$2:$A$21=$C100))&lt;&gt;1),"Check ID",IF(OR($B100="",NOT(AND(ISNUMBER($E100),N($E100)&gt;=18264,N($E100)&lt;=73050))),"Check inputs","OK")))))</f>
        <v/>
      </c>
    </row>
    <row r="101" ht="24" customHeight="1" spans="1:19" x14ac:dyDescent="0.25">
      <c r="A101" s="18"/>
      <c r="B101" s="19"/>
      <c r="C101" s="18"/>
      <c r="D101" s="18"/>
      <c r="E101" s="20"/>
      <c r="F101" s="21" t="str">
        <f>IF(OR($A101="",$S101&lt;&gt;"OK"),"",MAX($E101,SUMPRODUCT(MAX(('Inspection Log'!$B$2:$B$2001=$A101)*('Inspection Log'!$C$2:$C$2001="Monthly")*'Inspection Log'!$I$2:$I$2001))))</f>
        <v/>
      </c>
      <c r="G101" s="21" t="str">
        <f>IF(OR($A101="",$S101&lt;&gt;"OK"),"",MAX($E101,SUMPRODUCT(MAX(('Inspection Log'!$B$2:$B$2001=$A101)*('Inspection Log'!$C$2:$C$2001="Maintenance")*'Inspection Log'!$I$2:$I$2001))))</f>
        <v/>
      </c>
      <c r="H101" s="21" t="str">
        <f>IF(OR($A101="",$S101&lt;&gt;"OK"),"",MAX($E101,SUMPRODUCT(MAX(('Inspection Log'!$B$2:$B$2001=$A101)*('Inspection Log'!$C$2:$C$2001="Internal")*'Inspection Log'!$I$2:$I$2001))))</f>
        <v/>
      </c>
      <c r="I101" s="21" t="str">
        <f>IF(OR($A101="",$S101&lt;&gt;"OK"),"",MAX($E101,SUMPRODUCT(MAX(('Inspection Log'!$B$2:$B$2001=$A101)*('Inspection Log'!$C$2:$C$2001="Hydrostatic")*'Inspection Log'!$I$2:$I$2001))))</f>
        <v/>
      </c>
      <c r="J101" s="21" t="str">
        <f>IF(OR($A101="",$S101&lt;&gt;"OK"),"",$F101+SUMPRODUCT(--(Types!$A$2:$A$21=$C101),Types!$C$2:$C$21))</f>
        <v/>
      </c>
      <c r="K101" s="21" t="str">
        <f>IF(OR($A101="",$S101&lt;&gt;"OK"),"",$G101+SUMPRODUCT(--(Types!$A$2:$A$21=$C101),Types!$D$2:$D$21))</f>
        <v/>
      </c>
      <c r="L101" s="21" t="str">
        <f>IF(OR($A101="",$S101&lt;&gt;"OK"),"",IF(SUMPRODUCT((Types!$A$2:$A$21=$C101)*(Types!$E$2:$E$21&lt;&gt;""))=0,"",EDATE($H101,12*SUMPRODUCT(--(Types!$A$2:$A$21=$C101),Types!$E$2:$E$21))))</f>
        <v/>
      </c>
      <c r="M101" s="21" t="str">
        <f>IF(OR($A101="",$S101&lt;&gt;"OK"),"",EDATE($I101,12*SUMPRODUCT(--(Types!$A$2:$A$21=$C101),Types!$F$2:$F$21)))</f>
        <v/>
      </c>
      <c r="N101" s="21" t="str">
        <f>IF(OR($A101="",$S101&lt;&gt;"OK"),"",MIN($J101:$M101))</f>
        <v/>
      </c>
      <c r="O101" s="22" t="str">
        <f>IF($A101="","",IF(OR($S101&lt;&gt;"OK",NOT(AND(ISNUMBER(Dashboard!$B$4),N(Dashboard!$B$4)&gt;=18264,N(Dashboard!$B$4)&lt;=73050))),"n/a",$N101-Dashboard!$B$4))</f>
        <v/>
      </c>
      <c r="P101" s="23" t="str">
        <f>IF(OR($A101="",$S101&lt;&gt;"OK"),"",MID(IF($J101=$N101," + Monthly","")&amp;IF($K101=$N101," + Maintenance","")&amp;IF($L101=$N101," + Internal","")&amp;IF($M101=$N101," + Hydrostatic",""),4,100))</f>
        <v/>
      </c>
      <c r="Q101" s="24" t="str">
        <f>IF($A101="","",IF(Dashboard!$B$14&gt;0,"Check data",IF($O101&lt;0,"Overdue",IF($O101&lt;=Dashboard!$B$5,"Due soon","OK"))))</f>
        <v/>
      </c>
      <c r="R101" s="22" t="str">
        <f>IF($A101="","",SUMPRODUCT(('Inspection Log'!$B$2:$B$2001=$A101)*('Inspection Log'!$E$2:$E$2001="Fail")*('Inspection Log'!$G$2:$G$2001&lt;&gt;"Closed")))</f>
        <v/>
      </c>
      <c r="S101" s="24" t="str">
        <f>IF(COUNTA($A101:$E101)=0,"",IF($A101="","Check ID",IF(SUMPRODUCT(--($A$2:$A$301=$A101))&gt;1,"Duplicate ID",IF(OR($C101="",SUMPRODUCT(--(Types!$A$2:$A$21=$C101))&lt;&gt;1),"Check ID",IF(OR($B101="",NOT(AND(ISNUMBER($E101),N($E101)&gt;=18264,N($E101)&lt;=73050))),"Check inputs","OK")))))</f>
        <v/>
      </c>
    </row>
    <row r="102" ht="24" customHeight="1" spans="1:19" x14ac:dyDescent="0.25">
      <c r="A102" s="18"/>
      <c r="B102" s="19"/>
      <c r="C102" s="18"/>
      <c r="D102" s="18"/>
      <c r="E102" s="20"/>
      <c r="F102" s="21" t="str">
        <f>IF(OR($A102="",$S102&lt;&gt;"OK"),"",MAX($E102,SUMPRODUCT(MAX(('Inspection Log'!$B$2:$B$2001=$A102)*('Inspection Log'!$C$2:$C$2001="Monthly")*'Inspection Log'!$I$2:$I$2001))))</f>
        <v/>
      </c>
      <c r="G102" s="21" t="str">
        <f>IF(OR($A102="",$S102&lt;&gt;"OK"),"",MAX($E102,SUMPRODUCT(MAX(('Inspection Log'!$B$2:$B$2001=$A102)*('Inspection Log'!$C$2:$C$2001="Maintenance")*'Inspection Log'!$I$2:$I$2001))))</f>
        <v/>
      </c>
      <c r="H102" s="21" t="str">
        <f>IF(OR($A102="",$S102&lt;&gt;"OK"),"",MAX($E102,SUMPRODUCT(MAX(('Inspection Log'!$B$2:$B$2001=$A102)*('Inspection Log'!$C$2:$C$2001="Internal")*'Inspection Log'!$I$2:$I$2001))))</f>
        <v/>
      </c>
      <c r="I102" s="21" t="str">
        <f>IF(OR($A102="",$S102&lt;&gt;"OK"),"",MAX($E102,SUMPRODUCT(MAX(('Inspection Log'!$B$2:$B$2001=$A102)*('Inspection Log'!$C$2:$C$2001="Hydrostatic")*'Inspection Log'!$I$2:$I$2001))))</f>
        <v/>
      </c>
      <c r="J102" s="21" t="str">
        <f>IF(OR($A102="",$S102&lt;&gt;"OK"),"",$F102+SUMPRODUCT(--(Types!$A$2:$A$21=$C102),Types!$C$2:$C$21))</f>
        <v/>
      </c>
      <c r="K102" s="21" t="str">
        <f>IF(OR($A102="",$S102&lt;&gt;"OK"),"",$G102+SUMPRODUCT(--(Types!$A$2:$A$21=$C102),Types!$D$2:$D$21))</f>
        <v/>
      </c>
      <c r="L102" s="21" t="str">
        <f>IF(OR($A102="",$S102&lt;&gt;"OK"),"",IF(SUMPRODUCT((Types!$A$2:$A$21=$C102)*(Types!$E$2:$E$21&lt;&gt;""))=0,"",EDATE($H102,12*SUMPRODUCT(--(Types!$A$2:$A$21=$C102),Types!$E$2:$E$21))))</f>
        <v/>
      </c>
      <c r="M102" s="21" t="str">
        <f>IF(OR($A102="",$S102&lt;&gt;"OK"),"",EDATE($I102,12*SUMPRODUCT(--(Types!$A$2:$A$21=$C102),Types!$F$2:$F$21)))</f>
        <v/>
      </c>
      <c r="N102" s="21" t="str">
        <f>IF(OR($A102="",$S102&lt;&gt;"OK"),"",MIN($J102:$M102))</f>
        <v/>
      </c>
      <c r="O102" s="22" t="str">
        <f>IF($A102="","",IF(OR($S102&lt;&gt;"OK",NOT(AND(ISNUMBER(Dashboard!$B$4),N(Dashboard!$B$4)&gt;=18264,N(Dashboard!$B$4)&lt;=73050))),"n/a",$N102-Dashboard!$B$4))</f>
        <v/>
      </c>
      <c r="P102" s="23" t="str">
        <f>IF(OR($A102="",$S102&lt;&gt;"OK"),"",MID(IF($J102=$N102," + Monthly","")&amp;IF($K102=$N102," + Maintenance","")&amp;IF($L102=$N102," + Internal","")&amp;IF($M102=$N102," + Hydrostatic",""),4,100))</f>
        <v/>
      </c>
      <c r="Q102" s="24" t="str">
        <f>IF($A102="","",IF(Dashboard!$B$14&gt;0,"Check data",IF($O102&lt;0,"Overdue",IF($O102&lt;=Dashboard!$B$5,"Due soon","OK"))))</f>
        <v/>
      </c>
      <c r="R102" s="22" t="str">
        <f>IF($A102="","",SUMPRODUCT(('Inspection Log'!$B$2:$B$2001=$A102)*('Inspection Log'!$E$2:$E$2001="Fail")*('Inspection Log'!$G$2:$G$2001&lt;&gt;"Closed")))</f>
        <v/>
      </c>
      <c r="S102" s="24" t="str">
        <f>IF(COUNTA($A102:$E102)=0,"",IF($A102="","Check ID",IF(SUMPRODUCT(--($A$2:$A$301=$A102))&gt;1,"Duplicate ID",IF(OR($C102="",SUMPRODUCT(--(Types!$A$2:$A$21=$C102))&lt;&gt;1),"Check ID",IF(OR($B102="",NOT(AND(ISNUMBER($E102),N($E102)&gt;=18264,N($E102)&lt;=73050))),"Check inputs","OK")))))</f>
        <v/>
      </c>
    </row>
    <row r="103" ht="24" customHeight="1" spans="1:19" x14ac:dyDescent="0.25">
      <c r="A103" s="18"/>
      <c r="B103" s="19"/>
      <c r="C103" s="18"/>
      <c r="D103" s="18"/>
      <c r="E103" s="20"/>
      <c r="F103" s="21" t="str">
        <f>IF(OR($A103="",$S103&lt;&gt;"OK"),"",MAX($E103,SUMPRODUCT(MAX(('Inspection Log'!$B$2:$B$2001=$A103)*('Inspection Log'!$C$2:$C$2001="Monthly")*'Inspection Log'!$I$2:$I$2001))))</f>
        <v/>
      </c>
      <c r="G103" s="21" t="str">
        <f>IF(OR($A103="",$S103&lt;&gt;"OK"),"",MAX($E103,SUMPRODUCT(MAX(('Inspection Log'!$B$2:$B$2001=$A103)*('Inspection Log'!$C$2:$C$2001="Maintenance")*'Inspection Log'!$I$2:$I$2001))))</f>
        <v/>
      </c>
      <c r="H103" s="21" t="str">
        <f>IF(OR($A103="",$S103&lt;&gt;"OK"),"",MAX($E103,SUMPRODUCT(MAX(('Inspection Log'!$B$2:$B$2001=$A103)*('Inspection Log'!$C$2:$C$2001="Internal")*'Inspection Log'!$I$2:$I$2001))))</f>
        <v/>
      </c>
      <c r="I103" s="21" t="str">
        <f>IF(OR($A103="",$S103&lt;&gt;"OK"),"",MAX($E103,SUMPRODUCT(MAX(('Inspection Log'!$B$2:$B$2001=$A103)*('Inspection Log'!$C$2:$C$2001="Hydrostatic")*'Inspection Log'!$I$2:$I$2001))))</f>
        <v/>
      </c>
      <c r="J103" s="21" t="str">
        <f>IF(OR($A103="",$S103&lt;&gt;"OK"),"",$F103+SUMPRODUCT(--(Types!$A$2:$A$21=$C103),Types!$C$2:$C$21))</f>
        <v/>
      </c>
      <c r="K103" s="21" t="str">
        <f>IF(OR($A103="",$S103&lt;&gt;"OK"),"",$G103+SUMPRODUCT(--(Types!$A$2:$A$21=$C103),Types!$D$2:$D$21))</f>
        <v/>
      </c>
      <c r="L103" s="21" t="str">
        <f>IF(OR($A103="",$S103&lt;&gt;"OK"),"",IF(SUMPRODUCT((Types!$A$2:$A$21=$C103)*(Types!$E$2:$E$21&lt;&gt;""))=0,"",EDATE($H103,12*SUMPRODUCT(--(Types!$A$2:$A$21=$C103),Types!$E$2:$E$21))))</f>
        <v/>
      </c>
      <c r="M103" s="21" t="str">
        <f>IF(OR($A103="",$S103&lt;&gt;"OK"),"",EDATE($I103,12*SUMPRODUCT(--(Types!$A$2:$A$21=$C103),Types!$F$2:$F$21)))</f>
        <v/>
      </c>
      <c r="N103" s="21" t="str">
        <f>IF(OR($A103="",$S103&lt;&gt;"OK"),"",MIN($J103:$M103))</f>
        <v/>
      </c>
      <c r="O103" s="22" t="str">
        <f>IF($A103="","",IF(OR($S103&lt;&gt;"OK",NOT(AND(ISNUMBER(Dashboard!$B$4),N(Dashboard!$B$4)&gt;=18264,N(Dashboard!$B$4)&lt;=73050))),"n/a",$N103-Dashboard!$B$4))</f>
        <v/>
      </c>
      <c r="P103" s="23" t="str">
        <f>IF(OR($A103="",$S103&lt;&gt;"OK"),"",MID(IF($J103=$N103," + Monthly","")&amp;IF($K103=$N103," + Maintenance","")&amp;IF($L103=$N103," + Internal","")&amp;IF($M103=$N103," + Hydrostatic",""),4,100))</f>
        <v/>
      </c>
      <c r="Q103" s="24" t="str">
        <f>IF($A103="","",IF(Dashboard!$B$14&gt;0,"Check data",IF($O103&lt;0,"Overdue",IF($O103&lt;=Dashboard!$B$5,"Due soon","OK"))))</f>
        <v/>
      </c>
      <c r="R103" s="22" t="str">
        <f>IF($A103="","",SUMPRODUCT(('Inspection Log'!$B$2:$B$2001=$A103)*('Inspection Log'!$E$2:$E$2001="Fail")*('Inspection Log'!$G$2:$G$2001&lt;&gt;"Closed")))</f>
        <v/>
      </c>
      <c r="S103" s="24" t="str">
        <f>IF(COUNTA($A103:$E103)=0,"",IF($A103="","Check ID",IF(SUMPRODUCT(--($A$2:$A$301=$A103))&gt;1,"Duplicate ID",IF(OR($C103="",SUMPRODUCT(--(Types!$A$2:$A$21=$C103))&lt;&gt;1),"Check ID",IF(OR($B103="",NOT(AND(ISNUMBER($E103),N($E103)&gt;=18264,N($E103)&lt;=73050))),"Check inputs","OK")))))</f>
        <v/>
      </c>
    </row>
    <row r="104" ht="24" customHeight="1" spans="1:19" x14ac:dyDescent="0.25">
      <c r="A104" s="18"/>
      <c r="B104" s="19"/>
      <c r="C104" s="18"/>
      <c r="D104" s="18"/>
      <c r="E104" s="20"/>
      <c r="F104" s="21" t="str">
        <f>IF(OR($A104="",$S104&lt;&gt;"OK"),"",MAX($E104,SUMPRODUCT(MAX(('Inspection Log'!$B$2:$B$2001=$A104)*('Inspection Log'!$C$2:$C$2001="Monthly")*'Inspection Log'!$I$2:$I$2001))))</f>
        <v/>
      </c>
      <c r="G104" s="21" t="str">
        <f>IF(OR($A104="",$S104&lt;&gt;"OK"),"",MAX($E104,SUMPRODUCT(MAX(('Inspection Log'!$B$2:$B$2001=$A104)*('Inspection Log'!$C$2:$C$2001="Maintenance")*'Inspection Log'!$I$2:$I$2001))))</f>
        <v/>
      </c>
      <c r="H104" s="21" t="str">
        <f>IF(OR($A104="",$S104&lt;&gt;"OK"),"",MAX($E104,SUMPRODUCT(MAX(('Inspection Log'!$B$2:$B$2001=$A104)*('Inspection Log'!$C$2:$C$2001="Internal")*'Inspection Log'!$I$2:$I$2001))))</f>
        <v/>
      </c>
      <c r="I104" s="21" t="str">
        <f>IF(OR($A104="",$S104&lt;&gt;"OK"),"",MAX($E104,SUMPRODUCT(MAX(('Inspection Log'!$B$2:$B$2001=$A104)*('Inspection Log'!$C$2:$C$2001="Hydrostatic")*'Inspection Log'!$I$2:$I$2001))))</f>
        <v/>
      </c>
      <c r="J104" s="21" t="str">
        <f>IF(OR($A104="",$S104&lt;&gt;"OK"),"",$F104+SUMPRODUCT(--(Types!$A$2:$A$21=$C104),Types!$C$2:$C$21))</f>
        <v/>
      </c>
      <c r="K104" s="21" t="str">
        <f>IF(OR($A104="",$S104&lt;&gt;"OK"),"",$G104+SUMPRODUCT(--(Types!$A$2:$A$21=$C104),Types!$D$2:$D$21))</f>
        <v/>
      </c>
      <c r="L104" s="21" t="str">
        <f>IF(OR($A104="",$S104&lt;&gt;"OK"),"",IF(SUMPRODUCT((Types!$A$2:$A$21=$C104)*(Types!$E$2:$E$21&lt;&gt;""))=0,"",EDATE($H104,12*SUMPRODUCT(--(Types!$A$2:$A$21=$C104),Types!$E$2:$E$21))))</f>
        <v/>
      </c>
      <c r="M104" s="21" t="str">
        <f>IF(OR($A104="",$S104&lt;&gt;"OK"),"",EDATE($I104,12*SUMPRODUCT(--(Types!$A$2:$A$21=$C104),Types!$F$2:$F$21)))</f>
        <v/>
      </c>
      <c r="N104" s="21" t="str">
        <f>IF(OR($A104="",$S104&lt;&gt;"OK"),"",MIN($J104:$M104))</f>
        <v/>
      </c>
      <c r="O104" s="22" t="str">
        <f>IF($A104="","",IF(OR($S104&lt;&gt;"OK",NOT(AND(ISNUMBER(Dashboard!$B$4),N(Dashboard!$B$4)&gt;=18264,N(Dashboard!$B$4)&lt;=73050))),"n/a",$N104-Dashboard!$B$4))</f>
        <v/>
      </c>
      <c r="P104" s="23" t="str">
        <f>IF(OR($A104="",$S104&lt;&gt;"OK"),"",MID(IF($J104=$N104," + Monthly","")&amp;IF($K104=$N104," + Maintenance","")&amp;IF($L104=$N104," + Internal","")&amp;IF($M104=$N104," + Hydrostatic",""),4,100))</f>
        <v/>
      </c>
      <c r="Q104" s="24" t="str">
        <f>IF($A104="","",IF(Dashboard!$B$14&gt;0,"Check data",IF($O104&lt;0,"Overdue",IF($O104&lt;=Dashboard!$B$5,"Due soon","OK"))))</f>
        <v/>
      </c>
      <c r="R104" s="22" t="str">
        <f>IF($A104="","",SUMPRODUCT(('Inspection Log'!$B$2:$B$2001=$A104)*('Inspection Log'!$E$2:$E$2001="Fail")*('Inspection Log'!$G$2:$G$2001&lt;&gt;"Closed")))</f>
        <v/>
      </c>
      <c r="S104" s="24" t="str">
        <f>IF(COUNTA($A104:$E104)=0,"",IF($A104="","Check ID",IF(SUMPRODUCT(--($A$2:$A$301=$A104))&gt;1,"Duplicate ID",IF(OR($C104="",SUMPRODUCT(--(Types!$A$2:$A$21=$C104))&lt;&gt;1),"Check ID",IF(OR($B104="",NOT(AND(ISNUMBER($E104),N($E104)&gt;=18264,N($E104)&lt;=73050))),"Check inputs","OK")))))</f>
        <v/>
      </c>
    </row>
    <row r="105" ht="24" customHeight="1" spans="1:19" x14ac:dyDescent="0.25">
      <c r="A105" s="18"/>
      <c r="B105" s="19"/>
      <c r="C105" s="18"/>
      <c r="D105" s="18"/>
      <c r="E105" s="20"/>
      <c r="F105" s="21" t="str">
        <f>IF(OR($A105="",$S105&lt;&gt;"OK"),"",MAX($E105,SUMPRODUCT(MAX(('Inspection Log'!$B$2:$B$2001=$A105)*('Inspection Log'!$C$2:$C$2001="Monthly")*'Inspection Log'!$I$2:$I$2001))))</f>
        <v/>
      </c>
      <c r="G105" s="21" t="str">
        <f>IF(OR($A105="",$S105&lt;&gt;"OK"),"",MAX($E105,SUMPRODUCT(MAX(('Inspection Log'!$B$2:$B$2001=$A105)*('Inspection Log'!$C$2:$C$2001="Maintenance")*'Inspection Log'!$I$2:$I$2001))))</f>
        <v/>
      </c>
      <c r="H105" s="21" t="str">
        <f>IF(OR($A105="",$S105&lt;&gt;"OK"),"",MAX($E105,SUMPRODUCT(MAX(('Inspection Log'!$B$2:$B$2001=$A105)*('Inspection Log'!$C$2:$C$2001="Internal")*'Inspection Log'!$I$2:$I$2001))))</f>
        <v/>
      </c>
      <c r="I105" s="21" t="str">
        <f>IF(OR($A105="",$S105&lt;&gt;"OK"),"",MAX($E105,SUMPRODUCT(MAX(('Inspection Log'!$B$2:$B$2001=$A105)*('Inspection Log'!$C$2:$C$2001="Hydrostatic")*'Inspection Log'!$I$2:$I$2001))))</f>
        <v/>
      </c>
      <c r="J105" s="21" t="str">
        <f>IF(OR($A105="",$S105&lt;&gt;"OK"),"",$F105+SUMPRODUCT(--(Types!$A$2:$A$21=$C105),Types!$C$2:$C$21))</f>
        <v/>
      </c>
      <c r="K105" s="21" t="str">
        <f>IF(OR($A105="",$S105&lt;&gt;"OK"),"",$G105+SUMPRODUCT(--(Types!$A$2:$A$21=$C105),Types!$D$2:$D$21))</f>
        <v/>
      </c>
      <c r="L105" s="21" t="str">
        <f>IF(OR($A105="",$S105&lt;&gt;"OK"),"",IF(SUMPRODUCT((Types!$A$2:$A$21=$C105)*(Types!$E$2:$E$21&lt;&gt;""))=0,"",EDATE($H105,12*SUMPRODUCT(--(Types!$A$2:$A$21=$C105),Types!$E$2:$E$21))))</f>
        <v/>
      </c>
      <c r="M105" s="21" t="str">
        <f>IF(OR($A105="",$S105&lt;&gt;"OK"),"",EDATE($I105,12*SUMPRODUCT(--(Types!$A$2:$A$21=$C105),Types!$F$2:$F$21)))</f>
        <v/>
      </c>
      <c r="N105" s="21" t="str">
        <f>IF(OR($A105="",$S105&lt;&gt;"OK"),"",MIN($J105:$M105))</f>
        <v/>
      </c>
      <c r="O105" s="22" t="str">
        <f>IF($A105="","",IF(OR($S105&lt;&gt;"OK",NOT(AND(ISNUMBER(Dashboard!$B$4),N(Dashboard!$B$4)&gt;=18264,N(Dashboard!$B$4)&lt;=73050))),"n/a",$N105-Dashboard!$B$4))</f>
        <v/>
      </c>
      <c r="P105" s="23" t="str">
        <f>IF(OR($A105="",$S105&lt;&gt;"OK"),"",MID(IF($J105=$N105," + Monthly","")&amp;IF($K105=$N105," + Maintenance","")&amp;IF($L105=$N105," + Internal","")&amp;IF($M105=$N105," + Hydrostatic",""),4,100))</f>
        <v/>
      </c>
      <c r="Q105" s="24" t="str">
        <f>IF($A105="","",IF(Dashboard!$B$14&gt;0,"Check data",IF($O105&lt;0,"Overdue",IF($O105&lt;=Dashboard!$B$5,"Due soon","OK"))))</f>
        <v/>
      </c>
      <c r="R105" s="22" t="str">
        <f>IF($A105="","",SUMPRODUCT(('Inspection Log'!$B$2:$B$2001=$A105)*('Inspection Log'!$E$2:$E$2001="Fail")*('Inspection Log'!$G$2:$G$2001&lt;&gt;"Closed")))</f>
        <v/>
      </c>
      <c r="S105" s="24" t="str">
        <f>IF(COUNTA($A105:$E105)=0,"",IF($A105="","Check ID",IF(SUMPRODUCT(--($A$2:$A$301=$A105))&gt;1,"Duplicate ID",IF(OR($C105="",SUMPRODUCT(--(Types!$A$2:$A$21=$C105))&lt;&gt;1),"Check ID",IF(OR($B105="",NOT(AND(ISNUMBER($E105),N($E105)&gt;=18264,N($E105)&lt;=73050))),"Check inputs","OK")))))</f>
        <v/>
      </c>
    </row>
    <row r="106" ht="24" customHeight="1" spans="1:19" x14ac:dyDescent="0.25">
      <c r="A106" s="18"/>
      <c r="B106" s="19"/>
      <c r="C106" s="18"/>
      <c r="D106" s="18"/>
      <c r="E106" s="20"/>
      <c r="F106" s="21" t="str">
        <f>IF(OR($A106="",$S106&lt;&gt;"OK"),"",MAX($E106,SUMPRODUCT(MAX(('Inspection Log'!$B$2:$B$2001=$A106)*('Inspection Log'!$C$2:$C$2001="Monthly")*'Inspection Log'!$I$2:$I$2001))))</f>
        <v/>
      </c>
      <c r="G106" s="21" t="str">
        <f>IF(OR($A106="",$S106&lt;&gt;"OK"),"",MAX($E106,SUMPRODUCT(MAX(('Inspection Log'!$B$2:$B$2001=$A106)*('Inspection Log'!$C$2:$C$2001="Maintenance")*'Inspection Log'!$I$2:$I$2001))))</f>
        <v/>
      </c>
      <c r="H106" s="21" t="str">
        <f>IF(OR($A106="",$S106&lt;&gt;"OK"),"",MAX($E106,SUMPRODUCT(MAX(('Inspection Log'!$B$2:$B$2001=$A106)*('Inspection Log'!$C$2:$C$2001="Internal")*'Inspection Log'!$I$2:$I$2001))))</f>
        <v/>
      </c>
      <c r="I106" s="21" t="str">
        <f>IF(OR($A106="",$S106&lt;&gt;"OK"),"",MAX($E106,SUMPRODUCT(MAX(('Inspection Log'!$B$2:$B$2001=$A106)*('Inspection Log'!$C$2:$C$2001="Hydrostatic")*'Inspection Log'!$I$2:$I$2001))))</f>
        <v/>
      </c>
      <c r="J106" s="21" t="str">
        <f>IF(OR($A106="",$S106&lt;&gt;"OK"),"",$F106+SUMPRODUCT(--(Types!$A$2:$A$21=$C106),Types!$C$2:$C$21))</f>
        <v/>
      </c>
      <c r="K106" s="21" t="str">
        <f>IF(OR($A106="",$S106&lt;&gt;"OK"),"",$G106+SUMPRODUCT(--(Types!$A$2:$A$21=$C106),Types!$D$2:$D$21))</f>
        <v/>
      </c>
      <c r="L106" s="21" t="str">
        <f>IF(OR($A106="",$S106&lt;&gt;"OK"),"",IF(SUMPRODUCT((Types!$A$2:$A$21=$C106)*(Types!$E$2:$E$21&lt;&gt;""))=0,"",EDATE($H106,12*SUMPRODUCT(--(Types!$A$2:$A$21=$C106),Types!$E$2:$E$21))))</f>
        <v/>
      </c>
      <c r="M106" s="21" t="str">
        <f>IF(OR($A106="",$S106&lt;&gt;"OK"),"",EDATE($I106,12*SUMPRODUCT(--(Types!$A$2:$A$21=$C106),Types!$F$2:$F$21)))</f>
        <v/>
      </c>
      <c r="N106" s="21" t="str">
        <f>IF(OR($A106="",$S106&lt;&gt;"OK"),"",MIN($J106:$M106))</f>
        <v/>
      </c>
      <c r="O106" s="22" t="str">
        <f>IF($A106="","",IF(OR($S106&lt;&gt;"OK",NOT(AND(ISNUMBER(Dashboard!$B$4),N(Dashboard!$B$4)&gt;=18264,N(Dashboard!$B$4)&lt;=73050))),"n/a",$N106-Dashboard!$B$4))</f>
        <v/>
      </c>
      <c r="P106" s="23" t="str">
        <f>IF(OR($A106="",$S106&lt;&gt;"OK"),"",MID(IF($J106=$N106," + Monthly","")&amp;IF($K106=$N106," + Maintenance","")&amp;IF($L106=$N106," + Internal","")&amp;IF($M106=$N106," + Hydrostatic",""),4,100))</f>
        <v/>
      </c>
      <c r="Q106" s="24" t="str">
        <f>IF($A106="","",IF(Dashboard!$B$14&gt;0,"Check data",IF($O106&lt;0,"Overdue",IF($O106&lt;=Dashboard!$B$5,"Due soon","OK"))))</f>
        <v/>
      </c>
      <c r="R106" s="22" t="str">
        <f>IF($A106="","",SUMPRODUCT(('Inspection Log'!$B$2:$B$2001=$A106)*('Inspection Log'!$E$2:$E$2001="Fail")*('Inspection Log'!$G$2:$G$2001&lt;&gt;"Closed")))</f>
        <v/>
      </c>
      <c r="S106" s="24" t="str">
        <f>IF(COUNTA($A106:$E106)=0,"",IF($A106="","Check ID",IF(SUMPRODUCT(--($A$2:$A$301=$A106))&gt;1,"Duplicate ID",IF(OR($C106="",SUMPRODUCT(--(Types!$A$2:$A$21=$C106))&lt;&gt;1),"Check ID",IF(OR($B106="",NOT(AND(ISNUMBER($E106),N($E106)&gt;=18264,N($E106)&lt;=73050))),"Check inputs","OK")))))</f>
        <v/>
      </c>
    </row>
    <row r="107" ht="24" customHeight="1" spans="1:19" x14ac:dyDescent="0.25">
      <c r="A107" s="18"/>
      <c r="B107" s="19"/>
      <c r="C107" s="18"/>
      <c r="D107" s="18"/>
      <c r="E107" s="20"/>
      <c r="F107" s="21" t="str">
        <f>IF(OR($A107="",$S107&lt;&gt;"OK"),"",MAX($E107,SUMPRODUCT(MAX(('Inspection Log'!$B$2:$B$2001=$A107)*('Inspection Log'!$C$2:$C$2001="Monthly")*'Inspection Log'!$I$2:$I$2001))))</f>
        <v/>
      </c>
      <c r="G107" s="21" t="str">
        <f>IF(OR($A107="",$S107&lt;&gt;"OK"),"",MAX($E107,SUMPRODUCT(MAX(('Inspection Log'!$B$2:$B$2001=$A107)*('Inspection Log'!$C$2:$C$2001="Maintenance")*'Inspection Log'!$I$2:$I$2001))))</f>
        <v/>
      </c>
      <c r="H107" s="21" t="str">
        <f>IF(OR($A107="",$S107&lt;&gt;"OK"),"",MAX($E107,SUMPRODUCT(MAX(('Inspection Log'!$B$2:$B$2001=$A107)*('Inspection Log'!$C$2:$C$2001="Internal")*'Inspection Log'!$I$2:$I$2001))))</f>
        <v/>
      </c>
      <c r="I107" s="21" t="str">
        <f>IF(OR($A107="",$S107&lt;&gt;"OK"),"",MAX($E107,SUMPRODUCT(MAX(('Inspection Log'!$B$2:$B$2001=$A107)*('Inspection Log'!$C$2:$C$2001="Hydrostatic")*'Inspection Log'!$I$2:$I$2001))))</f>
        <v/>
      </c>
      <c r="J107" s="21" t="str">
        <f>IF(OR($A107="",$S107&lt;&gt;"OK"),"",$F107+SUMPRODUCT(--(Types!$A$2:$A$21=$C107),Types!$C$2:$C$21))</f>
        <v/>
      </c>
      <c r="K107" s="21" t="str">
        <f>IF(OR($A107="",$S107&lt;&gt;"OK"),"",$G107+SUMPRODUCT(--(Types!$A$2:$A$21=$C107),Types!$D$2:$D$21))</f>
        <v/>
      </c>
      <c r="L107" s="21" t="str">
        <f>IF(OR($A107="",$S107&lt;&gt;"OK"),"",IF(SUMPRODUCT((Types!$A$2:$A$21=$C107)*(Types!$E$2:$E$21&lt;&gt;""))=0,"",EDATE($H107,12*SUMPRODUCT(--(Types!$A$2:$A$21=$C107),Types!$E$2:$E$21))))</f>
        <v/>
      </c>
      <c r="M107" s="21" t="str">
        <f>IF(OR($A107="",$S107&lt;&gt;"OK"),"",EDATE($I107,12*SUMPRODUCT(--(Types!$A$2:$A$21=$C107),Types!$F$2:$F$21)))</f>
        <v/>
      </c>
      <c r="N107" s="21" t="str">
        <f>IF(OR($A107="",$S107&lt;&gt;"OK"),"",MIN($J107:$M107))</f>
        <v/>
      </c>
      <c r="O107" s="22" t="str">
        <f>IF($A107="","",IF(OR($S107&lt;&gt;"OK",NOT(AND(ISNUMBER(Dashboard!$B$4),N(Dashboard!$B$4)&gt;=18264,N(Dashboard!$B$4)&lt;=73050))),"n/a",$N107-Dashboard!$B$4))</f>
        <v/>
      </c>
      <c r="P107" s="23" t="str">
        <f>IF(OR($A107="",$S107&lt;&gt;"OK"),"",MID(IF($J107=$N107," + Monthly","")&amp;IF($K107=$N107," + Maintenance","")&amp;IF($L107=$N107," + Internal","")&amp;IF($M107=$N107," + Hydrostatic",""),4,100))</f>
        <v/>
      </c>
      <c r="Q107" s="24" t="str">
        <f>IF($A107="","",IF(Dashboard!$B$14&gt;0,"Check data",IF($O107&lt;0,"Overdue",IF($O107&lt;=Dashboard!$B$5,"Due soon","OK"))))</f>
        <v/>
      </c>
      <c r="R107" s="22" t="str">
        <f>IF($A107="","",SUMPRODUCT(('Inspection Log'!$B$2:$B$2001=$A107)*('Inspection Log'!$E$2:$E$2001="Fail")*('Inspection Log'!$G$2:$G$2001&lt;&gt;"Closed")))</f>
        <v/>
      </c>
      <c r="S107" s="24" t="str">
        <f>IF(COUNTA($A107:$E107)=0,"",IF($A107="","Check ID",IF(SUMPRODUCT(--($A$2:$A$301=$A107))&gt;1,"Duplicate ID",IF(OR($C107="",SUMPRODUCT(--(Types!$A$2:$A$21=$C107))&lt;&gt;1),"Check ID",IF(OR($B107="",NOT(AND(ISNUMBER($E107),N($E107)&gt;=18264,N($E107)&lt;=73050))),"Check inputs","OK")))))</f>
        <v/>
      </c>
    </row>
    <row r="108" ht="24" customHeight="1" spans="1:19" x14ac:dyDescent="0.25">
      <c r="A108" s="18"/>
      <c r="B108" s="19"/>
      <c r="C108" s="18"/>
      <c r="D108" s="18"/>
      <c r="E108" s="20"/>
      <c r="F108" s="21" t="str">
        <f>IF(OR($A108="",$S108&lt;&gt;"OK"),"",MAX($E108,SUMPRODUCT(MAX(('Inspection Log'!$B$2:$B$2001=$A108)*('Inspection Log'!$C$2:$C$2001="Monthly")*'Inspection Log'!$I$2:$I$2001))))</f>
        <v/>
      </c>
      <c r="G108" s="21" t="str">
        <f>IF(OR($A108="",$S108&lt;&gt;"OK"),"",MAX($E108,SUMPRODUCT(MAX(('Inspection Log'!$B$2:$B$2001=$A108)*('Inspection Log'!$C$2:$C$2001="Maintenance")*'Inspection Log'!$I$2:$I$2001))))</f>
        <v/>
      </c>
      <c r="H108" s="21" t="str">
        <f>IF(OR($A108="",$S108&lt;&gt;"OK"),"",MAX($E108,SUMPRODUCT(MAX(('Inspection Log'!$B$2:$B$2001=$A108)*('Inspection Log'!$C$2:$C$2001="Internal")*'Inspection Log'!$I$2:$I$2001))))</f>
        <v/>
      </c>
      <c r="I108" s="21" t="str">
        <f>IF(OR($A108="",$S108&lt;&gt;"OK"),"",MAX($E108,SUMPRODUCT(MAX(('Inspection Log'!$B$2:$B$2001=$A108)*('Inspection Log'!$C$2:$C$2001="Hydrostatic")*'Inspection Log'!$I$2:$I$2001))))</f>
        <v/>
      </c>
      <c r="J108" s="21" t="str">
        <f>IF(OR($A108="",$S108&lt;&gt;"OK"),"",$F108+SUMPRODUCT(--(Types!$A$2:$A$21=$C108),Types!$C$2:$C$21))</f>
        <v/>
      </c>
      <c r="K108" s="21" t="str">
        <f>IF(OR($A108="",$S108&lt;&gt;"OK"),"",$G108+SUMPRODUCT(--(Types!$A$2:$A$21=$C108),Types!$D$2:$D$21))</f>
        <v/>
      </c>
      <c r="L108" s="21" t="str">
        <f>IF(OR($A108="",$S108&lt;&gt;"OK"),"",IF(SUMPRODUCT((Types!$A$2:$A$21=$C108)*(Types!$E$2:$E$21&lt;&gt;""))=0,"",EDATE($H108,12*SUMPRODUCT(--(Types!$A$2:$A$21=$C108),Types!$E$2:$E$21))))</f>
        <v/>
      </c>
      <c r="M108" s="21" t="str">
        <f>IF(OR($A108="",$S108&lt;&gt;"OK"),"",EDATE($I108,12*SUMPRODUCT(--(Types!$A$2:$A$21=$C108),Types!$F$2:$F$21)))</f>
        <v/>
      </c>
      <c r="N108" s="21" t="str">
        <f>IF(OR($A108="",$S108&lt;&gt;"OK"),"",MIN($J108:$M108))</f>
        <v/>
      </c>
      <c r="O108" s="22" t="str">
        <f>IF($A108="","",IF(OR($S108&lt;&gt;"OK",NOT(AND(ISNUMBER(Dashboard!$B$4),N(Dashboard!$B$4)&gt;=18264,N(Dashboard!$B$4)&lt;=73050))),"n/a",$N108-Dashboard!$B$4))</f>
        <v/>
      </c>
      <c r="P108" s="23" t="str">
        <f>IF(OR($A108="",$S108&lt;&gt;"OK"),"",MID(IF($J108=$N108," + Monthly","")&amp;IF($K108=$N108," + Maintenance","")&amp;IF($L108=$N108," + Internal","")&amp;IF($M108=$N108," + Hydrostatic",""),4,100))</f>
        <v/>
      </c>
      <c r="Q108" s="24" t="str">
        <f>IF($A108="","",IF(Dashboard!$B$14&gt;0,"Check data",IF($O108&lt;0,"Overdue",IF($O108&lt;=Dashboard!$B$5,"Due soon","OK"))))</f>
        <v/>
      </c>
      <c r="R108" s="22" t="str">
        <f>IF($A108="","",SUMPRODUCT(('Inspection Log'!$B$2:$B$2001=$A108)*('Inspection Log'!$E$2:$E$2001="Fail")*('Inspection Log'!$G$2:$G$2001&lt;&gt;"Closed")))</f>
        <v/>
      </c>
      <c r="S108" s="24" t="str">
        <f>IF(COUNTA($A108:$E108)=0,"",IF($A108="","Check ID",IF(SUMPRODUCT(--($A$2:$A$301=$A108))&gt;1,"Duplicate ID",IF(OR($C108="",SUMPRODUCT(--(Types!$A$2:$A$21=$C108))&lt;&gt;1),"Check ID",IF(OR($B108="",NOT(AND(ISNUMBER($E108),N($E108)&gt;=18264,N($E108)&lt;=73050))),"Check inputs","OK")))))</f>
        <v/>
      </c>
    </row>
    <row r="109" ht="24" customHeight="1" spans="1:19" x14ac:dyDescent="0.25">
      <c r="A109" s="18"/>
      <c r="B109" s="19"/>
      <c r="C109" s="18"/>
      <c r="D109" s="18"/>
      <c r="E109" s="20"/>
      <c r="F109" s="21" t="str">
        <f>IF(OR($A109="",$S109&lt;&gt;"OK"),"",MAX($E109,SUMPRODUCT(MAX(('Inspection Log'!$B$2:$B$2001=$A109)*('Inspection Log'!$C$2:$C$2001="Monthly")*'Inspection Log'!$I$2:$I$2001))))</f>
        <v/>
      </c>
      <c r="G109" s="21" t="str">
        <f>IF(OR($A109="",$S109&lt;&gt;"OK"),"",MAX($E109,SUMPRODUCT(MAX(('Inspection Log'!$B$2:$B$2001=$A109)*('Inspection Log'!$C$2:$C$2001="Maintenance")*'Inspection Log'!$I$2:$I$2001))))</f>
        <v/>
      </c>
      <c r="H109" s="21" t="str">
        <f>IF(OR($A109="",$S109&lt;&gt;"OK"),"",MAX($E109,SUMPRODUCT(MAX(('Inspection Log'!$B$2:$B$2001=$A109)*('Inspection Log'!$C$2:$C$2001="Internal")*'Inspection Log'!$I$2:$I$2001))))</f>
        <v/>
      </c>
      <c r="I109" s="21" t="str">
        <f>IF(OR($A109="",$S109&lt;&gt;"OK"),"",MAX($E109,SUMPRODUCT(MAX(('Inspection Log'!$B$2:$B$2001=$A109)*('Inspection Log'!$C$2:$C$2001="Hydrostatic")*'Inspection Log'!$I$2:$I$2001))))</f>
        <v/>
      </c>
      <c r="J109" s="21" t="str">
        <f>IF(OR($A109="",$S109&lt;&gt;"OK"),"",$F109+SUMPRODUCT(--(Types!$A$2:$A$21=$C109),Types!$C$2:$C$21))</f>
        <v/>
      </c>
      <c r="K109" s="21" t="str">
        <f>IF(OR($A109="",$S109&lt;&gt;"OK"),"",$G109+SUMPRODUCT(--(Types!$A$2:$A$21=$C109),Types!$D$2:$D$21))</f>
        <v/>
      </c>
      <c r="L109" s="21" t="str">
        <f>IF(OR($A109="",$S109&lt;&gt;"OK"),"",IF(SUMPRODUCT((Types!$A$2:$A$21=$C109)*(Types!$E$2:$E$21&lt;&gt;""))=0,"",EDATE($H109,12*SUMPRODUCT(--(Types!$A$2:$A$21=$C109),Types!$E$2:$E$21))))</f>
        <v/>
      </c>
      <c r="M109" s="21" t="str">
        <f>IF(OR($A109="",$S109&lt;&gt;"OK"),"",EDATE($I109,12*SUMPRODUCT(--(Types!$A$2:$A$21=$C109),Types!$F$2:$F$21)))</f>
        <v/>
      </c>
      <c r="N109" s="21" t="str">
        <f>IF(OR($A109="",$S109&lt;&gt;"OK"),"",MIN($J109:$M109))</f>
        <v/>
      </c>
      <c r="O109" s="22" t="str">
        <f>IF($A109="","",IF(OR($S109&lt;&gt;"OK",NOT(AND(ISNUMBER(Dashboard!$B$4),N(Dashboard!$B$4)&gt;=18264,N(Dashboard!$B$4)&lt;=73050))),"n/a",$N109-Dashboard!$B$4))</f>
        <v/>
      </c>
      <c r="P109" s="23" t="str">
        <f>IF(OR($A109="",$S109&lt;&gt;"OK"),"",MID(IF($J109=$N109," + Monthly","")&amp;IF($K109=$N109," + Maintenance","")&amp;IF($L109=$N109," + Internal","")&amp;IF($M109=$N109," + Hydrostatic",""),4,100))</f>
        <v/>
      </c>
      <c r="Q109" s="24" t="str">
        <f>IF($A109="","",IF(Dashboard!$B$14&gt;0,"Check data",IF($O109&lt;0,"Overdue",IF($O109&lt;=Dashboard!$B$5,"Due soon","OK"))))</f>
        <v/>
      </c>
      <c r="R109" s="22" t="str">
        <f>IF($A109="","",SUMPRODUCT(('Inspection Log'!$B$2:$B$2001=$A109)*('Inspection Log'!$E$2:$E$2001="Fail")*('Inspection Log'!$G$2:$G$2001&lt;&gt;"Closed")))</f>
        <v/>
      </c>
      <c r="S109" s="24" t="str">
        <f>IF(COUNTA($A109:$E109)=0,"",IF($A109="","Check ID",IF(SUMPRODUCT(--($A$2:$A$301=$A109))&gt;1,"Duplicate ID",IF(OR($C109="",SUMPRODUCT(--(Types!$A$2:$A$21=$C109))&lt;&gt;1),"Check ID",IF(OR($B109="",NOT(AND(ISNUMBER($E109),N($E109)&gt;=18264,N($E109)&lt;=73050))),"Check inputs","OK")))))</f>
        <v/>
      </c>
    </row>
    <row r="110" ht="24" customHeight="1" spans="1:19" x14ac:dyDescent="0.25">
      <c r="A110" s="18"/>
      <c r="B110" s="19"/>
      <c r="C110" s="18"/>
      <c r="D110" s="18"/>
      <c r="E110" s="20"/>
      <c r="F110" s="21" t="str">
        <f>IF(OR($A110="",$S110&lt;&gt;"OK"),"",MAX($E110,SUMPRODUCT(MAX(('Inspection Log'!$B$2:$B$2001=$A110)*('Inspection Log'!$C$2:$C$2001="Monthly")*'Inspection Log'!$I$2:$I$2001))))</f>
        <v/>
      </c>
      <c r="G110" s="21" t="str">
        <f>IF(OR($A110="",$S110&lt;&gt;"OK"),"",MAX($E110,SUMPRODUCT(MAX(('Inspection Log'!$B$2:$B$2001=$A110)*('Inspection Log'!$C$2:$C$2001="Maintenance")*'Inspection Log'!$I$2:$I$2001))))</f>
        <v/>
      </c>
      <c r="H110" s="21" t="str">
        <f>IF(OR($A110="",$S110&lt;&gt;"OK"),"",MAX($E110,SUMPRODUCT(MAX(('Inspection Log'!$B$2:$B$2001=$A110)*('Inspection Log'!$C$2:$C$2001="Internal")*'Inspection Log'!$I$2:$I$2001))))</f>
        <v/>
      </c>
      <c r="I110" s="21" t="str">
        <f>IF(OR($A110="",$S110&lt;&gt;"OK"),"",MAX($E110,SUMPRODUCT(MAX(('Inspection Log'!$B$2:$B$2001=$A110)*('Inspection Log'!$C$2:$C$2001="Hydrostatic")*'Inspection Log'!$I$2:$I$2001))))</f>
        <v/>
      </c>
      <c r="J110" s="21" t="str">
        <f>IF(OR($A110="",$S110&lt;&gt;"OK"),"",$F110+SUMPRODUCT(--(Types!$A$2:$A$21=$C110),Types!$C$2:$C$21))</f>
        <v/>
      </c>
      <c r="K110" s="21" t="str">
        <f>IF(OR($A110="",$S110&lt;&gt;"OK"),"",$G110+SUMPRODUCT(--(Types!$A$2:$A$21=$C110),Types!$D$2:$D$21))</f>
        <v/>
      </c>
      <c r="L110" s="21" t="str">
        <f>IF(OR($A110="",$S110&lt;&gt;"OK"),"",IF(SUMPRODUCT((Types!$A$2:$A$21=$C110)*(Types!$E$2:$E$21&lt;&gt;""))=0,"",EDATE($H110,12*SUMPRODUCT(--(Types!$A$2:$A$21=$C110),Types!$E$2:$E$21))))</f>
        <v/>
      </c>
      <c r="M110" s="21" t="str">
        <f>IF(OR($A110="",$S110&lt;&gt;"OK"),"",EDATE($I110,12*SUMPRODUCT(--(Types!$A$2:$A$21=$C110),Types!$F$2:$F$21)))</f>
        <v/>
      </c>
      <c r="N110" s="21" t="str">
        <f>IF(OR($A110="",$S110&lt;&gt;"OK"),"",MIN($J110:$M110))</f>
        <v/>
      </c>
      <c r="O110" s="22" t="str">
        <f>IF($A110="","",IF(OR($S110&lt;&gt;"OK",NOT(AND(ISNUMBER(Dashboard!$B$4),N(Dashboard!$B$4)&gt;=18264,N(Dashboard!$B$4)&lt;=73050))),"n/a",$N110-Dashboard!$B$4))</f>
        <v/>
      </c>
      <c r="P110" s="23" t="str">
        <f>IF(OR($A110="",$S110&lt;&gt;"OK"),"",MID(IF($J110=$N110," + Monthly","")&amp;IF($K110=$N110," + Maintenance","")&amp;IF($L110=$N110," + Internal","")&amp;IF($M110=$N110," + Hydrostatic",""),4,100))</f>
        <v/>
      </c>
      <c r="Q110" s="24" t="str">
        <f>IF($A110="","",IF(Dashboard!$B$14&gt;0,"Check data",IF($O110&lt;0,"Overdue",IF($O110&lt;=Dashboard!$B$5,"Due soon","OK"))))</f>
        <v/>
      </c>
      <c r="R110" s="22" t="str">
        <f>IF($A110="","",SUMPRODUCT(('Inspection Log'!$B$2:$B$2001=$A110)*('Inspection Log'!$E$2:$E$2001="Fail")*('Inspection Log'!$G$2:$G$2001&lt;&gt;"Closed")))</f>
        <v/>
      </c>
      <c r="S110" s="24" t="str">
        <f>IF(COUNTA($A110:$E110)=0,"",IF($A110="","Check ID",IF(SUMPRODUCT(--($A$2:$A$301=$A110))&gt;1,"Duplicate ID",IF(OR($C110="",SUMPRODUCT(--(Types!$A$2:$A$21=$C110))&lt;&gt;1),"Check ID",IF(OR($B110="",NOT(AND(ISNUMBER($E110),N($E110)&gt;=18264,N($E110)&lt;=73050))),"Check inputs","OK")))))</f>
        <v/>
      </c>
    </row>
    <row r="111" ht="24" customHeight="1" spans="1:19" x14ac:dyDescent="0.25">
      <c r="A111" s="18"/>
      <c r="B111" s="19"/>
      <c r="C111" s="18"/>
      <c r="D111" s="18"/>
      <c r="E111" s="20"/>
      <c r="F111" s="21" t="str">
        <f>IF(OR($A111="",$S111&lt;&gt;"OK"),"",MAX($E111,SUMPRODUCT(MAX(('Inspection Log'!$B$2:$B$2001=$A111)*('Inspection Log'!$C$2:$C$2001="Monthly")*'Inspection Log'!$I$2:$I$2001))))</f>
        <v/>
      </c>
      <c r="G111" s="21" t="str">
        <f>IF(OR($A111="",$S111&lt;&gt;"OK"),"",MAX($E111,SUMPRODUCT(MAX(('Inspection Log'!$B$2:$B$2001=$A111)*('Inspection Log'!$C$2:$C$2001="Maintenance")*'Inspection Log'!$I$2:$I$2001))))</f>
        <v/>
      </c>
      <c r="H111" s="21" t="str">
        <f>IF(OR($A111="",$S111&lt;&gt;"OK"),"",MAX($E111,SUMPRODUCT(MAX(('Inspection Log'!$B$2:$B$2001=$A111)*('Inspection Log'!$C$2:$C$2001="Internal")*'Inspection Log'!$I$2:$I$2001))))</f>
        <v/>
      </c>
      <c r="I111" s="21" t="str">
        <f>IF(OR($A111="",$S111&lt;&gt;"OK"),"",MAX($E111,SUMPRODUCT(MAX(('Inspection Log'!$B$2:$B$2001=$A111)*('Inspection Log'!$C$2:$C$2001="Hydrostatic")*'Inspection Log'!$I$2:$I$2001))))</f>
        <v/>
      </c>
      <c r="J111" s="21" t="str">
        <f>IF(OR($A111="",$S111&lt;&gt;"OK"),"",$F111+SUMPRODUCT(--(Types!$A$2:$A$21=$C111),Types!$C$2:$C$21))</f>
        <v/>
      </c>
      <c r="K111" s="21" t="str">
        <f>IF(OR($A111="",$S111&lt;&gt;"OK"),"",$G111+SUMPRODUCT(--(Types!$A$2:$A$21=$C111),Types!$D$2:$D$21))</f>
        <v/>
      </c>
      <c r="L111" s="21" t="str">
        <f>IF(OR($A111="",$S111&lt;&gt;"OK"),"",IF(SUMPRODUCT((Types!$A$2:$A$21=$C111)*(Types!$E$2:$E$21&lt;&gt;""))=0,"",EDATE($H111,12*SUMPRODUCT(--(Types!$A$2:$A$21=$C111),Types!$E$2:$E$21))))</f>
        <v/>
      </c>
      <c r="M111" s="21" t="str">
        <f>IF(OR($A111="",$S111&lt;&gt;"OK"),"",EDATE($I111,12*SUMPRODUCT(--(Types!$A$2:$A$21=$C111),Types!$F$2:$F$21)))</f>
        <v/>
      </c>
      <c r="N111" s="21" t="str">
        <f>IF(OR($A111="",$S111&lt;&gt;"OK"),"",MIN($J111:$M111))</f>
        <v/>
      </c>
      <c r="O111" s="22" t="str">
        <f>IF($A111="","",IF(OR($S111&lt;&gt;"OK",NOT(AND(ISNUMBER(Dashboard!$B$4),N(Dashboard!$B$4)&gt;=18264,N(Dashboard!$B$4)&lt;=73050))),"n/a",$N111-Dashboard!$B$4))</f>
        <v/>
      </c>
      <c r="P111" s="23" t="str">
        <f>IF(OR($A111="",$S111&lt;&gt;"OK"),"",MID(IF($J111=$N111," + Monthly","")&amp;IF($K111=$N111," + Maintenance","")&amp;IF($L111=$N111," + Internal","")&amp;IF($M111=$N111," + Hydrostatic",""),4,100))</f>
        <v/>
      </c>
      <c r="Q111" s="24" t="str">
        <f>IF($A111="","",IF(Dashboard!$B$14&gt;0,"Check data",IF($O111&lt;0,"Overdue",IF($O111&lt;=Dashboard!$B$5,"Due soon","OK"))))</f>
        <v/>
      </c>
      <c r="R111" s="22" t="str">
        <f>IF($A111="","",SUMPRODUCT(('Inspection Log'!$B$2:$B$2001=$A111)*('Inspection Log'!$E$2:$E$2001="Fail")*('Inspection Log'!$G$2:$G$2001&lt;&gt;"Closed")))</f>
        <v/>
      </c>
      <c r="S111" s="24" t="str">
        <f>IF(COUNTA($A111:$E111)=0,"",IF($A111="","Check ID",IF(SUMPRODUCT(--($A$2:$A$301=$A111))&gt;1,"Duplicate ID",IF(OR($C111="",SUMPRODUCT(--(Types!$A$2:$A$21=$C111))&lt;&gt;1),"Check ID",IF(OR($B111="",NOT(AND(ISNUMBER($E111),N($E111)&gt;=18264,N($E111)&lt;=73050))),"Check inputs","OK")))))</f>
        <v/>
      </c>
    </row>
    <row r="112" ht="24" customHeight="1" spans="1:19" x14ac:dyDescent="0.25">
      <c r="A112" s="18"/>
      <c r="B112" s="19"/>
      <c r="C112" s="18"/>
      <c r="D112" s="18"/>
      <c r="E112" s="20"/>
      <c r="F112" s="21" t="str">
        <f>IF(OR($A112="",$S112&lt;&gt;"OK"),"",MAX($E112,SUMPRODUCT(MAX(('Inspection Log'!$B$2:$B$2001=$A112)*('Inspection Log'!$C$2:$C$2001="Monthly")*'Inspection Log'!$I$2:$I$2001))))</f>
        <v/>
      </c>
      <c r="G112" s="21" t="str">
        <f>IF(OR($A112="",$S112&lt;&gt;"OK"),"",MAX($E112,SUMPRODUCT(MAX(('Inspection Log'!$B$2:$B$2001=$A112)*('Inspection Log'!$C$2:$C$2001="Maintenance")*'Inspection Log'!$I$2:$I$2001))))</f>
        <v/>
      </c>
      <c r="H112" s="21" t="str">
        <f>IF(OR($A112="",$S112&lt;&gt;"OK"),"",MAX($E112,SUMPRODUCT(MAX(('Inspection Log'!$B$2:$B$2001=$A112)*('Inspection Log'!$C$2:$C$2001="Internal")*'Inspection Log'!$I$2:$I$2001))))</f>
        <v/>
      </c>
      <c r="I112" s="21" t="str">
        <f>IF(OR($A112="",$S112&lt;&gt;"OK"),"",MAX($E112,SUMPRODUCT(MAX(('Inspection Log'!$B$2:$B$2001=$A112)*('Inspection Log'!$C$2:$C$2001="Hydrostatic")*'Inspection Log'!$I$2:$I$2001))))</f>
        <v/>
      </c>
      <c r="J112" s="21" t="str">
        <f>IF(OR($A112="",$S112&lt;&gt;"OK"),"",$F112+SUMPRODUCT(--(Types!$A$2:$A$21=$C112),Types!$C$2:$C$21))</f>
        <v/>
      </c>
      <c r="K112" s="21" t="str">
        <f>IF(OR($A112="",$S112&lt;&gt;"OK"),"",$G112+SUMPRODUCT(--(Types!$A$2:$A$21=$C112),Types!$D$2:$D$21))</f>
        <v/>
      </c>
      <c r="L112" s="21" t="str">
        <f>IF(OR($A112="",$S112&lt;&gt;"OK"),"",IF(SUMPRODUCT((Types!$A$2:$A$21=$C112)*(Types!$E$2:$E$21&lt;&gt;""))=0,"",EDATE($H112,12*SUMPRODUCT(--(Types!$A$2:$A$21=$C112),Types!$E$2:$E$21))))</f>
        <v/>
      </c>
      <c r="M112" s="21" t="str">
        <f>IF(OR($A112="",$S112&lt;&gt;"OK"),"",EDATE($I112,12*SUMPRODUCT(--(Types!$A$2:$A$21=$C112),Types!$F$2:$F$21)))</f>
        <v/>
      </c>
      <c r="N112" s="21" t="str">
        <f>IF(OR($A112="",$S112&lt;&gt;"OK"),"",MIN($J112:$M112))</f>
        <v/>
      </c>
      <c r="O112" s="22" t="str">
        <f>IF($A112="","",IF(OR($S112&lt;&gt;"OK",NOT(AND(ISNUMBER(Dashboard!$B$4),N(Dashboard!$B$4)&gt;=18264,N(Dashboard!$B$4)&lt;=73050))),"n/a",$N112-Dashboard!$B$4))</f>
        <v/>
      </c>
      <c r="P112" s="23" t="str">
        <f>IF(OR($A112="",$S112&lt;&gt;"OK"),"",MID(IF($J112=$N112," + Monthly","")&amp;IF($K112=$N112," + Maintenance","")&amp;IF($L112=$N112," + Internal","")&amp;IF($M112=$N112," + Hydrostatic",""),4,100))</f>
        <v/>
      </c>
      <c r="Q112" s="24" t="str">
        <f>IF($A112="","",IF(Dashboard!$B$14&gt;0,"Check data",IF($O112&lt;0,"Overdue",IF($O112&lt;=Dashboard!$B$5,"Due soon","OK"))))</f>
        <v/>
      </c>
      <c r="R112" s="22" t="str">
        <f>IF($A112="","",SUMPRODUCT(('Inspection Log'!$B$2:$B$2001=$A112)*('Inspection Log'!$E$2:$E$2001="Fail")*('Inspection Log'!$G$2:$G$2001&lt;&gt;"Closed")))</f>
        <v/>
      </c>
      <c r="S112" s="24" t="str">
        <f>IF(COUNTA($A112:$E112)=0,"",IF($A112="","Check ID",IF(SUMPRODUCT(--($A$2:$A$301=$A112))&gt;1,"Duplicate ID",IF(OR($C112="",SUMPRODUCT(--(Types!$A$2:$A$21=$C112))&lt;&gt;1),"Check ID",IF(OR($B112="",NOT(AND(ISNUMBER($E112),N($E112)&gt;=18264,N($E112)&lt;=73050))),"Check inputs","OK")))))</f>
        <v/>
      </c>
    </row>
    <row r="113" ht="24" customHeight="1" spans="1:19" x14ac:dyDescent="0.25">
      <c r="A113" s="18"/>
      <c r="B113" s="19"/>
      <c r="C113" s="18"/>
      <c r="D113" s="18"/>
      <c r="E113" s="20"/>
      <c r="F113" s="21" t="str">
        <f>IF(OR($A113="",$S113&lt;&gt;"OK"),"",MAX($E113,SUMPRODUCT(MAX(('Inspection Log'!$B$2:$B$2001=$A113)*('Inspection Log'!$C$2:$C$2001="Monthly")*'Inspection Log'!$I$2:$I$2001))))</f>
        <v/>
      </c>
      <c r="G113" s="21" t="str">
        <f>IF(OR($A113="",$S113&lt;&gt;"OK"),"",MAX($E113,SUMPRODUCT(MAX(('Inspection Log'!$B$2:$B$2001=$A113)*('Inspection Log'!$C$2:$C$2001="Maintenance")*'Inspection Log'!$I$2:$I$2001))))</f>
        <v/>
      </c>
      <c r="H113" s="21" t="str">
        <f>IF(OR($A113="",$S113&lt;&gt;"OK"),"",MAX($E113,SUMPRODUCT(MAX(('Inspection Log'!$B$2:$B$2001=$A113)*('Inspection Log'!$C$2:$C$2001="Internal")*'Inspection Log'!$I$2:$I$2001))))</f>
        <v/>
      </c>
      <c r="I113" s="21" t="str">
        <f>IF(OR($A113="",$S113&lt;&gt;"OK"),"",MAX($E113,SUMPRODUCT(MAX(('Inspection Log'!$B$2:$B$2001=$A113)*('Inspection Log'!$C$2:$C$2001="Hydrostatic")*'Inspection Log'!$I$2:$I$2001))))</f>
        <v/>
      </c>
      <c r="J113" s="21" t="str">
        <f>IF(OR($A113="",$S113&lt;&gt;"OK"),"",$F113+SUMPRODUCT(--(Types!$A$2:$A$21=$C113),Types!$C$2:$C$21))</f>
        <v/>
      </c>
      <c r="K113" s="21" t="str">
        <f>IF(OR($A113="",$S113&lt;&gt;"OK"),"",$G113+SUMPRODUCT(--(Types!$A$2:$A$21=$C113),Types!$D$2:$D$21))</f>
        <v/>
      </c>
      <c r="L113" s="21" t="str">
        <f>IF(OR($A113="",$S113&lt;&gt;"OK"),"",IF(SUMPRODUCT((Types!$A$2:$A$21=$C113)*(Types!$E$2:$E$21&lt;&gt;""))=0,"",EDATE($H113,12*SUMPRODUCT(--(Types!$A$2:$A$21=$C113),Types!$E$2:$E$21))))</f>
        <v/>
      </c>
      <c r="M113" s="21" t="str">
        <f>IF(OR($A113="",$S113&lt;&gt;"OK"),"",EDATE($I113,12*SUMPRODUCT(--(Types!$A$2:$A$21=$C113),Types!$F$2:$F$21)))</f>
        <v/>
      </c>
      <c r="N113" s="21" t="str">
        <f>IF(OR($A113="",$S113&lt;&gt;"OK"),"",MIN($J113:$M113))</f>
        <v/>
      </c>
      <c r="O113" s="22" t="str">
        <f>IF($A113="","",IF(OR($S113&lt;&gt;"OK",NOT(AND(ISNUMBER(Dashboard!$B$4),N(Dashboard!$B$4)&gt;=18264,N(Dashboard!$B$4)&lt;=73050))),"n/a",$N113-Dashboard!$B$4))</f>
        <v/>
      </c>
      <c r="P113" s="23" t="str">
        <f>IF(OR($A113="",$S113&lt;&gt;"OK"),"",MID(IF($J113=$N113," + Monthly","")&amp;IF($K113=$N113," + Maintenance","")&amp;IF($L113=$N113," + Internal","")&amp;IF($M113=$N113," + Hydrostatic",""),4,100))</f>
        <v/>
      </c>
      <c r="Q113" s="24" t="str">
        <f>IF($A113="","",IF(Dashboard!$B$14&gt;0,"Check data",IF($O113&lt;0,"Overdue",IF($O113&lt;=Dashboard!$B$5,"Due soon","OK"))))</f>
        <v/>
      </c>
      <c r="R113" s="22" t="str">
        <f>IF($A113="","",SUMPRODUCT(('Inspection Log'!$B$2:$B$2001=$A113)*('Inspection Log'!$E$2:$E$2001="Fail")*('Inspection Log'!$G$2:$G$2001&lt;&gt;"Closed")))</f>
        <v/>
      </c>
      <c r="S113" s="24" t="str">
        <f>IF(COUNTA($A113:$E113)=0,"",IF($A113="","Check ID",IF(SUMPRODUCT(--($A$2:$A$301=$A113))&gt;1,"Duplicate ID",IF(OR($C113="",SUMPRODUCT(--(Types!$A$2:$A$21=$C113))&lt;&gt;1),"Check ID",IF(OR($B113="",NOT(AND(ISNUMBER($E113),N($E113)&gt;=18264,N($E113)&lt;=73050))),"Check inputs","OK")))))</f>
        <v/>
      </c>
    </row>
    <row r="114" ht="24" customHeight="1" spans="1:19" x14ac:dyDescent="0.25">
      <c r="A114" s="18"/>
      <c r="B114" s="19"/>
      <c r="C114" s="18"/>
      <c r="D114" s="18"/>
      <c r="E114" s="20"/>
      <c r="F114" s="21" t="str">
        <f>IF(OR($A114="",$S114&lt;&gt;"OK"),"",MAX($E114,SUMPRODUCT(MAX(('Inspection Log'!$B$2:$B$2001=$A114)*('Inspection Log'!$C$2:$C$2001="Monthly")*'Inspection Log'!$I$2:$I$2001))))</f>
        <v/>
      </c>
      <c r="G114" s="21" t="str">
        <f>IF(OR($A114="",$S114&lt;&gt;"OK"),"",MAX($E114,SUMPRODUCT(MAX(('Inspection Log'!$B$2:$B$2001=$A114)*('Inspection Log'!$C$2:$C$2001="Maintenance")*'Inspection Log'!$I$2:$I$2001))))</f>
        <v/>
      </c>
      <c r="H114" s="21" t="str">
        <f>IF(OR($A114="",$S114&lt;&gt;"OK"),"",MAX($E114,SUMPRODUCT(MAX(('Inspection Log'!$B$2:$B$2001=$A114)*('Inspection Log'!$C$2:$C$2001="Internal")*'Inspection Log'!$I$2:$I$2001))))</f>
        <v/>
      </c>
      <c r="I114" s="21" t="str">
        <f>IF(OR($A114="",$S114&lt;&gt;"OK"),"",MAX($E114,SUMPRODUCT(MAX(('Inspection Log'!$B$2:$B$2001=$A114)*('Inspection Log'!$C$2:$C$2001="Hydrostatic")*'Inspection Log'!$I$2:$I$2001))))</f>
        <v/>
      </c>
      <c r="J114" s="21" t="str">
        <f>IF(OR($A114="",$S114&lt;&gt;"OK"),"",$F114+SUMPRODUCT(--(Types!$A$2:$A$21=$C114),Types!$C$2:$C$21))</f>
        <v/>
      </c>
      <c r="K114" s="21" t="str">
        <f>IF(OR($A114="",$S114&lt;&gt;"OK"),"",$G114+SUMPRODUCT(--(Types!$A$2:$A$21=$C114),Types!$D$2:$D$21))</f>
        <v/>
      </c>
      <c r="L114" s="21" t="str">
        <f>IF(OR($A114="",$S114&lt;&gt;"OK"),"",IF(SUMPRODUCT((Types!$A$2:$A$21=$C114)*(Types!$E$2:$E$21&lt;&gt;""))=0,"",EDATE($H114,12*SUMPRODUCT(--(Types!$A$2:$A$21=$C114),Types!$E$2:$E$21))))</f>
        <v/>
      </c>
      <c r="M114" s="21" t="str">
        <f>IF(OR($A114="",$S114&lt;&gt;"OK"),"",EDATE($I114,12*SUMPRODUCT(--(Types!$A$2:$A$21=$C114),Types!$F$2:$F$21)))</f>
        <v/>
      </c>
      <c r="N114" s="21" t="str">
        <f>IF(OR($A114="",$S114&lt;&gt;"OK"),"",MIN($J114:$M114))</f>
        <v/>
      </c>
      <c r="O114" s="22" t="str">
        <f>IF($A114="","",IF(OR($S114&lt;&gt;"OK",NOT(AND(ISNUMBER(Dashboard!$B$4),N(Dashboard!$B$4)&gt;=18264,N(Dashboard!$B$4)&lt;=73050))),"n/a",$N114-Dashboard!$B$4))</f>
        <v/>
      </c>
      <c r="P114" s="23" t="str">
        <f>IF(OR($A114="",$S114&lt;&gt;"OK"),"",MID(IF($J114=$N114," + Monthly","")&amp;IF($K114=$N114," + Maintenance","")&amp;IF($L114=$N114," + Internal","")&amp;IF($M114=$N114," + Hydrostatic",""),4,100))</f>
        <v/>
      </c>
      <c r="Q114" s="24" t="str">
        <f>IF($A114="","",IF(Dashboard!$B$14&gt;0,"Check data",IF($O114&lt;0,"Overdue",IF($O114&lt;=Dashboard!$B$5,"Due soon","OK"))))</f>
        <v/>
      </c>
      <c r="R114" s="22" t="str">
        <f>IF($A114="","",SUMPRODUCT(('Inspection Log'!$B$2:$B$2001=$A114)*('Inspection Log'!$E$2:$E$2001="Fail")*('Inspection Log'!$G$2:$G$2001&lt;&gt;"Closed")))</f>
        <v/>
      </c>
      <c r="S114" s="24" t="str">
        <f>IF(COUNTA($A114:$E114)=0,"",IF($A114="","Check ID",IF(SUMPRODUCT(--($A$2:$A$301=$A114))&gt;1,"Duplicate ID",IF(OR($C114="",SUMPRODUCT(--(Types!$A$2:$A$21=$C114))&lt;&gt;1),"Check ID",IF(OR($B114="",NOT(AND(ISNUMBER($E114),N($E114)&gt;=18264,N($E114)&lt;=73050))),"Check inputs","OK")))))</f>
        <v/>
      </c>
    </row>
    <row r="115" ht="24" customHeight="1" spans="1:19" x14ac:dyDescent="0.25">
      <c r="A115" s="18"/>
      <c r="B115" s="19"/>
      <c r="C115" s="18"/>
      <c r="D115" s="18"/>
      <c r="E115" s="20"/>
      <c r="F115" s="21" t="str">
        <f>IF(OR($A115="",$S115&lt;&gt;"OK"),"",MAX($E115,SUMPRODUCT(MAX(('Inspection Log'!$B$2:$B$2001=$A115)*('Inspection Log'!$C$2:$C$2001="Monthly")*'Inspection Log'!$I$2:$I$2001))))</f>
        <v/>
      </c>
      <c r="G115" s="21" t="str">
        <f>IF(OR($A115="",$S115&lt;&gt;"OK"),"",MAX($E115,SUMPRODUCT(MAX(('Inspection Log'!$B$2:$B$2001=$A115)*('Inspection Log'!$C$2:$C$2001="Maintenance")*'Inspection Log'!$I$2:$I$2001))))</f>
        <v/>
      </c>
      <c r="H115" s="21" t="str">
        <f>IF(OR($A115="",$S115&lt;&gt;"OK"),"",MAX($E115,SUMPRODUCT(MAX(('Inspection Log'!$B$2:$B$2001=$A115)*('Inspection Log'!$C$2:$C$2001="Internal")*'Inspection Log'!$I$2:$I$2001))))</f>
        <v/>
      </c>
      <c r="I115" s="21" t="str">
        <f>IF(OR($A115="",$S115&lt;&gt;"OK"),"",MAX($E115,SUMPRODUCT(MAX(('Inspection Log'!$B$2:$B$2001=$A115)*('Inspection Log'!$C$2:$C$2001="Hydrostatic")*'Inspection Log'!$I$2:$I$2001))))</f>
        <v/>
      </c>
      <c r="J115" s="21" t="str">
        <f>IF(OR($A115="",$S115&lt;&gt;"OK"),"",$F115+SUMPRODUCT(--(Types!$A$2:$A$21=$C115),Types!$C$2:$C$21))</f>
        <v/>
      </c>
      <c r="K115" s="21" t="str">
        <f>IF(OR($A115="",$S115&lt;&gt;"OK"),"",$G115+SUMPRODUCT(--(Types!$A$2:$A$21=$C115),Types!$D$2:$D$21))</f>
        <v/>
      </c>
      <c r="L115" s="21" t="str">
        <f>IF(OR($A115="",$S115&lt;&gt;"OK"),"",IF(SUMPRODUCT((Types!$A$2:$A$21=$C115)*(Types!$E$2:$E$21&lt;&gt;""))=0,"",EDATE($H115,12*SUMPRODUCT(--(Types!$A$2:$A$21=$C115),Types!$E$2:$E$21))))</f>
        <v/>
      </c>
      <c r="M115" s="21" t="str">
        <f>IF(OR($A115="",$S115&lt;&gt;"OK"),"",EDATE($I115,12*SUMPRODUCT(--(Types!$A$2:$A$21=$C115),Types!$F$2:$F$21)))</f>
        <v/>
      </c>
      <c r="N115" s="21" t="str">
        <f>IF(OR($A115="",$S115&lt;&gt;"OK"),"",MIN($J115:$M115))</f>
        <v/>
      </c>
      <c r="O115" s="22" t="str">
        <f>IF($A115="","",IF(OR($S115&lt;&gt;"OK",NOT(AND(ISNUMBER(Dashboard!$B$4),N(Dashboard!$B$4)&gt;=18264,N(Dashboard!$B$4)&lt;=73050))),"n/a",$N115-Dashboard!$B$4))</f>
        <v/>
      </c>
      <c r="P115" s="23" t="str">
        <f>IF(OR($A115="",$S115&lt;&gt;"OK"),"",MID(IF($J115=$N115," + Monthly","")&amp;IF($K115=$N115," + Maintenance","")&amp;IF($L115=$N115," + Internal","")&amp;IF($M115=$N115," + Hydrostatic",""),4,100))</f>
        <v/>
      </c>
      <c r="Q115" s="24" t="str">
        <f>IF($A115="","",IF(Dashboard!$B$14&gt;0,"Check data",IF($O115&lt;0,"Overdue",IF($O115&lt;=Dashboard!$B$5,"Due soon","OK"))))</f>
        <v/>
      </c>
      <c r="R115" s="22" t="str">
        <f>IF($A115="","",SUMPRODUCT(('Inspection Log'!$B$2:$B$2001=$A115)*('Inspection Log'!$E$2:$E$2001="Fail")*('Inspection Log'!$G$2:$G$2001&lt;&gt;"Closed")))</f>
        <v/>
      </c>
      <c r="S115" s="24" t="str">
        <f>IF(COUNTA($A115:$E115)=0,"",IF($A115="","Check ID",IF(SUMPRODUCT(--($A$2:$A$301=$A115))&gt;1,"Duplicate ID",IF(OR($C115="",SUMPRODUCT(--(Types!$A$2:$A$21=$C115))&lt;&gt;1),"Check ID",IF(OR($B115="",NOT(AND(ISNUMBER($E115),N($E115)&gt;=18264,N($E115)&lt;=73050))),"Check inputs","OK")))))</f>
        <v/>
      </c>
    </row>
    <row r="116" ht="24" customHeight="1" spans="1:19" x14ac:dyDescent="0.25">
      <c r="A116" s="18"/>
      <c r="B116" s="19"/>
      <c r="C116" s="18"/>
      <c r="D116" s="18"/>
      <c r="E116" s="20"/>
      <c r="F116" s="21" t="str">
        <f>IF(OR($A116="",$S116&lt;&gt;"OK"),"",MAX($E116,SUMPRODUCT(MAX(('Inspection Log'!$B$2:$B$2001=$A116)*('Inspection Log'!$C$2:$C$2001="Monthly")*'Inspection Log'!$I$2:$I$2001))))</f>
        <v/>
      </c>
      <c r="G116" s="21" t="str">
        <f>IF(OR($A116="",$S116&lt;&gt;"OK"),"",MAX($E116,SUMPRODUCT(MAX(('Inspection Log'!$B$2:$B$2001=$A116)*('Inspection Log'!$C$2:$C$2001="Maintenance")*'Inspection Log'!$I$2:$I$2001))))</f>
        <v/>
      </c>
      <c r="H116" s="21" t="str">
        <f>IF(OR($A116="",$S116&lt;&gt;"OK"),"",MAX($E116,SUMPRODUCT(MAX(('Inspection Log'!$B$2:$B$2001=$A116)*('Inspection Log'!$C$2:$C$2001="Internal")*'Inspection Log'!$I$2:$I$2001))))</f>
        <v/>
      </c>
      <c r="I116" s="21" t="str">
        <f>IF(OR($A116="",$S116&lt;&gt;"OK"),"",MAX($E116,SUMPRODUCT(MAX(('Inspection Log'!$B$2:$B$2001=$A116)*('Inspection Log'!$C$2:$C$2001="Hydrostatic")*'Inspection Log'!$I$2:$I$2001))))</f>
        <v/>
      </c>
      <c r="J116" s="21" t="str">
        <f>IF(OR($A116="",$S116&lt;&gt;"OK"),"",$F116+SUMPRODUCT(--(Types!$A$2:$A$21=$C116),Types!$C$2:$C$21))</f>
        <v/>
      </c>
      <c r="K116" s="21" t="str">
        <f>IF(OR($A116="",$S116&lt;&gt;"OK"),"",$G116+SUMPRODUCT(--(Types!$A$2:$A$21=$C116),Types!$D$2:$D$21))</f>
        <v/>
      </c>
      <c r="L116" s="21" t="str">
        <f>IF(OR($A116="",$S116&lt;&gt;"OK"),"",IF(SUMPRODUCT((Types!$A$2:$A$21=$C116)*(Types!$E$2:$E$21&lt;&gt;""))=0,"",EDATE($H116,12*SUMPRODUCT(--(Types!$A$2:$A$21=$C116),Types!$E$2:$E$21))))</f>
        <v/>
      </c>
      <c r="M116" s="21" t="str">
        <f>IF(OR($A116="",$S116&lt;&gt;"OK"),"",EDATE($I116,12*SUMPRODUCT(--(Types!$A$2:$A$21=$C116),Types!$F$2:$F$21)))</f>
        <v/>
      </c>
      <c r="N116" s="21" t="str">
        <f>IF(OR($A116="",$S116&lt;&gt;"OK"),"",MIN($J116:$M116))</f>
        <v/>
      </c>
      <c r="O116" s="22" t="str">
        <f>IF($A116="","",IF(OR($S116&lt;&gt;"OK",NOT(AND(ISNUMBER(Dashboard!$B$4),N(Dashboard!$B$4)&gt;=18264,N(Dashboard!$B$4)&lt;=73050))),"n/a",$N116-Dashboard!$B$4))</f>
        <v/>
      </c>
      <c r="P116" s="23" t="str">
        <f>IF(OR($A116="",$S116&lt;&gt;"OK"),"",MID(IF($J116=$N116," + Monthly","")&amp;IF($K116=$N116," + Maintenance","")&amp;IF($L116=$N116," + Internal","")&amp;IF($M116=$N116," + Hydrostatic",""),4,100))</f>
        <v/>
      </c>
      <c r="Q116" s="24" t="str">
        <f>IF($A116="","",IF(Dashboard!$B$14&gt;0,"Check data",IF($O116&lt;0,"Overdue",IF($O116&lt;=Dashboard!$B$5,"Due soon","OK"))))</f>
        <v/>
      </c>
      <c r="R116" s="22" t="str">
        <f>IF($A116="","",SUMPRODUCT(('Inspection Log'!$B$2:$B$2001=$A116)*('Inspection Log'!$E$2:$E$2001="Fail")*('Inspection Log'!$G$2:$G$2001&lt;&gt;"Closed")))</f>
        <v/>
      </c>
      <c r="S116" s="24" t="str">
        <f>IF(COUNTA($A116:$E116)=0,"",IF($A116="","Check ID",IF(SUMPRODUCT(--($A$2:$A$301=$A116))&gt;1,"Duplicate ID",IF(OR($C116="",SUMPRODUCT(--(Types!$A$2:$A$21=$C116))&lt;&gt;1),"Check ID",IF(OR($B116="",NOT(AND(ISNUMBER($E116),N($E116)&gt;=18264,N($E116)&lt;=73050))),"Check inputs","OK")))))</f>
        <v/>
      </c>
    </row>
    <row r="117" ht="24" customHeight="1" spans="1:19" x14ac:dyDescent="0.25">
      <c r="A117" s="18"/>
      <c r="B117" s="19"/>
      <c r="C117" s="18"/>
      <c r="D117" s="18"/>
      <c r="E117" s="20"/>
      <c r="F117" s="21" t="str">
        <f>IF(OR($A117="",$S117&lt;&gt;"OK"),"",MAX($E117,SUMPRODUCT(MAX(('Inspection Log'!$B$2:$B$2001=$A117)*('Inspection Log'!$C$2:$C$2001="Monthly")*'Inspection Log'!$I$2:$I$2001))))</f>
        <v/>
      </c>
      <c r="G117" s="21" t="str">
        <f>IF(OR($A117="",$S117&lt;&gt;"OK"),"",MAX($E117,SUMPRODUCT(MAX(('Inspection Log'!$B$2:$B$2001=$A117)*('Inspection Log'!$C$2:$C$2001="Maintenance")*'Inspection Log'!$I$2:$I$2001))))</f>
        <v/>
      </c>
      <c r="H117" s="21" t="str">
        <f>IF(OR($A117="",$S117&lt;&gt;"OK"),"",MAX($E117,SUMPRODUCT(MAX(('Inspection Log'!$B$2:$B$2001=$A117)*('Inspection Log'!$C$2:$C$2001="Internal")*'Inspection Log'!$I$2:$I$2001))))</f>
        <v/>
      </c>
      <c r="I117" s="21" t="str">
        <f>IF(OR($A117="",$S117&lt;&gt;"OK"),"",MAX($E117,SUMPRODUCT(MAX(('Inspection Log'!$B$2:$B$2001=$A117)*('Inspection Log'!$C$2:$C$2001="Hydrostatic")*'Inspection Log'!$I$2:$I$2001))))</f>
        <v/>
      </c>
      <c r="J117" s="21" t="str">
        <f>IF(OR($A117="",$S117&lt;&gt;"OK"),"",$F117+SUMPRODUCT(--(Types!$A$2:$A$21=$C117),Types!$C$2:$C$21))</f>
        <v/>
      </c>
      <c r="K117" s="21" t="str">
        <f>IF(OR($A117="",$S117&lt;&gt;"OK"),"",$G117+SUMPRODUCT(--(Types!$A$2:$A$21=$C117),Types!$D$2:$D$21))</f>
        <v/>
      </c>
      <c r="L117" s="21" t="str">
        <f>IF(OR($A117="",$S117&lt;&gt;"OK"),"",IF(SUMPRODUCT((Types!$A$2:$A$21=$C117)*(Types!$E$2:$E$21&lt;&gt;""))=0,"",EDATE($H117,12*SUMPRODUCT(--(Types!$A$2:$A$21=$C117),Types!$E$2:$E$21))))</f>
        <v/>
      </c>
      <c r="M117" s="21" t="str">
        <f>IF(OR($A117="",$S117&lt;&gt;"OK"),"",EDATE($I117,12*SUMPRODUCT(--(Types!$A$2:$A$21=$C117),Types!$F$2:$F$21)))</f>
        <v/>
      </c>
      <c r="N117" s="21" t="str">
        <f>IF(OR($A117="",$S117&lt;&gt;"OK"),"",MIN($J117:$M117))</f>
        <v/>
      </c>
      <c r="O117" s="22" t="str">
        <f>IF($A117="","",IF(OR($S117&lt;&gt;"OK",NOT(AND(ISNUMBER(Dashboard!$B$4),N(Dashboard!$B$4)&gt;=18264,N(Dashboard!$B$4)&lt;=73050))),"n/a",$N117-Dashboard!$B$4))</f>
        <v/>
      </c>
      <c r="P117" s="23" t="str">
        <f>IF(OR($A117="",$S117&lt;&gt;"OK"),"",MID(IF($J117=$N117," + Monthly","")&amp;IF($K117=$N117," + Maintenance","")&amp;IF($L117=$N117," + Internal","")&amp;IF($M117=$N117," + Hydrostatic",""),4,100))</f>
        <v/>
      </c>
      <c r="Q117" s="24" t="str">
        <f>IF($A117="","",IF(Dashboard!$B$14&gt;0,"Check data",IF($O117&lt;0,"Overdue",IF($O117&lt;=Dashboard!$B$5,"Due soon","OK"))))</f>
        <v/>
      </c>
      <c r="R117" s="22" t="str">
        <f>IF($A117="","",SUMPRODUCT(('Inspection Log'!$B$2:$B$2001=$A117)*('Inspection Log'!$E$2:$E$2001="Fail")*('Inspection Log'!$G$2:$G$2001&lt;&gt;"Closed")))</f>
        <v/>
      </c>
      <c r="S117" s="24" t="str">
        <f>IF(COUNTA($A117:$E117)=0,"",IF($A117="","Check ID",IF(SUMPRODUCT(--($A$2:$A$301=$A117))&gt;1,"Duplicate ID",IF(OR($C117="",SUMPRODUCT(--(Types!$A$2:$A$21=$C117))&lt;&gt;1),"Check ID",IF(OR($B117="",NOT(AND(ISNUMBER($E117),N($E117)&gt;=18264,N($E117)&lt;=73050))),"Check inputs","OK")))))</f>
        <v/>
      </c>
    </row>
    <row r="118" ht="24" customHeight="1" spans="1:19" x14ac:dyDescent="0.25">
      <c r="A118" s="18"/>
      <c r="B118" s="19"/>
      <c r="C118" s="18"/>
      <c r="D118" s="18"/>
      <c r="E118" s="20"/>
      <c r="F118" s="21" t="str">
        <f>IF(OR($A118="",$S118&lt;&gt;"OK"),"",MAX($E118,SUMPRODUCT(MAX(('Inspection Log'!$B$2:$B$2001=$A118)*('Inspection Log'!$C$2:$C$2001="Monthly")*'Inspection Log'!$I$2:$I$2001))))</f>
        <v/>
      </c>
      <c r="G118" s="21" t="str">
        <f>IF(OR($A118="",$S118&lt;&gt;"OK"),"",MAX($E118,SUMPRODUCT(MAX(('Inspection Log'!$B$2:$B$2001=$A118)*('Inspection Log'!$C$2:$C$2001="Maintenance")*'Inspection Log'!$I$2:$I$2001))))</f>
        <v/>
      </c>
      <c r="H118" s="21" t="str">
        <f>IF(OR($A118="",$S118&lt;&gt;"OK"),"",MAX($E118,SUMPRODUCT(MAX(('Inspection Log'!$B$2:$B$2001=$A118)*('Inspection Log'!$C$2:$C$2001="Internal")*'Inspection Log'!$I$2:$I$2001))))</f>
        <v/>
      </c>
      <c r="I118" s="21" t="str">
        <f>IF(OR($A118="",$S118&lt;&gt;"OK"),"",MAX($E118,SUMPRODUCT(MAX(('Inspection Log'!$B$2:$B$2001=$A118)*('Inspection Log'!$C$2:$C$2001="Hydrostatic")*'Inspection Log'!$I$2:$I$2001))))</f>
        <v/>
      </c>
      <c r="J118" s="21" t="str">
        <f>IF(OR($A118="",$S118&lt;&gt;"OK"),"",$F118+SUMPRODUCT(--(Types!$A$2:$A$21=$C118),Types!$C$2:$C$21))</f>
        <v/>
      </c>
      <c r="K118" s="21" t="str">
        <f>IF(OR($A118="",$S118&lt;&gt;"OK"),"",$G118+SUMPRODUCT(--(Types!$A$2:$A$21=$C118),Types!$D$2:$D$21))</f>
        <v/>
      </c>
      <c r="L118" s="21" t="str">
        <f>IF(OR($A118="",$S118&lt;&gt;"OK"),"",IF(SUMPRODUCT((Types!$A$2:$A$21=$C118)*(Types!$E$2:$E$21&lt;&gt;""))=0,"",EDATE($H118,12*SUMPRODUCT(--(Types!$A$2:$A$21=$C118),Types!$E$2:$E$21))))</f>
        <v/>
      </c>
      <c r="M118" s="21" t="str">
        <f>IF(OR($A118="",$S118&lt;&gt;"OK"),"",EDATE($I118,12*SUMPRODUCT(--(Types!$A$2:$A$21=$C118),Types!$F$2:$F$21)))</f>
        <v/>
      </c>
      <c r="N118" s="21" t="str">
        <f>IF(OR($A118="",$S118&lt;&gt;"OK"),"",MIN($J118:$M118))</f>
        <v/>
      </c>
      <c r="O118" s="22" t="str">
        <f>IF($A118="","",IF(OR($S118&lt;&gt;"OK",NOT(AND(ISNUMBER(Dashboard!$B$4),N(Dashboard!$B$4)&gt;=18264,N(Dashboard!$B$4)&lt;=73050))),"n/a",$N118-Dashboard!$B$4))</f>
        <v/>
      </c>
      <c r="P118" s="23" t="str">
        <f>IF(OR($A118="",$S118&lt;&gt;"OK"),"",MID(IF($J118=$N118," + Monthly","")&amp;IF($K118=$N118," + Maintenance","")&amp;IF($L118=$N118," + Internal","")&amp;IF($M118=$N118," + Hydrostatic",""),4,100))</f>
        <v/>
      </c>
      <c r="Q118" s="24" t="str">
        <f>IF($A118="","",IF(Dashboard!$B$14&gt;0,"Check data",IF($O118&lt;0,"Overdue",IF($O118&lt;=Dashboard!$B$5,"Due soon","OK"))))</f>
        <v/>
      </c>
      <c r="R118" s="22" t="str">
        <f>IF($A118="","",SUMPRODUCT(('Inspection Log'!$B$2:$B$2001=$A118)*('Inspection Log'!$E$2:$E$2001="Fail")*('Inspection Log'!$G$2:$G$2001&lt;&gt;"Closed")))</f>
        <v/>
      </c>
      <c r="S118" s="24" t="str">
        <f>IF(COUNTA($A118:$E118)=0,"",IF($A118="","Check ID",IF(SUMPRODUCT(--($A$2:$A$301=$A118))&gt;1,"Duplicate ID",IF(OR($C118="",SUMPRODUCT(--(Types!$A$2:$A$21=$C118))&lt;&gt;1),"Check ID",IF(OR($B118="",NOT(AND(ISNUMBER($E118),N($E118)&gt;=18264,N($E118)&lt;=73050))),"Check inputs","OK")))))</f>
        <v/>
      </c>
    </row>
    <row r="119" ht="24" customHeight="1" spans="1:19" x14ac:dyDescent="0.25">
      <c r="A119" s="18"/>
      <c r="B119" s="19"/>
      <c r="C119" s="18"/>
      <c r="D119" s="18"/>
      <c r="E119" s="20"/>
      <c r="F119" s="21" t="str">
        <f>IF(OR($A119="",$S119&lt;&gt;"OK"),"",MAX($E119,SUMPRODUCT(MAX(('Inspection Log'!$B$2:$B$2001=$A119)*('Inspection Log'!$C$2:$C$2001="Monthly")*'Inspection Log'!$I$2:$I$2001))))</f>
        <v/>
      </c>
      <c r="G119" s="21" t="str">
        <f>IF(OR($A119="",$S119&lt;&gt;"OK"),"",MAX($E119,SUMPRODUCT(MAX(('Inspection Log'!$B$2:$B$2001=$A119)*('Inspection Log'!$C$2:$C$2001="Maintenance")*'Inspection Log'!$I$2:$I$2001))))</f>
        <v/>
      </c>
      <c r="H119" s="21" t="str">
        <f>IF(OR($A119="",$S119&lt;&gt;"OK"),"",MAX($E119,SUMPRODUCT(MAX(('Inspection Log'!$B$2:$B$2001=$A119)*('Inspection Log'!$C$2:$C$2001="Internal")*'Inspection Log'!$I$2:$I$2001))))</f>
        <v/>
      </c>
      <c r="I119" s="21" t="str">
        <f>IF(OR($A119="",$S119&lt;&gt;"OK"),"",MAX($E119,SUMPRODUCT(MAX(('Inspection Log'!$B$2:$B$2001=$A119)*('Inspection Log'!$C$2:$C$2001="Hydrostatic")*'Inspection Log'!$I$2:$I$2001))))</f>
        <v/>
      </c>
      <c r="J119" s="21" t="str">
        <f>IF(OR($A119="",$S119&lt;&gt;"OK"),"",$F119+SUMPRODUCT(--(Types!$A$2:$A$21=$C119),Types!$C$2:$C$21))</f>
        <v/>
      </c>
      <c r="K119" s="21" t="str">
        <f>IF(OR($A119="",$S119&lt;&gt;"OK"),"",$G119+SUMPRODUCT(--(Types!$A$2:$A$21=$C119),Types!$D$2:$D$21))</f>
        <v/>
      </c>
      <c r="L119" s="21" t="str">
        <f>IF(OR($A119="",$S119&lt;&gt;"OK"),"",IF(SUMPRODUCT((Types!$A$2:$A$21=$C119)*(Types!$E$2:$E$21&lt;&gt;""))=0,"",EDATE($H119,12*SUMPRODUCT(--(Types!$A$2:$A$21=$C119),Types!$E$2:$E$21))))</f>
        <v/>
      </c>
      <c r="M119" s="21" t="str">
        <f>IF(OR($A119="",$S119&lt;&gt;"OK"),"",EDATE($I119,12*SUMPRODUCT(--(Types!$A$2:$A$21=$C119),Types!$F$2:$F$21)))</f>
        <v/>
      </c>
      <c r="N119" s="21" t="str">
        <f>IF(OR($A119="",$S119&lt;&gt;"OK"),"",MIN($J119:$M119))</f>
        <v/>
      </c>
      <c r="O119" s="22" t="str">
        <f>IF($A119="","",IF(OR($S119&lt;&gt;"OK",NOT(AND(ISNUMBER(Dashboard!$B$4),N(Dashboard!$B$4)&gt;=18264,N(Dashboard!$B$4)&lt;=73050))),"n/a",$N119-Dashboard!$B$4))</f>
        <v/>
      </c>
      <c r="P119" s="23" t="str">
        <f>IF(OR($A119="",$S119&lt;&gt;"OK"),"",MID(IF($J119=$N119," + Monthly","")&amp;IF($K119=$N119," + Maintenance","")&amp;IF($L119=$N119," + Internal","")&amp;IF($M119=$N119," + Hydrostatic",""),4,100))</f>
        <v/>
      </c>
      <c r="Q119" s="24" t="str">
        <f>IF($A119="","",IF(Dashboard!$B$14&gt;0,"Check data",IF($O119&lt;0,"Overdue",IF($O119&lt;=Dashboard!$B$5,"Due soon","OK"))))</f>
        <v/>
      </c>
      <c r="R119" s="22" t="str">
        <f>IF($A119="","",SUMPRODUCT(('Inspection Log'!$B$2:$B$2001=$A119)*('Inspection Log'!$E$2:$E$2001="Fail")*('Inspection Log'!$G$2:$G$2001&lt;&gt;"Closed")))</f>
        <v/>
      </c>
      <c r="S119" s="24" t="str">
        <f>IF(COUNTA($A119:$E119)=0,"",IF($A119="","Check ID",IF(SUMPRODUCT(--($A$2:$A$301=$A119))&gt;1,"Duplicate ID",IF(OR($C119="",SUMPRODUCT(--(Types!$A$2:$A$21=$C119))&lt;&gt;1),"Check ID",IF(OR($B119="",NOT(AND(ISNUMBER($E119),N($E119)&gt;=18264,N($E119)&lt;=73050))),"Check inputs","OK")))))</f>
        <v/>
      </c>
    </row>
    <row r="120" ht="24" customHeight="1" spans="1:19" x14ac:dyDescent="0.25">
      <c r="A120" s="18"/>
      <c r="B120" s="19"/>
      <c r="C120" s="18"/>
      <c r="D120" s="18"/>
      <c r="E120" s="20"/>
      <c r="F120" s="21" t="str">
        <f>IF(OR($A120="",$S120&lt;&gt;"OK"),"",MAX($E120,SUMPRODUCT(MAX(('Inspection Log'!$B$2:$B$2001=$A120)*('Inspection Log'!$C$2:$C$2001="Monthly")*'Inspection Log'!$I$2:$I$2001))))</f>
        <v/>
      </c>
      <c r="G120" s="21" t="str">
        <f>IF(OR($A120="",$S120&lt;&gt;"OK"),"",MAX($E120,SUMPRODUCT(MAX(('Inspection Log'!$B$2:$B$2001=$A120)*('Inspection Log'!$C$2:$C$2001="Maintenance")*'Inspection Log'!$I$2:$I$2001))))</f>
        <v/>
      </c>
      <c r="H120" s="21" t="str">
        <f>IF(OR($A120="",$S120&lt;&gt;"OK"),"",MAX($E120,SUMPRODUCT(MAX(('Inspection Log'!$B$2:$B$2001=$A120)*('Inspection Log'!$C$2:$C$2001="Internal")*'Inspection Log'!$I$2:$I$2001))))</f>
        <v/>
      </c>
      <c r="I120" s="21" t="str">
        <f>IF(OR($A120="",$S120&lt;&gt;"OK"),"",MAX($E120,SUMPRODUCT(MAX(('Inspection Log'!$B$2:$B$2001=$A120)*('Inspection Log'!$C$2:$C$2001="Hydrostatic")*'Inspection Log'!$I$2:$I$2001))))</f>
        <v/>
      </c>
      <c r="J120" s="21" t="str">
        <f>IF(OR($A120="",$S120&lt;&gt;"OK"),"",$F120+SUMPRODUCT(--(Types!$A$2:$A$21=$C120),Types!$C$2:$C$21))</f>
        <v/>
      </c>
      <c r="K120" s="21" t="str">
        <f>IF(OR($A120="",$S120&lt;&gt;"OK"),"",$G120+SUMPRODUCT(--(Types!$A$2:$A$21=$C120),Types!$D$2:$D$21))</f>
        <v/>
      </c>
      <c r="L120" s="21" t="str">
        <f>IF(OR($A120="",$S120&lt;&gt;"OK"),"",IF(SUMPRODUCT((Types!$A$2:$A$21=$C120)*(Types!$E$2:$E$21&lt;&gt;""))=0,"",EDATE($H120,12*SUMPRODUCT(--(Types!$A$2:$A$21=$C120),Types!$E$2:$E$21))))</f>
        <v/>
      </c>
      <c r="M120" s="21" t="str">
        <f>IF(OR($A120="",$S120&lt;&gt;"OK"),"",EDATE($I120,12*SUMPRODUCT(--(Types!$A$2:$A$21=$C120),Types!$F$2:$F$21)))</f>
        <v/>
      </c>
      <c r="N120" s="21" t="str">
        <f>IF(OR($A120="",$S120&lt;&gt;"OK"),"",MIN($J120:$M120))</f>
        <v/>
      </c>
      <c r="O120" s="22" t="str">
        <f>IF($A120="","",IF(OR($S120&lt;&gt;"OK",NOT(AND(ISNUMBER(Dashboard!$B$4),N(Dashboard!$B$4)&gt;=18264,N(Dashboard!$B$4)&lt;=73050))),"n/a",$N120-Dashboard!$B$4))</f>
        <v/>
      </c>
      <c r="P120" s="23" t="str">
        <f>IF(OR($A120="",$S120&lt;&gt;"OK"),"",MID(IF($J120=$N120," + Monthly","")&amp;IF($K120=$N120," + Maintenance","")&amp;IF($L120=$N120," + Internal","")&amp;IF($M120=$N120," + Hydrostatic",""),4,100))</f>
        <v/>
      </c>
      <c r="Q120" s="24" t="str">
        <f>IF($A120="","",IF(Dashboard!$B$14&gt;0,"Check data",IF($O120&lt;0,"Overdue",IF($O120&lt;=Dashboard!$B$5,"Due soon","OK"))))</f>
        <v/>
      </c>
      <c r="R120" s="22" t="str">
        <f>IF($A120="","",SUMPRODUCT(('Inspection Log'!$B$2:$B$2001=$A120)*('Inspection Log'!$E$2:$E$2001="Fail")*('Inspection Log'!$G$2:$G$2001&lt;&gt;"Closed")))</f>
        <v/>
      </c>
      <c r="S120" s="24" t="str">
        <f>IF(COUNTA($A120:$E120)=0,"",IF($A120="","Check ID",IF(SUMPRODUCT(--($A$2:$A$301=$A120))&gt;1,"Duplicate ID",IF(OR($C120="",SUMPRODUCT(--(Types!$A$2:$A$21=$C120))&lt;&gt;1),"Check ID",IF(OR($B120="",NOT(AND(ISNUMBER($E120),N($E120)&gt;=18264,N($E120)&lt;=73050))),"Check inputs","OK")))))</f>
        <v/>
      </c>
    </row>
    <row r="121" ht="24" customHeight="1" spans="1:19" x14ac:dyDescent="0.25">
      <c r="A121" s="18"/>
      <c r="B121" s="19"/>
      <c r="C121" s="18"/>
      <c r="D121" s="18"/>
      <c r="E121" s="20"/>
      <c r="F121" s="21" t="str">
        <f>IF(OR($A121="",$S121&lt;&gt;"OK"),"",MAX($E121,SUMPRODUCT(MAX(('Inspection Log'!$B$2:$B$2001=$A121)*('Inspection Log'!$C$2:$C$2001="Monthly")*'Inspection Log'!$I$2:$I$2001))))</f>
        <v/>
      </c>
      <c r="G121" s="21" t="str">
        <f>IF(OR($A121="",$S121&lt;&gt;"OK"),"",MAX($E121,SUMPRODUCT(MAX(('Inspection Log'!$B$2:$B$2001=$A121)*('Inspection Log'!$C$2:$C$2001="Maintenance")*'Inspection Log'!$I$2:$I$2001))))</f>
        <v/>
      </c>
      <c r="H121" s="21" t="str">
        <f>IF(OR($A121="",$S121&lt;&gt;"OK"),"",MAX($E121,SUMPRODUCT(MAX(('Inspection Log'!$B$2:$B$2001=$A121)*('Inspection Log'!$C$2:$C$2001="Internal")*'Inspection Log'!$I$2:$I$2001))))</f>
        <v/>
      </c>
      <c r="I121" s="21" t="str">
        <f>IF(OR($A121="",$S121&lt;&gt;"OK"),"",MAX($E121,SUMPRODUCT(MAX(('Inspection Log'!$B$2:$B$2001=$A121)*('Inspection Log'!$C$2:$C$2001="Hydrostatic")*'Inspection Log'!$I$2:$I$2001))))</f>
        <v/>
      </c>
      <c r="J121" s="21" t="str">
        <f>IF(OR($A121="",$S121&lt;&gt;"OK"),"",$F121+SUMPRODUCT(--(Types!$A$2:$A$21=$C121),Types!$C$2:$C$21))</f>
        <v/>
      </c>
      <c r="K121" s="21" t="str">
        <f>IF(OR($A121="",$S121&lt;&gt;"OK"),"",$G121+SUMPRODUCT(--(Types!$A$2:$A$21=$C121),Types!$D$2:$D$21))</f>
        <v/>
      </c>
      <c r="L121" s="21" t="str">
        <f>IF(OR($A121="",$S121&lt;&gt;"OK"),"",IF(SUMPRODUCT((Types!$A$2:$A$21=$C121)*(Types!$E$2:$E$21&lt;&gt;""))=0,"",EDATE($H121,12*SUMPRODUCT(--(Types!$A$2:$A$21=$C121),Types!$E$2:$E$21))))</f>
        <v/>
      </c>
      <c r="M121" s="21" t="str">
        <f>IF(OR($A121="",$S121&lt;&gt;"OK"),"",EDATE($I121,12*SUMPRODUCT(--(Types!$A$2:$A$21=$C121),Types!$F$2:$F$21)))</f>
        <v/>
      </c>
      <c r="N121" s="21" t="str">
        <f>IF(OR($A121="",$S121&lt;&gt;"OK"),"",MIN($J121:$M121))</f>
        <v/>
      </c>
      <c r="O121" s="22" t="str">
        <f>IF($A121="","",IF(OR($S121&lt;&gt;"OK",NOT(AND(ISNUMBER(Dashboard!$B$4),N(Dashboard!$B$4)&gt;=18264,N(Dashboard!$B$4)&lt;=73050))),"n/a",$N121-Dashboard!$B$4))</f>
        <v/>
      </c>
      <c r="P121" s="23" t="str">
        <f>IF(OR($A121="",$S121&lt;&gt;"OK"),"",MID(IF($J121=$N121," + Monthly","")&amp;IF($K121=$N121," + Maintenance","")&amp;IF($L121=$N121," + Internal","")&amp;IF($M121=$N121," + Hydrostatic",""),4,100))</f>
        <v/>
      </c>
      <c r="Q121" s="24" t="str">
        <f>IF($A121="","",IF(Dashboard!$B$14&gt;0,"Check data",IF($O121&lt;0,"Overdue",IF($O121&lt;=Dashboard!$B$5,"Due soon","OK"))))</f>
        <v/>
      </c>
      <c r="R121" s="22" t="str">
        <f>IF($A121="","",SUMPRODUCT(('Inspection Log'!$B$2:$B$2001=$A121)*('Inspection Log'!$E$2:$E$2001="Fail")*('Inspection Log'!$G$2:$G$2001&lt;&gt;"Closed")))</f>
        <v/>
      </c>
      <c r="S121" s="24" t="str">
        <f>IF(COUNTA($A121:$E121)=0,"",IF($A121="","Check ID",IF(SUMPRODUCT(--($A$2:$A$301=$A121))&gt;1,"Duplicate ID",IF(OR($C121="",SUMPRODUCT(--(Types!$A$2:$A$21=$C121))&lt;&gt;1),"Check ID",IF(OR($B121="",NOT(AND(ISNUMBER($E121),N($E121)&gt;=18264,N($E121)&lt;=73050))),"Check inputs","OK")))))</f>
        <v/>
      </c>
    </row>
    <row r="122" ht="24" customHeight="1" spans="1:19" x14ac:dyDescent="0.25">
      <c r="A122" s="18"/>
      <c r="B122" s="19"/>
      <c r="C122" s="18"/>
      <c r="D122" s="18"/>
      <c r="E122" s="20"/>
      <c r="F122" s="21" t="str">
        <f>IF(OR($A122="",$S122&lt;&gt;"OK"),"",MAX($E122,SUMPRODUCT(MAX(('Inspection Log'!$B$2:$B$2001=$A122)*('Inspection Log'!$C$2:$C$2001="Monthly")*'Inspection Log'!$I$2:$I$2001))))</f>
        <v/>
      </c>
      <c r="G122" s="21" t="str">
        <f>IF(OR($A122="",$S122&lt;&gt;"OK"),"",MAX($E122,SUMPRODUCT(MAX(('Inspection Log'!$B$2:$B$2001=$A122)*('Inspection Log'!$C$2:$C$2001="Maintenance")*'Inspection Log'!$I$2:$I$2001))))</f>
        <v/>
      </c>
      <c r="H122" s="21" t="str">
        <f>IF(OR($A122="",$S122&lt;&gt;"OK"),"",MAX($E122,SUMPRODUCT(MAX(('Inspection Log'!$B$2:$B$2001=$A122)*('Inspection Log'!$C$2:$C$2001="Internal")*'Inspection Log'!$I$2:$I$2001))))</f>
        <v/>
      </c>
      <c r="I122" s="21" t="str">
        <f>IF(OR($A122="",$S122&lt;&gt;"OK"),"",MAX($E122,SUMPRODUCT(MAX(('Inspection Log'!$B$2:$B$2001=$A122)*('Inspection Log'!$C$2:$C$2001="Hydrostatic")*'Inspection Log'!$I$2:$I$2001))))</f>
        <v/>
      </c>
      <c r="J122" s="21" t="str">
        <f>IF(OR($A122="",$S122&lt;&gt;"OK"),"",$F122+SUMPRODUCT(--(Types!$A$2:$A$21=$C122),Types!$C$2:$C$21))</f>
        <v/>
      </c>
      <c r="K122" s="21" t="str">
        <f>IF(OR($A122="",$S122&lt;&gt;"OK"),"",$G122+SUMPRODUCT(--(Types!$A$2:$A$21=$C122),Types!$D$2:$D$21))</f>
        <v/>
      </c>
      <c r="L122" s="21" t="str">
        <f>IF(OR($A122="",$S122&lt;&gt;"OK"),"",IF(SUMPRODUCT((Types!$A$2:$A$21=$C122)*(Types!$E$2:$E$21&lt;&gt;""))=0,"",EDATE($H122,12*SUMPRODUCT(--(Types!$A$2:$A$21=$C122),Types!$E$2:$E$21))))</f>
        <v/>
      </c>
      <c r="M122" s="21" t="str">
        <f>IF(OR($A122="",$S122&lt;&gt;"OK"),"",EDATE($I122,12*SUMPRODUCT(--(Types!$A$2:$A$21=$C122),Types!$F$2:$F$21)))</f>
        <v/>
      </c>
      <c r="N122" s="21" t="str">
        <f>IF(OR($A122="",$S122&lt;&gt;"OK"),"",MIN($J122:$M122))</f>
        <v/>
      </c>
      <c r="O122" s="22" t="str">
        <f>IF($A122="","",IF(OR($S122&lt;&gt;"OK",NOT(AND(ISNUMBER(Dashboard!$B$4),N(Dashboard!$B$4)&gt;=18264,N(Dashboard!$B$4)&lt;=73050))),"n/a",$N122-Dashboard!$B$4))</f>
        <v/>
      </c>
      <c r="P122" s="23" t="str">
        <f>IF(OR($A122="",$S122&lt;&gt;"OK"),"",MID(IF($J122=$N122," + Monthly","")&amp;IF($K122=$N122," + Maintenance","")&amp;IF($L122=$N122," + Internal","")&amp;IF($M122=$N122," + Hydrostatic",""),4,100))</f>
        <v/>
      </c>
      <c r="Q122" s="24" t="str">
        <f>IF($A122="","",IF(Dashboard!$B$14&gt;0,"Check data",IF($O122&lt;0,"Overdue",IF($O122&lt;=Dashboard!$B$5,"Due soon","OK"))))</f>
        <v/>
      </c>
      <c r="R122" s="22" t="str">
        <f>IF($A122="","",SUMPRODUCT(('Inspection Log'!$B$2:$B$2001=$A122)*('Inspection Log'!$E$2:$E$2001="Fail")*('Inspection Log'!$G$2:$G$2001&lt;&gt;"Closed")))</f>
        <v/>
      </c>
      <c r="S122" s="24" t="str">
        <f>IF(COUNTA($A122:$E122)=0,"",IF($A122="","Check ID",IF(SUMPRODUCT(--($A$2:$A$301=$A122))&gt;1,"Duplicate ID",IF(OR($C122="",SUMPRODUCT(--(Types!$A$2:$A$21=$C122))&lt;&gt;1),"Check ID",IF(OR($B122="",NOT(AND(ISNUMBER($E122),N($E122)&gt;=18264,N($E122)&lt;=73050))),"Check inputs","OK")))))</f>
        <v/>
      </c>
    </row>
    <row r="123" ht="24" customHeight="1" spans="1:19" x14ac:dyDescent="0.25">
      <c r="A123" s="18"/>
      <c r="B123" s="19"/>
      <c r="C123" s="18"/>
      <c r="D123" s="18"/>
      <c r="E123" s="20"/>
      <c r="F123" s="21" t="str">
        <f>IF(OR($A123="",$S123&lt;&gt;"OK"),"",MAX($E123,SUMPRODUCT(MAX(('Inspection Log'!$B$2:$B$2001=$A123)*('Inspection Log'!$C$2:$C$2001="Monthly")*'Inspection Log'!$I$2:$I$2001))))</f>
        <v/>
      </c>
      <c r="G123" s="21" t="str">
        <f>IF(OR($A123="",$S123&lt;&gt;"OK"),"",MAX($E123,SUMPRODUCT(MAX(('Inspection Log'!$B$2:$B$2001=$A123)*('Inspection Log'!$C$2:$C$2001="Maintenance")*'Inspection Log'!$I$2:$I$2001))))</f>
        <v/>
      </c>
      <c r="H123" s="21" t="str">
        <f>IF(OR($A123="",$S123&lt;&gt;"OK"),"",MAX($E123,SUMPRODUCT(MAX(('Inspection Log'!$B$2:$B$2001=$A123)*('Inspection Log'!$C$2:$C$2001="Internal")*'Inspection Log'!$I$2:$I$2001))))</f>
        <v/>
      </c>
      <c r="I123" s="21" t="str">
        <f>IF(OR($A123="",$S123&lt;&gt;"OK"),"",MAX($E123,SUMPRODUCT(MAX(('Inspection Log'!$B$2:$B$2001=$A123)*('Inspection Log'!$C$2:$C$2001="Hydrostatic")*'Inspection Log'!$I$2:$I$2001))))</f>
        <v/>
      </c>
      <c r="J123" s="21" t="str">
        <f>IF(OR($A123="",$S123&lt;&gt;"OK"),"",$F123+SUMPRODUCT(--(Types!$A$2:$A$21=$C123),Types!$C$2:$C$21))</f>
        <v/>
      </c>
      <c r="K123" s="21" t="str">
        <f>IF(OR($A123="",$S123&lt;&gt;"OK"),"",$G123+SUMPRODUCT(--(Types!$A$2:$A$21=$C123),Types!$D$2:$D$21))</f>
        <v/>
      </c>
      <c r="L123" s="21" t="str">
        <f>IF(OR($A123="",$S123&lt;&gt;"OK"),"",IF(SUMPRODUCT((Types!$A$2:$A$21=$C123)*(Types!$E$2:$E$21&lt;&gt;""))=0,"",EDATE($H123,12*SUMPRODUCT(--(Types!$A$2:$A$21=$C123),Types!$E$2:$E$21))))</f>
        <v/>
      </c>
      <c r="M123" s="21" t="str">
        <f>IF(OR($A123="",$S123&lt;&gt;"OK"),"",EDATE($I123,12*SUMPRODUCT(--(Types!$A$2:$A$21=$C123),Types!$F$2:$F$21)))</f>
        <v/>
      </c>
      <c r="N123" s="21" t="str">
        <f>IF(OR($A123="",$S123&lt;&gt;"OK"),"",MIN($J123:$M123))</f>
        <v/>
      </c>
      <c r="O123" s="22" t="str">
        <f>IF($A123="","",IF(OR($S123&lt;&gt;"OK",NOT(AND(ISNUMBER(Dashboard!$B$4),N(Dashboard!$B$4)&gt;=18264,N(Dashboard!$B$4)&lt;=73050))),"n/a",$N123-Dashboard!$B$4))</f>
        <v/>
      </c>
      <c r="P123" s="23" t="str">
        <f>IF(OR($A123="",$S123&lt;&gt;"OK"),"",MID(IF($J123=$N123," + Monthly","")&amp;IF($K123=$N123," + Maintenance","")&amp;IF($L123=$N123," + Internal","")&amp;IF($M123=$N123," + Hydrostatic",""),4,100))</f>
        <v/>
      </c>
      <c r="Q123" s="24" t="str">
        <f>IF($A123="","",IF(Dashboard!$B$14&gt;0,"Check data",IF($O123&lt;0,"Overdue",IF($O123&lt;=Dashboard!$B$5,"Due soon","OK"))))</f>
        <v/>
      </c>
      <c r="R123" s="22" t="str">
        <f>IF($A123="","",SUMPRODUCT(('Inspection Log'!$B$2:$B$2001=$A123)*('Inspection Log'!$E$2:$E$2001="Fail")*('Inspection Log'!$G$2:$G$2001&lt;&gt;"Closed")))</f>
        <v/>
      </c>
      <c r="S123" s="24" t="str">
        <f>IF(COUNTA($A123:$E123)=0,"",IF($A123="","Check ID",IF(SUMPRODUCT(--($A$2:$A$301=$A123))&gt;1,"Duplicate ID",IF(OR($C123="",SUMPRODUCT(--(Types!$A$2:$A$21=$C123))&lt;&gt;1),"Check ID",IF(OR($B123="",NOT(AND(ISNUMBER($E123),N($E123)&gt;=18264,N($E123)&lt;=73050))),"Check inputs","OK")))))</f>
        <v/>
      </c>
    </row>
    <row r="124" ht="24" customHeight="1" spans="1:19" x14ac:dyDescent="0.25">
      <c r="A124" s="18"/>
      <c r="B124" s="19"/>
      <c r="C124" s="18"/>
      <c r="D124" s="18"/>
      <c r="E124" s="20"/>
      <c r="F124" s="21" t="str">
        <f>IF(OR($A124="",$S124&lt;&gt;"OK"),"",MAX($E124,SUMPRODUCT(MAX(('Inspection Log'!$B$2:$B$2001=$A124)*('Inspection Log'!$C$2:$C$2001="Monthly")*'Inspection Log'!$I$2:$I$2001))))</f>
        <v/>
      </c>
      <c r="G124" s="21" t="str">
        <f>IF(OR($A124="",$S124&lt;&gt;"OK"),"",MAX($E124,SUMPRODUCT(MAX(('Inspection Log'!$B$2:$B$2001=$A124)*('Inspection Log'!$C$2:$C$2001="Maintenance")*'Inspection Log'!$I$2:$I$2001))))</f>
        <v/>
      </c>
      <c r="H124" s="21" t="str">
        <f>IF(OR($A124="",$S124&lt;&gt;"OK"),"",MAX($E124,SUMPRODUCT(MAX(('Inspection Log'!$B$2:$B$2001=$A124)*('Inspection Log'!$C$2:$C$2001="Internal")*'Inspection Log'!$I$2:$I$2001))))</f>
        <v/>
      </c>
      <c r="I124" s="21" t="str">
        <f>IF(OR($A124="",$S124&lt;&gt;"OK"),"",MAX($E124,SUMPRODUCT(MAX(('Inspection Log'!$B$2:$B$2001=$A124)*('Inspection Log'!$C$2:$C$2001="Hydrostatic")*'Inspection Log'!$I$2:$I$2001))))</f>
        <v/>
      </c>
      <c r="J124" s="21" t="str">
        <f>IF(OR($A124="",$S124&lt;&gt;"OK"),"",$F124+SUMPRODUCT(--(Types!$A$2:$A$21=$C124),Types!$C$2:$C$21))</f>
        <v/>
      </c>
      <c r="K124" s="21" t="str">
        <f>IF(OR($A124="",$S124&lt;&gt;"OK"),"",$G124+SUMPRODUCT(--(Types!$A$2:$A$21=$C124),Types!$D$2:$D$21))</f>
        <v/>
      </c>
      <c r="L124" s="21" t="str">
        <f>IF(OR($A124="",$S124&lt;&gt;"OK"),"",IF(SUMPRODUCT((Types!$A$2:$A$21=$C124)*(Types!$E$2:$E$21&lt;&gt;""))=0,"",EDATE($H124,12*SUMPRODUCT(--(Types!$A$2:$A$21=$C124),Types!$E$2:$E$21))))</f>
        <v/>
      </c>
      <c r="M124" s="21" t="str">
        <f>IF(OR($A124="",$S124&lt;&gt;"OK"),"",EDATE($I124,12*SUMPRODUCT(--(Types!$A$2:$A$21=$C124),Types!$F$2:$F$21)))</f>
        <v/>
      </c>
      <c r="N124" s="21" t="str">
        <f>IF(OR($A124="",$S124&lt;&gt;"OK"),"",MIN($J124:$M124))</f>
        <v/>
      </c>
      <c r="O124" s="22" t="str">
        <f>IF($A124="","",IF(OR($S124&lt;&gt;"OK",NOT(AND(ISNUMBER(Dashboard!$B$4),N(Dashboard!$B$4)&gt;=18264,N(Dashboard!$B$4)&lt;=73050))),"n/a",$N124-Dashboard!$B$4))</f>
        <v/>
      </c>
      <c r="P124" s="23" t="str">
        <f>IF(OR($A124="",$S124&lt;&gt;"OK"),"",MID(IF($J124=$N124," + Monthly","")&amp;IF($K124=$N124," + Maintenance","")&amp;IF($L124=$N124," + Internal","")&amp;IF($M124=$N124," + Hydrostatic",""),4,100))</f>
        <v/>
      </c>
      <c r="Q124" s="24" t="str">
        <f>IF($A124="","",IF(Dashboard!$B$14&gt;0,"Check data",IF($O124&lt;0,"Overdue",IF($O124&lt;=Dashboard!$B$5,"Due soon","OK"))))</f>
        <v/>
      </c>
      <c r="R124" s="22" t="str">
        <f>IF($A124="","",SUMPRODUCT(('Inspection Log'!$B$2:$B$2001=$A124)*('Inspection Log'!$E$2:$E$2001="Fail")*('Inspection Log'!$G$2:$G$2001&lt;&gt;"Closed")))</f>
        <v/>
      </c>
      <c r="S124" s="24" t="str">
        <f>IF(COUNTA($A124:$E124)=0,"",IF($A124="","Check ID",IF(SUMPRODUCT(--($A$2:$A$301=$A124))&gt;1,"Duplicate ID",IF(OR($C124="",SUMPRODUCT(--(Types!$A$2:$A$21=$C124))&lt;&gt;1),"Check ID",IF(OR($B124="",NOT(AND(ISNUMBER($E124),N($E124)&gt;=18264,N($E124)&lt;=73050))),"Check inputs","OK")))))</f>
        <v/>
      </c>
    </row>
    <row r="125" ht="24" customHeight="1" spans="1:19" x14ac:dyDescent="0.25">
      <c r="A125" s="18"/>
      <c r="B125" s="19"/>
      <c r="C125" s="18"/>
      <c r="D125" s="18"/>
      <c r="E125" s="20"/>
      <c r="F125" s="21" t="str">
        <f>IF(OR($A125="",$S125&lt;&gt;"OK"),"",MAX($E125,SUMPRODUCT(MAX(('Inspection Log'!$B$2:$B$2001=$A125)*('Inspection Log'!$C$2:$C$2001="Monthly")*'Inspection Log'!$I$2:$I$2001))))</f>
        <v/>
      </c>
      <c r="G125" s="21" t="str">
        <f>IF(OR($A125="",$S125&lt;&gt;"OK"),"",MAX($E125,SUMPRODUCT(MAX(('Inspection Log'!$B$2:$B$2001=$A125)*('Inspection Log'!$C$2:$C$2001="Maintenance")*'Inspection Log'!$I$2:$I$2001))))</f>
        <v/>
      </c>
      <c r="H125" s="21" t="str">
        <f>IF(OR($A125="",$S125&lt;&gt;"OK"),"",MAX($E125,SUMPRODUCT(MAX(('Inspection Log'!$B$2:$B$2001=$A125)*('Inspection Log'!$C$2:$C$2001="Internal")*'Inspection Log'!$I$2:$I$2001))))</f>
        <v/>
      </c>
      <c r="I125" s="21" t="str">
        <f>IF(OR($A125="",$S125&lt;&gt;"OK"),"",MAX($E125,SUMPRODUCT(MAX(('Inspection Log'!$B$2:$B$2001=$A125)*('Inspection Log'!$C$2:$C$2001="Hydrostatic")*'Inspection Log'!$I$2:$I$2001))))</f>
        <v/>
      </c>
      <c r="J125" s="21" t="str">
        <f>IF(OR($A125="",$S125&lt;&gt;"OK"),"",$F125+SUMPRODUCT(--(Types!$A$2:$A$21=$C125),Types!$C$2:$C$21))</f>
        <v/>
      </c>
      <c r="K125" s="21" t="str">
        <f>IF(OR($A125="",$S125&lt;&gt;"OK"),"",$G125+SUMPRODUCT(--(Types!$A$2:$A$21=$C125),Types!$D$2:$D$21))</f>
        <v/>
      </c>
      <c r="L125" s="21" t="str">
        <f>IF(OR($A125="",$S125&lt;&gt;"OK"),"",IF(SUMPRODUCT((Types!$A$2:$A$21=$C125)*(Types!$E$2:$E$21&lt;&gt;""))=0,"",EDATE($H125,12*SUMPRODUCT(--(Types!$A$2:$A$21=$C125),Types!$E$2:$E$21))))</f>
        <v/>
      </c>
      <c r="M125" s="21" t="str">
        <f>IF(OR($A125="",$S125&lt;&gt;"OK"),"",EDATE($I125,12*SUMPRODUCT(--(Types!$A$2:$A$21=$C125),Types!$F$2:$F$21)))</f>
        <v/>
      </c>
      <c r="N125" s="21" t="str">
        <f>IF(OR($A125="",$S125&lt;&gt;"OK"),"",MIN($J125:$M125))</f>
        <v/>
      </c>
      <c r="O125" s="22" t="str">
        <f>IF($A125="","",IF(OR($S125&lt;&gt;"OK",NOT(AND(ISNUMBER(Dashboard!$B$4),N(Dashboard!$B$4)&gt;=18264,N(Dashboard!$B$4)&lt;=73050))),"n/a",$N125-Dashboard!$B$4))</f>
        <v/>
      </c>
      <c r="P125" s="23" t="str">
        <f>IF(OR($A125="",$S125&lt;&gt;"OK"),"",MID(IF($J125=$N125," + Monthly","")&amp;IF($K125=$N125," + Maintenance","")&amp;IF($L125=$N125," + Internal","")&amp;IF($M125=$N125," + Hydrostatic",""),4,100))</f>
        <v/>
      </c>
      <c r="Q125" s="24" t="str">
        <f>IF($A125="","",IF(Dashboard!$B$14&gt;0,"Check data",IF($O125&lt;0,"Overdue",IF($O125&lt;=Dashboard!$B$5,"Due soon","OK"))))</f>
        <v/>
      </c>
      <c r="R125" s="22" t="str">
        <f>IF($A125="","",SUMPRODUCT(('Inspection Log'!$B$2:$B$2001=$A125)*('Inspection Log'!$E$2:$E$2001="Fail")*('Inspection Log'!$G$2:$G$2001&lt;&gt;"Closed")))</f>
        <v/>
      </c>
      <c r="S125" s="24" t="str">
        <f>IF(COUNTA($A125:$E125)=0,"",IF($A125="","Check ID",IF(SUMPRODUCT(--($A$2:$A$301=$A125))&gt;1,"Duplicate ID",IF(OR($C125="",SUMPRODUCT(--(Types!$A$2:$A$21=$C125))&lt;&gt;1),"Check ID",IF(OR($B125="",NOT(AND(ISNUMBER($E125),N($E125)&gt;=18264,N($E125)&lt;=73050))),"Check inputs","OK")))))</f>
        <v/>
      </c>
    </row>
    <row r="126" ht="24" customHeight="1" spans="1:19" x14ac:dyDescent="0.25">
      <c r="A126" s="18"/>
      <c r="B126" s="19"/>
      <c r="C126" s="18"/>
      <c r="D126" s="18"/>
      <c r="E126" s="20"/>
      <c r="F126" s="21" t="str">
        <f>IF(OR($A126="",$S126&lt;&gt;"OK"),"",MAX($E126,SUMPRODUCT(MAX(('Inspection Log'!$B$2:$B$2001=$A126)*('Inspection Log'!$C$2:$C$2001="Monthly")*'Inspection Log'!$I$2:$I$2001))))</f>
        <v/>
      </c>
      <c r="G126" s="21" t="str">
        <f>IF(OR($A126="",$S126&lt;&gt;"OK"),"",MAX($E126,SUMPRODUCT(MAX(('Inspection Log'!$B$2:$B$2001=$A126)*('Inspection Log'!$C$2:$C$2001="Maintenance")*'Inspection Log'!$I$2:$I$2001))))</f>
        <v/>
      </c>
      <c r="H126" s="21" t="str">
        <f>IF(OR($A126="",$S126&lt;&gt;"OK"),"",MAX($E126,SUMPRODUCT(MAX(('Inspection Log'!$B$2:$B$2001=$A126)*('Inspection Log'!$C$2:$C$2001="Internal")*'Inspection Log'!$I$2:$I$2001))))</f>
        <v/>
      </c>
      <c r="I126" s="21" t="str">
        <f>IF(OR($A126="",$S126&lt;&gt;"OK"),"",MAX($E126,SUMPRODUCT(MAX(('Inspection Log'!$B$2:$B$2001=$A126)*('Inspection Log'!$C$2:$C$2001="Hydrostatic")*'Inspection Log'!$I$2:$I$2001))))</f>
        <v/>
      </c>
      <c r="J126" s="21" t="str">
        <f>IF(OR($A126="",$S126&lt;&gt;"OK"),"",$F126+SUMPRODUCT(--(Types!$A$2:$A$21=$C126),Types!$C$2:$C$21))</f>
        <v/>
      </c>
      <c r="K126" s="21" t="str">
        <f>IF(OR($A126="",$S126&lt;&gt;"OK"),"",$G126+SUMPRODUCT(--(Types!$A$2:$A$21=$C126),Types!$D$2:$D$21))</f>
        <v/>
      </c>
      <c r="L126" s="21" t="str">
        <f>IF(OR($A126="",$S126&lt;&gt;"OK"),"",IF(SUMPRODUCT((Types!$A$2:$A$21=$C126)*(Types!$E$2:$E$21&lt;&gt;""))=0,"",EDATE($H126,12*SUMPRODUCT(--(Types!$A$2:$A$21=$C126),Types!$E$2:$E$21))))</f>
        <v/>
      </c>
      <c r="M126" s="21" t="str">
        <f>IF(OR($A126="",$S126&lt;&gt;"OK"),"",EDATE($I126,12*SUMPRODUCT(--(Types!$A$2:$A$21=$C126),Types!$F$2:$F$21)))</f>
        <v/>
      </c>
      <c r="N126" s="21" t="str">
        <f>IF(OR($A126="",$S126&lt;&gt;"OK"),"",MIN($J126:$M126))</f>
        <v/>
      </c>
      <c r="O126" s="22" t="str">
        <f>IF($A126="","",IF(OR($S126&lt;&gt;"OK",NOT(AND(ISNUMBER(Dashboard!$B$4),N(Dashboard!$B$4)&gt;=18264,N(Dashboard!$B$4)&lt;=73050))),"n/a",$N126-Dashboard!$B$4))</f>
        <v/>
      </c>
      <c r="P126" s="23" t="str">
        <f>IF(OR($A126="",$S126&lt;&gt;"OK"),"",MID(IF($J126=$N126," + Monthly","")&amp;IF($K126=$N126," + Maintenance","")&amp;IF($L126=$N126," + Internal","")&amp;IF($M126=$N126," + Hydrostatic",""),4,100))</f>
        <v/>
      </c>
      <c r="Q126" s="24" t="str">
        <f>IF($A126="","",IF(Dashboard!$B$14&gt;0,"Check data",IF($O126&lt;0,"Overdue",IF($O126&lt;=Dashboard!$B$5,"Due soon","OK"))))</f>
        <v/>
      </c>
      <c r="R126" s="22" t="str">
        <f>IF($A126="","",SUMPRODUCT(('Inspection Log'!$B$2:$B$2001=$A126)*('Inspection Log'!$E$2:$E$2001="Fail")*('Inspection Log'!$G$2:$G$2001&lt;&gt;"Closed")))</f>
        <v/>
      </c>
      <c r="S126" s="24" t="str">
        <f>IF(COUNTA($A126:$E126)=0,"",IF($A126="","Check ID",IF(SUMPRODUCT(--($A$2:$A$301=$A126))&gt;1,"Duplicate ID",IF(OR($C126="",SUMPRODUCT(--(Types!$A$2:$A$21=$C126))&lt;&gt;1),"Check ID",IF(OR($B126="",NOT(AND(ISNUMBER($E126),N($E126)&gt;=18264,N($E126)&lt;=73050))),"Check inputs","OK")))))</f>
        <v/>
      </c>
    </row>
    <row r="127" ht="24" customHeight="1" spans="1:19" x14ac:dyDescent="0.25">
      <c r="A127" s="18"/>
      <c r="B127" s="19"/>
      <c r="C127" s="18"/>
      <c r="D127" s="18"/>
      <c r="E127" s="20"/>
      <c r="F127" s="21" t="str">
        <f>IF(OR($A127="",$S127&lt;&gt;"OK"),"",MAX($E127,SUMPRODUCT(MAX(('Inspection Log'!$B$2:$B$2001=$A127)*('Inspection Log'!$C$2:$C$2001="Monthly")*'Inspection Log'!$I$2:$I$2001))))</f>
        <v/>
      </c>
      <c r="G127" s="21" t="str">
        <f>IF(OR($A127="",$S127&lt;&gt;"OK"),"",MAX($E127,SUMPRODUCT(MAX(('Inspection Log'!$B$2:$B$2001=$A127)*('Inspection Log'!$C$2:$C$2001="Maintenance")*'Inspection Log'!$I$2:$I$2001))))</f>
        <v/>
      </c>
      <c r="H127" s="21" t="str">
        <f>IF(OR($A127="",$S127&lt;&gt;"OK"),"",MAX($E127,SUMPRODUCT(MAX(('Inspection Log'!$B$2:$B$2001=$A127)*('Inspection Log'!$C$2:$C$2001="Internal")*'Inspection Log'!$I$2:$I$2001))))</f>
        <v/>
      </c>
      <c r="I127" s="21" t="str">
        <f>IF(OR($A127="",$S127&lt;&gt;"OK"),"",MAX($E127,SUMPRODUCT(MAX(('Inspection Log'!$B$2:$B$2001=$A127)*('Inspection Log'!$C$2:$C$2001="Hydrostatic")*'Inspection Log'!$I$2:$I$2001))))</f>
        <v/>
      </c>
      <c r="J127" s="21" t="str">
        <f>IF(OR($A127="",$S127&lt;&gt;"OK"),"",$F127+SUMPRODUCT(--(Types!$A$2:$A$21=$C127),Types!$C$2:$C$21))</f>
        <v/>
      </c>
      <c r="K127" s="21" t="str">
        <f>IF(OR($A127="",$S127&lt;&gt;"OK"),"",$G127+SUMPRODUCT(--(Types!$A$2:$A$21=$C127),Types!$D$2:$D$21))</f>
        <v/>
      </c>
      <c r="L127" s="21" t="str">
        <f>IF(OR($A127="",$S127&lt;&gt;"OK"),"",IF(SUMPRODUCT((Types!$A$2:$A$21=$C127)*(Types!$E$2:$E$21&lt;&gt;""))=0,"",EDATE($H127,12*SUMPRODUCT(--(Types!$A$2:$A$21=$C127),Types!$E$2:$E$21))))</f>
        <v/>
      </c>
      <c r="M127" s="21" t="str">
        <f>IF(OR($A127="",$S127&lt;&gt;"OK"),"",EDATE($I127,12*SUMPRODUCT(--(Types!$A$2:$A$21=$C127),Types!$F$2:$F$21)))</f>
        <v/>
      </c>
      <c r="N127" s="21" t="str">
        <f>IF(OR($A127="",$S127&lt;&gt;"OK"),"",MIN($J127:$M127))</f>
        <v/>
      </c>
      <c r="O127" s="22" t="str">
        <f>IF($A127="","",IF(OR($S127&lt;&gt;"OK",NOT(AND(ISNUMBER(Dashboard!$B$4),N(Dashboard!$B$4)&gt;=18264,N(Dashboard!$B$4)&lt;=73050))),"n/a",$N127-Dashboard!$B$4))</f>
        <v/>
      </c>
      <c r="P127" s="23" t="str">
        <f>IF(OR($A127="",$S127&lt;&gt;"OK"),"",MID(IF($J127=$N127," + Monthly","")&amp;IF($K127=$N127," + Maintenance","")&amp;IF($L127=$N127," + Internal","")&amp;IF($M127=$N127," + Hydrostatic",""),4,100))</f>
        <v/>
      </c>
      <c r="Q127" s="24" t="str">
        <f>IF($A127="","",IF(Dashboard!$B$14&gt;0,"Check data",IF($O127&lt;0,"Overdue",IF($O127&lt;=Dashboard!$B$5,"Due soon","OK"))))</f>
        <v/>
      </c>
      <c r="R127" s="22" t="str">
        <f>IF($A127="","",SUMPRODUCT(('Inspection Log'!$B$2:$B$2001=$A127)*('Inspection Log'!$E$2:$E$2001="Fail")*('Inspection Log'!$G$2:$G$2001&lt;&gt;"Closed")))</f>
        <v/>
      </c>
      <c r="S127" s="24" t="str">
        <f>IF(COUNTA($A127:$E127)=0,"",IF($A127="","Check ID",IF(SUMPRODUCT(--($A$2:$A$301=$A127))&gt;1,"Duplicate ID",IF(OR($C127="",SUMPRODUCT(--(Types!$A$2:$A$21=$C127))&lt;&gt;1),"Check ID",IF(OR($B127="",NOT(AND(ISNUMBER($E127),N($E127)&gt;=18264,N($E127)&lt;=73050))),"Check inputs","OK")))))</f>
        <v/>
      </c>
    </row>
    <row r="128" ht="24" customHeight="1" spans="1:19" x14ac:dyDescent="0.25">
      <c r="A128" s="18"/>
      <c r="B128" s="19"/>
      <c r="C128" s="18"/>
      <c r="D128" s="18"/>
      <c r="E128" s="20"/>
      <c r="F128" s="21" t="str">
        <f>IF(OR($A128="",$S128&lt;&gt;"OK"),"",MAX($E128,SUMPRODUCT(MAX(('Inspection Log'!$B$2:$B$2001=$A128)*('Inspection Log'!$C$2:$C$2001="Monthly")*'Inspection Log'!$I$2:$I$2001))))</f>
        <v/>
      </c>
      <c r="G128" s="21" t="str">
        <f>IF(OR($A128="",$S128&lt;&gt;"OK"),"",MAX($E128,SUMPRODUCT(MAX(('Inspection Log'!$B$2:$B$2001=$A128)*('Inspection Log'!$C$2:$C$2001="Maintenance")*'Inspection Log'!$I$2:$I$2001))))</f>
        <v/>
      </c>
      <c r="H128" s="21" t="str">
        <f>IF(OR($A128="",$S128&lt;&gt;"OK"),"",MAX($E128,SUMPRODUCT(MAX(('Inspection Log'!$B$2:$B$2001=$A128)*('Inspection Log'!$C$2:$C$2001="Internal")*'Inspection Log'!$I$2:$I$2001))))</f>
        <v/>
      </c>
      <c r="I128" s="21" t="str">
        <f>IF(OR($A128="",$S128&lt;&gt;"OK"),"",MAX($E128,SUMPRODUCT(MAX(('Inspection Log'!$B$2:$B$2001=$A128)*('Inspection Log'!$C$2:$C$2001="Hydrostatic")*'Inspection Log'!$I$2:$I$2001))))</f>
        <v/>
      </c>
      <c r="J128" s="21" t="str">
        <f>IF(OR($A128="",$S128&lt;&gt;"OK"),"",$F128+SUMPRODUCT(--(Types!$A$2:$A$21=$C128),Types!$C$2:$C$21))</f>
        <v/>
      </c>
      <c r="K128" s="21" t="str">
        <f>IF(OR($A128="",$S128&lt;&gt;"OK"),"",$G128+SUMPRODUCT(--(Types!$A$2:$A$21=$C128),Types!$D$2:$D$21))</f>
        <v/>
      </c>
      <c r="L128" s="21" t="str">
        <f>IF(OR($A128="",$S128&lt;&gt;"OK"),"",IF(SUMPRODUCT((Types!$A$2:$A$21=$C128)*(Types!$E$2:$E$21&lt;&gt;""))=0,"",EDATE($H128,12*SUMPRODUCT(--(Types!$A$2:$A$21=$C128),Types!$E$2:$E$21))))</f>
        <v/>
      </c>
      <c r="M128" s="21" t="str">
        <f>IF(OR($A128="",$S128&lt;&gt;"OK"),"",EDATE($I128,12*SUMPRODUCT(--(Types!$A$2:$A$21=$C128),Types!$F$2:$F$21)))</f>
        <v/>
      </c>
      <c r="N128" s="21" t="str">
        <f>IF(OR($A128="",$S128&lt;&gt;"OK"),"",MIN($J128:$M128))</f>
        <v/>
      </c>
      <c r="O128" s="22" t="str">
        <f>IF($A128="","",IF(OR($S128&lt;&gt;"OK",NOT(AND(ISNUMBER(Dashboard!$B$4),N(Dashboard!$B$4)&gt;=18264,N(Dashboard!$B$4)&lt;=73050))),"n/a",$N128-Dashboard!$B$4))</f>
        <v/>
      </c>
      <c r="P128" s="23" t="str">
        <f>IF(OR($A128="",$S128&lt;&gt;"OK"),"",MID(IF($J128=$N128," + Monthly","")&amp;IF($K128=$N128," + Maintenance","")&amp;IF($L128=$N128," + Internal","")&amp;IF($M128=$N128," + Hydrostatic",""),4,100))</f>
        <v/>
      </c>
      <c r="Q128" s="24" t="str">
        <f>IF($A128="","",IF(Dashboard!$B$14&gt;0,"Check data",IF($O128&lt;0,"Overdue",IF($O128&lt;=Dashboard!$B$5,"Due soon","OK"))))</f>
        <v/>
      </c>
      <c r="R128" s="22" t="str">
        <f>IF($A128="","",SUMPRODUCT(('Inspection Log'!$B$2:$B$2001=$A128)*('Inspection Log'!$E$2:$E$2001="Fail")*('Inspection Log'!$G$2:$G$2001&lt;&gt;"Closed")))</f>
        <v/>
      </c>
      <c r="S128" s="24" t="str">
        <f>IF(COUNTA($A128:$E128)=0,"",IF($A128="","Check ID",IF(SUMPRODUCT(--($A$2:$A$301=$A128))&gt;1,"Duplicate ID",IF(OR($C128="",SUMPRODUCT(--(Types!$A$2:$A$21=$C128))&lt;&gt;1),"Check ID",IF(OR($B128="",NOT(AND(ISNUMBER($E128),N($E128)&gt;=18264,N($E128)&lt;=73050))),"Check inputs","OK")))))</f>
        <v/>
      </c>
    </row>
    <row r="129" ht="24" customHeight="1" spans="1:19" x14ac:dyDescent="0.25">
      <c r="A129" s="18"/>
      <c r="B129" s="19"/>
      <c r="C129" s="18"/>
      <c r="D129" s="18"/>
      <c r="E129" s="20"/>
      <c r="F129" s="21" t="str">
        <f>IF(OR($A129="",$S129&lt;&gt;"OK"),"",MAX($E129,SUMPRODUCT(MAX(('Inspection Log'!$B$2:$B$2001=$A129)*('Inspection Log'!$C$2:$C$2001="Monthly")*'Inspection Log'!$I$2:$I$2001))))</f>
        <v/>
      </c>
      <c r="G129" s="21" t="str">
        <f>IF(OR($A129="",$S129&lt;&gt;"OK"),"",MAX($E129,SUMPRODUCT(MAX(('Inspection Log'!$B$2:$B$2001=$A129)*('Inspection Log'!$C$2:$C$2001="Maintenance")*'Inspection Log'!$I$2:$I$2001))))</f>
        <v/>
      </c>
      <c r="H129" s="21" t="str">
        <f>IF(OR($A129="",$S129&lt;&gt;"OK"),"",MAX($E129,SUMPRODUCT(MAX(('Inspection Log'!$B$2:$B$2001=$A129)*('Inspection Log'!$C$2:$C$2001="Internal")*'Inspection Log'!$I$2:$I$2001))))</f>
        <v/>
      </c>
      <c r="I129" s="21" t="str">
        <f>IF(OR($A129="",$S129&lt;&gt;"OK"),"",MAX($E129,SUMPRODUCT(MAX(('Inspection Log'!$B$2:$B$2001=$A129)*('Inspection Log'!$C$2:$C$2001="Hydrostatic")*'Inspection Log'!$I$2:$I$2001))))</f>
        <v/>
      </c>
      <c r="J129" s="21" t="str">
        <f>IF(OR($A129="",$S129&lt;&gt;"OK"),"",$F129+SUMPRODUCT(--(Types!$A$2:$A$21=$C129),Types!$C$2:$C$21))</f>
        <v/>
      </c>
      <c r="K129" s="21" t="str">
        <f>IF(OR($A129="",$S129&lt;&gt;"OK"),"",$G129+SUMPRODUCT(--(Types!$A$2:$A$21=$C129),Types!$D$2:$D$21))</f>
        <v/>
      </c>
      <c r="L129" s="21" t="str">
        <f>IF(OR($A129="",$S129&lt;&gt;"OK"),"",IF(SUMPRODUCT((Types!$A$2:$A$21=$C129)*(Types!$E$2:$E$21&lt;&gt;""))=0,"",EDATE($H129,12*SUMPRODUCT(--(Types!$A$2:$A$21=$C129),Types!$E$2:$E$21))))</f>
        <v/>
      </c>
      <c r="M129" s="21" t="str">
        <f>IF(OR($A129="",$S129&lt;&gt;"OK"),"",EDATE($I129,12*SUMPRODUCT(--(Types!$A$2:$A$21=$C129),Types!$F$2:$F$21)))</f>
        <v/>
      </c>
      <c r="N129" s="21" t="str">
        <f>IF(OR($A129="",$S129&lt;&gt;"OK"),"",MIN($J129:$M129))</f>
        <v/>
      </c>
      <c r="O129" s="22" t="str">
        <f>IF($A129="","",IF(OR($S129&lt;&gt;"OK",NOT(AND(ISNUMBER(Dashboard!$B$4),N(Dashboard!$B$4)&gt;=18264,N(Dashboard!$B$4)&lt;=73050))),"n/a",$N129-Dashboard!$B$4))</f>
        <v/>
      </c>
      <c r="P129" s="23" t="str">
        <f>IF(OR($A129="",$S129&lt;&gt;"OK"),"",MID(IF($J129=$N129," + Monthly","")&amp;IF($K129=$N129," + Maintenance","")&amp;IF($L129=$N129," + Internal","")&amp;IF($M129=$N129," + Hydrostatic",""),4,100))</f>
        <v/>
      </c>
      <c r="Q129" s="24" t="str">
        <f>IF($A129="","",IF(Dashboard!$B$14&gt;0,"Check data",IF($O129&lt;0,"Overdue",IF($O129&lt;=Dashboard!$B$5,"Due soon","OK"))))</f>
        <v/>
      </c>
      <c r="R129" s="22" t="str">
        <f>IF($A129="","",SUMPRODUCT(('Inspection Log'!$B$2:$B$2001=$A129)*('Inspection Log'!$E$2:$E$2001="Fail")*('Inspection Log'!$G$2:$G$2001&lt;&gt;"Closed")))</f>
        <v/>
      </c>
      <c r="S129" s="24" t="str">
        <f>IF(COUNTA($A129:$E129)=0,"",IF($A129="","Check ID",IF(SUMPRODUCT(--($A$2:$A$301=$A129))&gt;1,"Duplicate ID",IF(OR($C129="",SUMPRODUCT(--(Types!$A$2:$A$21=$C129))&lt;&gt;1),"Check ID",IF(OR($B129="",NOT(AND(ISNUMBER($E129),N($E129)&gt;=18264,N($E129)&lt;=73050))),"Check inputs","OK")))))</f>
        <v/>
      </c>
    </row>
    <row r="130" ht="24" customHeight="1" spans="1:19" x14ac:dyDescent="0.25">
      <c r="A130" s="18"/>
      <c r="B130" s="19"/>
      <c r="C130" s="18"/>
      <c r="D130" s="18"/>
      <c r="E130" s="20"/>
      <c r="F130" s="21" t="str">
        <f>IF(OR($A130="",$S130&lt;&gt;"OK"),"",MAX($E130,SUMPRODUCT(MAX(('Inspection Log'!$B$2:$B$2001=$A130)*('Inspection Log'!$C$2:$C$2001="Monthly")*'Inspection Log'!$I$2:$I$2001))))</f>
        <v/>
      </c>
      <c r="G130" s="21" t="str">
        <f>IF(OR($A130="",$S130&lt;&gt;"OK"),"",MAX($E130,SUMPRODUCT(MAX(('Inspection Log'!$B$2:$B$2001=$A130)*('Inspection Log'!$C$2:$C$2001="Maintenance")*'Inspection Log'!$I$2:$I$2001))))</f>
        <v/>
      </c>
      <c r="H130" s="21" t="str">
        <f>IF(OR($A130="",$S130&lt;&gt;"OK"),"",MAX($E130,SUMPRODUCT(MAX(('Inspection Log'!$B$2:$B$2001=$A130)*('Inspection Log'!$C$2:$C$2001="Internal")*'Inspection Log'!$I$2:$I$2001))))</f>
        <v/>
      </c>
      <c r="I130" s="21" t="str">
        <f>IF(OR($A130="",$S130&lt;&gt;"OK"),"",MAX($E130,SUMPRODUCT(MAX(('Inspection Log'!$B$2:$B$2001=$A130)*('Inspection Log'!$C$2:$C$2001="Hydrostatic")*'Inspection Log'!$I$2:$I$2001))))</f>
        <v/>
      </c>
      <c r="J130" s="21" t="str">
        <f>IF(OR($A130="",$S130&lt;&gt;"OK"),"",$F130+SUMPRODUCT(--(Types!$A$2:$A$21=$C130),Types!$C$2:$C$21))</f>
        <v/>
      </c>
      <c r="K130" s="21" t="str">
        <f>IF(OR($A130="",$S130&lt;&gt;"OK"),"",$G130+SUMPRODUCT(--(Types!$A$2:$A$21=$C130),Types!$D$2:$D$21))</f>
        <v/>
      </c>
      <c r="L130" s="21" t="str">
        <f>IF(OR($A130="",$S130&lt;&gt;"OK"),"",IF(SUMPRODUCT((Types!$A$2:$A$21=$C130)*(Types!$E$2:$E$21&lt;&gt;""))=0,"",EDATE($H130,12*SUMPRODUCT(--(Types!$A$2:$A$21=$C130),Types!$E$2:$E$21))))</f>
        <v/>
      </c>
      <c r="M130" s="21" t="str">
        <f>IF(OR($A130="",$S130&lt;&gt;"OK"),"",EDATE($I130,12*SUMPRODUCT(--(Types!$A$2:$A$21=$C130),Types!$F$2:$F$21)))</f>
        <v/>
      </c>
      <c r="N130" s="21" t="str">
        <f>IF(OR($A130="",$S130&lt;&gt;"OK"),"",MIN($J130:$M130))</f>
        <v/>
      </c>
      <c r="O130" s="22" t="str">
        <f>IF($A130="","",IF(OR($S130&lt;&gt;"OK",NOT(AND(ISNUMBER(Dashboard!$B$4),N(Dashboard!$B$4)&gt;=18264,N(Dashboard!$B$4)&lt;=73050))),"n/a",$N130-Dashboard!$B$4))</f>
        <v/>
      </c>
      <c r="P130" s="23" t="str">
        <f>IF(OR($A130="",$S130&lt;&gt;"OK"),"",MID(IF($J130=$N130," + Monthly","")&amp;IF($K130=$N130," + Maintenance","")&amp;IF($L130=$N130," + Internal","")&amp;IF($M130=$N130," + Hydrostatic",""),4,100))</f>
        <v/>
      </c>
      <c r="Q130" s="24" t="str">
        <f>IF($A130="","",IF(Dashboard!$B$14&gt;0,"Check data",IF($O130&lt;0,"Overdue",IF($O130&lt;=Dashboard!$B$5,"Due soon","OK"))))</f>
        <v/>
      </c>
      <c r="R130" s="22" t="str">
        <f>IF($A130="","",SUMPRODUCT(('Inspection Log'!$B$2:$B$2001=$A130)*('Inspection Log'!$E$2:$E$2001="Fail")*('Inspection Log'!$G$2:$G$2001&lt;&gt;"Closed")))</f>
        <v/>
      </c>
      <c r="S130" s="24" t="str">
        <f>IF(COUNTA($A130:$E130)=0,"",IF($A130="","Check ID",IF(SUMPRODUCT(--($A$2:$A$301=$A130))&gt;1,"Duplicate ID",IF(OR($C130="",SUMPRODUCT(--(Types!$A$2:$A$21=$C130))&lt;&gt;1),"Check ID",IF(OR($B130="",NOT(AND(ISNUMBER($E130),N($E130)&gt;=18264,N($E130)&lt;=73050))),"Check inputs","OK")))))</f>
        <v/>
      </c>
    </row>
    <row r="131" ht="24" customHeight="1" spans="1:19" x14ac:dyDescent="0.25">
      <c r="A131" s="18"/>
      <c r="B131" s="19"/>
      <c r="C131" s="18"/>
      <c r="D131" s="18"/>
      <c r="E131" s="20"/>
      <c r="F131" s="21" t="str">
        <f>IF(OR($A131="",$S131&lt;&gt;"OK"),"",MAX($E131,SUMPRODUCT(MAX(('Inspection Log'!$B$2:$B$2001=$A131)*('Inspection Log'!$C$2:$C$2001="Monthly")*'Inspection Log'!$I$2:$I$2001))))</f>
        <v/>
      </c>
      <c r="G131" s="21" t="str">
        <f>IF(OR($A131="",$S131&lt;&gt;"OK"),"",MAX($E131,SUMPRODUCT(MAX(('Inspection Log'!$B$2:$B$2001=$A131)*('Inspection Log'!$C$2:$C$2001="Maintenance")*'Inspection Log'!$I$2:$I$2001))))</f>
        <v/>
      </c>
      <c r="H131" s="21" t="str">
        <f>IF(OR($A131="",$S131&lt;&gt;"OK"),"",MAX($E131,SUMPRODUCT(MAX(('Inspection Log'!$B$2:$B$2001=$A131)*('Inspection Log'!$C$2:$C$2001="Internal")*'Inspection Log'!$I$2:$I$2001))))</f>
        <v/>
      </c>
      <c r="I131" s="21" t="str">
        <f>IF(OR($A131="",$S131&lt;&gt;"OK"),"",MAX($E131,SUMPRODUCT(MAX(('Inspection Log'!$B$2:$B$2001=$A131)*('Inspection Log'!$C$2:$C$2001="Hydrostatic")*'Inspection Log'!$I$2:$I$2001))))</f>
        <v/>
      </c>
      <c r="J131" s="21" t="str">
        <f>IF(OR($A131="",$S131&lt;&gt;"OK"),"",$F131+SUMPRODUCT(--(Types!$A$2:$A$21=$C131),Types!$C$2:$C$21))</f>
        <v/>
      </c>
      <c r="K131" s="21" t="str">
        <f>IF(OR($A131="",$S131&lt;&gt;"OK"),"",$G131+SUMPRODUCT(--(Types!$A$2:$A$21=$C131),Types!$D$2:$D$21))</f>
        <v/>
      </c>
      <c r="L131" s="21" t="str">
        <f>IF(OR($A131="",$S131&lt;&gt;"OK"),"",IF(SUMPRODUCT((Types!$A$2:$A$21=$C131)*(Types!$E$2:$E$21&lt;&gt;""))=0,"",EDATE($H131,12*SUMPRODUCT(--(Types!$A$2:$A$21=$C131),Types!$E$2:$E$21))))</f>
        <v/>
      </c>
      <c r="M131" s="21" t="str">
        <f>IF(OR($A131="",$S131&lt;&gt;"OK"),"",EDATE($I131,12*SUMPRODUCT(--(Types!$A$2:$A$21=$C131),Types!$F$2:$F$21)))</f>
        <v/>
      </c>
      <c r="N131" s="21" t="str">
        <f>IF(OR($A131="",$S131&lt;&gt;"OK"),"",MIN($J131:$M131))</f>
        <v/>
      </c>
      <c r="O131" s="22" t="str">
        <f>IF($A131="","",IF(OR($S131&lt;&gt;"OK",NOT(AND(ISNUMBER(Dashboard!$B$4),N(Dashboard!$B$4)&gt;=18264,N(Dashboard!$B$4)&lt;=73050))),"n/a",$N131-Dashboard!$B$4))</f>
        <v/>
      </c>
      <c r="P131" s="23" t="str">
        <f>IF(OR($A131="",$S131&lt;&gt;"OK"),"",MID(IF($J131=$N131," + Monthly","")&amp;IF($K131=$N131," + Maintenance","")&amp;IF($L131=$N131," + Internal","")&amp;IF($M131=$N131," + Hydrostatic",""),4,100))</f>
        <v/>
      </c>
      <c r="Q131" s="24" t="str">
        <f>IF($A131="","",IF(Dashboard!$B$14&gt;0,"Check data",IF($O131&lt;0,"Overdue",IF($O131&lt;=Dashboard!$B$5,"Due soon","OK"))))</f>
        <v/>
      </c>
      <c r="R131" s="22" t="str">
        <f>IF($A131="","",SUMPRODUCT(('Inspection Log'!$B$2:$B$2001=$A131)*('Inspection Log'!$E$2:$E$2001="Fail")*('Inspection Log'!$G$2:$G$2001&lt;&gt;"Closed")))</f>
        <v/>
      </c>
      <c r="S131" s="24" t="str">
        <f>IF(COUNTA($A131:$E131)=0,"",IF($A131="","Check ID",IF(SUMPRODUCT(--($A$2:$A$301=$A131))&gt;1,"Duplicate ID",IF(OR($C131="",SUMPRODUCT(--(Types!$A$2:$A$21=$C131))&lt;&gt;1),"Check ID",IF(OR($B131="",NOT(AND(ISNUMBER($E131),N($E131)&gt;=18264,N($E131)&lt;=73050))),"Check inputs","OK")))))</f>
        <v/>
      </c>
    </row>
    <row r="132" ht="24" customHeight="1" spans="1:19" x14ac:dyDescent="0.25">
      <c r="A132" s="18"/>
      <c r="B132" s="19"/>
      <c r="C132" s="18"/>
      <c r="D132" s="18"/>
      <c r="E132" s="20"/>
      <c r="F132" s="21" t="str">
        <f>IF(OR($A132="",$S132&lt;&gt;"OK"),"",MAX($E132,SUMPRODUCT(MAX(('Inspection Log'!$B$2:$B$2001=$A132)*('Inspection Log'!$C$2:$C$2001="Monthly")*'Inspection Log'!$I$2:$I$2001))))</f>
        <v/>
      </c>
      <c r="G132" s="21" t="str">
        <f>IF(OR($A132="",$S132&lt;&gt;"OK"),"",MAX($E132,SUMPRODUCT(MAX(('Inspection Log'!$B$2:$B$2001=$A132)*('Inspection Log'!$C$2:$C$2001="Maintenance")*'Inspection Log'!$I$2:$I$2001))))</f>
        <v/>
      </c>
      <c r="H132" s="21" t="str">
        <f>IF(OR($A132="",$S132&lt;&gt;"OK"),"",MAX($E132,SUMPRODUCT(MAX(('Inspection Log'!$B$2:$B$2001=$A132)*('Inspection Log'!$C$2:$C$2001="Internal")*'Inspection Log'!$I$2:$I$2001))))</f>
        <v/>
      </c>
      <c r="I132" s="21" t="str">
        <f>IF(OR($A132="",$S132&lt;&gt;"OK"),"",MAX($E132,SUMPRODUCT(MAX(('Inspection Log'!$B$2:$B$2001=$A132)*('Inspection Log'!$C$2:$C$2001="Hydrostatic")*'Inspection Log'!$I$2:$I$2001))))</f>
        <v/>
      </c>
      <c r="J132" s="21" t="str">
        <f>IF(OR($A132="",$S132&lt;&gt;"OK"),"",$F132+SUMPRODUCT(--(Types!$A$2:$A$21=$C132),Types!$C$2:$C$21))</f>
        <v/>
      </c>
      <c r="K132" s="21" t="str">
        <f>IF(OR($A132="",$S132&lt;&gt;"OK"),"",$G132+SUMPRODUCT(--(Types!$A$2:$A$21=$C132),Types!$D$2:$D$21))</f>
        <v/>
      </c>
      <c r="L132" s="21" t="str">
        <f>IF(OR($A132="",$S132&lt;&gt;"OK"),"",IF(SUMPRODUCT((Types!$A$2:$A$21=$C132)*(Types!$E$2:$E$21&lt;&gt;""))=0,"",EDATE($H132,12*SUMPRODUCT(--(Types!$A$2:$A$21=$C132),Types!$E$2:$E$21))))</f>
        <v/>
      </c>
      <c r="M132" s="21" t="str">
        <f>IF(OR($A132="",$S132&lt;&gt;"OK"),"",EDATE($I132,12*SUMPRODUCT(--(Types!$A$2:$A$21=$C132),Types!$F$2:$F$21)))</f>
        <v/>
      </c>
      <c r="N132" s="21" t="str">
        <f>IF(OR($A132="",$S132&lt;&gt;"OK"),"",MIN($J132:$M132))</f>
        <v/>
      </c>
      <c r="O132" s="22" t="str">
        <f>IF($A132="","",IF(OR($S132&lt;&gt;"OK",NOT(AND(ISNUMBER(Dashboard!$B$4),N(Dashboard!$B$4)&gt;=18264,N(Dashboard!$B$4)&lt;=73050))),"n/a",$N132-Dashboard!$B$4))</f>
        <v/>
      </c>
      <c r="P132" s="23" t="str">
        <f>IF(OR($A132="",$S132&lt;&gt;"OK"),"",MID(IF($J132=$N132," + Monthly","")&amp;IF($K132=$N132," + Maintenance","")&amp;IF($L132=$N132," + Internal","")&amp;IF($M132=$N132," + Hydrostatic",""),4,100))</f>
        <v/>
      </c>
      <c r="Q132" s="24" t="str">
        <f>IF($A132="","",IF(Dashboard!$B$14&gt;0,"Check data",IF($O132&lt;0,"Overdue",IF($O132&lt;=Dashboard!$B$5,"Due soon","OK"))))</f>
        <v/>
      </c>
      <c r="R132" s="22" t="str">
        <f>IF($A132="","",SUMPRODUCT(('Inspection Log'!$B$2:$B$2001=$A132)*('Inspection Log'!$E$2:$E$2001="Fail")*('Inspection Log'!$G$2:$G$2001&lt;&gt;"Closed")))</f>
        <v/>
      </c>
      <c r="S132" s="24" t="str">
        <f>IF(COUNTA($A132:$E132)=0,"",IF($A132="","Check ID",IF(SUMPRODUCT(--($A$2:$A$301=$A132))&gt;1,"Duplicate ID",IF(OR($C132="",SUMPRODUCT(--(Types!$A$2:$A$21=$C132))&lt;&gt;1),"Check ID",IF(OR($B132="",NOT(AND(ISNUMBER($E132),N($E132)&gt;=18264,N($E132)&lt;=73050))),"Check inputs","OK")))))</f>
        <v/>
      </c>
    </row>
    <row r="133" ht="24" customHeight="1" spans="1:19" x14ac:dyDescent="0.25">
      <c r="A133" s="18"/>
      <c r="B133" s="19"/>
      <c r="C133" s="18"/>
      <c r="D133" s="18"/>
      <c r="E133" s="20"/>
      <c r="F133" s="21" t="str">
        <f>IF(OR($A133="",$S133&lt;&gt;"OK"),"",MAX($E133,SUMPRODUCT(MAX(('Inspection Log'!$B$2:$B$2001=$A133)*('Inspection Log'!$C$2:$C$2001="Monthly")*'Inspection Log'!$I$2:$I$2001))))</f>
        <v/>
      </c>
      <c r="G133" s="21" t="str">
        <f>IF(OR($A133="",$S133&lt;&gt;"OK"),"",MAX($E133,SUMPRODUCT(MAX(('Inspection Log'!$B$2:$B$2001=$A133)*('Inspection Log'!$C$2:$C$2001="Maintenance")*'Inspection Log'!$I$2:$I$2001))))</f>
        <v/>
      </c>
      <c r="H133" s="21" t="str">
        <f>IF(OR($A133="",$S133&lt;&gt;"OK"),"",MAX($E133,SUMPRODUCT(MAX(('Inspection Log'!$B$2:$B$2001=$A133)*('Inspection Log'!$C$2:$C$2001="Internal")*'Inspection Log'!$I$2:$I$2001))))</f>
        <v/>
      </c>
      <c r="I133" s="21" t="str">
        <f>IF(OR($A133="",$S133&lt;&gt;"OK"),"",MAX($E133,SUMPRODUCT(MAX(('Inspection Log'!$B$2:$B$2001=$A133)*('Inspection Log'!$C$2:$C$2001="Hydrostatic")*'Inspection Log'!$I$2:$I$2001))))</f>
        <v/>
      </c>
      <c r="J133" s="21" t="str">
        <f>IF(OR($A133="",$S133&lt;&gt;"OK"),"",$F133+SUMPRODUCT(--(Types!$A$2:$A$21=$C133),Types!$C$2:$C$21))</f>
        <v/>
      </c>
      <c r="K133" s="21" t="str">
        <f>IF(OR($A133="",$S133&lt;&gt;"OK"),"",$G133+SUMPRODUCT(--(Types!$A$2:$A$21=$C133),Types!$D$2:$D$21))</f>
        <v/>
      </c>
      <c r="L133" s="21" t="str">
        <f>IF(OR($A133="",$S133&lt;&gt;"OK"),"",IF(SUMPRODUCT((Types!$A$2:$A$21=$C133)*(Types!$E$2:$E$21&lt;&gt;""))=0,"",EDATE($H133,12*SUMPRODUCT(--(Types!$A$2:$A$21=$C133),Types!$E$2:$E$21))))</f>
        <v/>
      </c>
      <c r="M133" s="21" t="str">
        <f>IF(OR($A133="",$S133&lt;&gt;"OK"),"",EDATE($I133,12*SUMPRODUCT(--(Types!$A$2:$A$21=$C133),Types!$F$2:$F$21)))</f>
        <v/>
      </c>
      <c r="N133" s="21" t="str">
        <f>IF(OR($A133="",$S133&lt;&gt;"OK"),"",MIN($J133:$M133))</f>
        <v/>
      </c>
      <c r="O133" s="22" t="str">
        <f>IF($A133="","",IF(OR($S133&lt;&gt;"OK",NOT(AND(ISNUMBER(Dashboard!$B$4),N(Dashboard!$B$4)&gt;=18264,N(Dashboard!$B$4)&lt;=73050))),"n/a",$N133-Dashboard!$B$4))</f>
        <v/>
      </c>
      <c r="P133" s="23" t="str">
        <f>IF(OR($A133="",$S133&lt;&gt;"OK"),"",MID(IF($J133=$N133," + Monthly","")&amp;IF($K133=$N133," + Maintenance","")&amp;IF($L133=$N133," + Internal","")&amp;IF($M133=$N133," + Hydrostatic",""),4,100))</f>
        <v/>
      </c>
      <c r="Q133" s="24" t="str">
        <f>IF($A133="","",IF(Dashboard!$B$14&gt;0,"Check data",IF($O133&lt;0,"Overdue",IF($O133&lt;=Dashboard!$B$5,"Due soon","OK"))))</f>
        <v/>
      </c>
      <c r="R133" s="22" t="str">
        <f>IF($A133="","",SUMPRODUCT(('Inspection Log'!$B$2:$B$2001=$A133)*('Inspection Log'!$E$2:$E$2001="Fail")*('Inspection Log'!$G$2:$G$2001&lt;&gt;"Closed")))</f>
        <v/>
      </c>
      <c r="S133" s="24" t="str">
        <f>IF(COUNTA($A133:$E133)=0,"",IF($A133="","Check ID",IF(SUMPRODUCT(--($A$2:$A$301=$A133))&gt;1,"Duplicate ID",IF(OR($C133="",SUMPRODUCT(--(Types!$A$2:$A$21=$C133))&lt;&gt;1),"Check ID",IF(OR($B133="",NOT(AND(ISNUMBER($E133),N($E133)&gt;=18264,N($E133)&lt;=73050))),"Check inputs","OK")))))</f>
        <v/>
      </c>
    </row>
    <row r="134" ht="24" customHeight="1" spans="1:19" x14ac:dyDescent="0.25">
      <c r="A134" s="18"/>
      <c r="B134" s="19"/>
      <c r="C134" s="18"/>
      <c r="D134" s="18"/>
      <c r="E134" s="20"/>
      <c r="F134" s="21" t="str">
        <f>IF(OR($A134="",$S134&lt;&gt;"OK"),"",MAX($E134,SUMPRODUCT(MAX(('Inspection Log'!$B$2:$B$2001=$A134)*('Inspection Log'!$C$2:$C$2001="Monthly")*'Inspection Log'!$I$2:$I$2001))))</f>
        <v/>
      </c>
      <c r="G134" s="21" t="str">
        <f>IF(OR($A134="",$S134&lt;&gt;"OK"),"",MAX($E134,SUMPRODUCT(MAX(('Inspection Log'!$B$2:$B$2001=$A134)*('Inspection Log'!$C$2:$C$2001="Maintenance")*'Inspection Log'!$I$2:$I$2001))))</f>
        <v/>
      </c>
      <c r="H134" s="21" t="str">
        <f>IF(OR($A134="",$S134&lt;&gt;"OK"),"",MAX($E134,SUMPRODUCT(MAX(('Inspection Log'!$B$2:$B$2001=$A134)*('Inspection Log'!$C$2:$C$2001="Internal")*'Inspection Log'!$I$2:$I$2001))))</f>
        <v/>
      </c>
      <c r="I134" s="21" t="str">
        <f>IF(OR($A134="",$S134&lt;&gt;"OK"),"",MAX($E134,SUMPRODUCT(MAX(('Inspection Log'!$B$2:$B$2001=$A134)*('Inspection Log'!$C$2:$C$2001="Hydrostatic")*'Inspection Log'!$I$2:$I$2001))))</f>
        <v/>
      </c>
      <c r="J134" s="21" t="str">
        <f>IF(OR($A134="",$S134&lt;&gt;"OK"),"",$F134+SUMPRODUCT(--(Types!$A$2:$A$21=$C134),Types!$C$2:$C$21))</f>
        <v/>
      </c>
      <c r="K134" s="21" t="str">
        <f>IF(OR($A134="",$S134&lt;&gt;"OK"),"",$G134+SUMPRODUCT(--(Types!$A$2:$A$21=$C134),Types!$D$2:$D$21))</f>
        <v/>
      </c>
      <c r="L134" s="21" t="str">
        <f>IF(OR($A134="",$S134&lt;&gt;"OK"),"",IF(SUMPRODUCT((Types!$A$2:$A$21=$C134)*(Types!$E$2:$E$21&lt;&gt;""))=0,"",EDATE($H134,12*SUMPRODUCT(--(Types!$A$2:$A$21=$C134),Types!$E$2:$E$21))))</f>
        <v/>
      </c>
      <c r="M134" s="21" t="str">
        <f>IF(OR($A134="",$S134&lt;&gt;"OK"),"",EDATE($I134,12*SUMPRODUCT(--(Types!$A$2:$A$21=$C134),Types!$F$2:$F$21)))</f>
        <v/>
      </c>
      <c r="N134" s="21" t="str">
        <f>IF(OR($A134="",$S134&lt;&gt;"OK"),"",MIN($J134:$M134))</f>
        <v/>
      </c>
      <c r="O134" s="22" t="str">
        <f>IF($A134="","",IF(OR($S134&lt;&gt;"OK",NOT(AND(ISNUMBER(Dashboard!$B$4),N(Dashboard!$B$4)&gt;=18264,N(Dashboard!$B$4)&lt;=73050))),"n/a",$N134-Dashboard!$B$4))</f>
        <v/>
      </c>
      <c r="P134" s="23" t="str">
        <f>IF(OR($A134="",$S134&lt;&gt;"OK"),"",MID(IF($J134=$N134," + Monthly","")&amp;IF($K134=$N134," + Maintenance","")&amp;IF($L134=$N134," + Internal","")&amp;IF($M134=$N134," + Hydrostatic",""),4,100))</f>
        <v/>
      </c>
      <c r="Q134" s="24" t="str">
        <f>IF($A134="","",IF(Dashboard!$B$14&gt;0,"Check data",IF($O134&lt;0,"Overdue",IF($O134&lt;=Dashboard!$B$5,"Due soon","OK"))))</f>
        <v/>
      </c>
      <c r="R134" s="22" t="str">
        <f>IF($A134="","",SUMPRODUCT(('Inspection Log'!$B$2:$B$2001=$A134)*('Inspection Log'!$E$2:$E$2001="Fail")*('Inspection Log'!$G$2:$G$2001&lt;&gt;"Closed")))</f>
        <v/>
      </c>
      <c r="S134" s="24" t="str">
        <f>IF(COUNTA($A134:$E134)=0,"",IF($A134="","Check ID",IF(SUMPRODUCT(--($A$2:$A$301=$A134))&gt;1,"Duplicate ID",IF(OR($C134="",SUMPRODUCT(--(Types!$A$2:$A$21=$C134))&lt;&gt;1),"Check ID",IF(OR($B134="",NOT(AND(ISNUMBER($E134),N($E134)&gt;=18264,N($E134)&lt;=73050))),"Check inputs","OK")))))</f>
        <v/>
      </c>
    </row>
    <row r="135" ht="24" customHeight="1" spans="1:19" x14ac:dyDescent="0.25">
      <c r="A135" s="18"/>
      <c r="B135" s="19"/>
      <c r="C135" s="18"/>
      <c r="D135" s="18"/>
      <c r="E135" s="20"/>
      <c r="F135" s="21" t="str">
        <f>IF(OR($A135="",$S135&lt;&gt;"OK"),"",MAX($E135,SUMPRODUCT(MAX(('Inspection Log'!$B$2:$B$2001=$A135)*('Inspection Log'!$C$2:$C$2001="Monthly")*'Inspection Log'!$I$2:$I$2001))))</f>
        <v/>
      </c>
      <c r="G135" s="21" t="str">
        <f>IF(OR($A135="",$S135&lt;&gt;"OK"),"",MAX($E135,SUMPRODUCT(MAX(('Inspection Log'!$B$2:$B$2001=$A135)*('Inspection Log'!$C$2:$C$2001="Maintenance")*'Inspection Log'!$I$2:$I$2001))))</f>
        <v/>
      </c>
      <c r="H135" s="21" t="str">
        <f>IF(OR($A135="",$S135&lt;&gt;"OK"),"",MAX($E135,SUMPRODUCT(MAX(('Inspection Log'!$B$2:$B$2001=$A135)*('Inspection Log'!$C$2:$C$2001="Internal")*'Inspection Log'!$I$2:$I$2001))))</f>
        <v/>
      </c>
      <c r="I135" s="21" t="str">
        <f>IF(OR($A135="",$S135&lt;&gt;"OK"),"",MAX($E135,SUMPRODUCT(MAX(('Inspection Log'!$B$2:$B$2001=$A135)*('Inspection Log'!$C$2:$C$2001="Hydrostatic")*'Inspection Log'!$I$2:$I$2001))))</f>
        <v/>
      </c>
      <c r="J135" s="21" t="str">
        <f>IF(OR($A135="",$S135&lt;&gt;"OK"),"",$F135+SUMPRODUCT(--(Types!$A$2:$A$21=$C135),Types!$C$2:$C$21))</f>
        <v/>
      </c>
      <c r="K135" s="21" t="str">
        <f>IF(OR($A135="",$S135&lt;&gt;"OK"),"",$G135+SUMPRODUCT(--(Types!$A$2:$A$21=$C135),Types!$D$2:$D$21))</f>
        <v/>
      </c>
      <c r="L135" s="21" t="str">
        <f>IF(OR($A135="",$S135&lt;&gt;"OK"),"",IF(SUMPRODUCT((Types!$A$2:$A$21=$C135)*(Types!$E$2:$E$21&lt;&gt;""))=0,"",EDATE($H135,12*SUMPRODUCT(--(Types!$A$2:$A$21=$C135),Types!$E$2:$E$21))))</f>
        <v/>
      </c>
      <c r="M135" s="21" t="str">
        <f>IF(OR($A135="",$S135&lt;&gt;"OK"),"",EDATE($I135,12*SUMPRODUCT(--(Types!$A$2:$A$21=$C135),Types!$F$2:$F$21)))</f>
        <v/>
      </c>
      <c r="N135" s="21" t="str">
        <f>IF(OR($A135="",$S135&lt;&gt;"OK"),"",MIN($J135:$M135))</f>
        <v/>
      </c>
      <c r="O135" s="22" t="str">
        <f>IF($A135="","",IF(OR($S135&lt;&gt;"OK",NOT(AND(ISNUMBER(Dashboard!$B$4),N(Dashboard!$B$4)&gt;=18264,N(Dashboard!$B$4)&lt;=73050))),"n/a",$N135-Dashboard!$B$4))</f>
        <v/>
      </c>
      <c r="P135" s="23" t="str">
        <f>IF(OR($A135="",$S135&lt;&gt;"OK"),"",MID(IF($J135=$N135," + Monthly","")&amp;IF($K135=$N135," + Maintenance","")&amp;IF($L135=$N135," + Internal","")&amp;IF($M135=$N135," + Hydrostatic",""),4,100))</f>
        <v/>
      </c>
      <c r="Q135" s="24" t="str">
        <f>IF($A135="","",IF(Dashboard!$B$14&gt;0,"Check data",IF($O135&lt;0,"Overdue",IF($O135&lt;=Dashboard!$B$5,"Due soon","OK"))))</f>
        <v/>
      </c>
      <c r="R135" s="22" t="str">
        <f>IF($A135="","",SUMPRODUCT(('Inspection Log'!$B$2:$B$2001=$A135)*('Inspection Log'!$E$2:$E$2001="Fail")*('Inspection Log'!$G$2:$G$2001&lt;&gt;"Closed")))</f>
        <v/>
      </c>
      <c r="S135" s="24" t="str">
        <f>IF(COUNTA($A135:$E135)=0,"",IF($A135="","Check ID",IF(SUMPRODUCT(--($A$2:$A$301=$A135))&gt;1,"Duplicate ID",IF(OR($C135="",SUMPRODUCT(--(Types!$A$2:$A$21=$C135))&lt;&gt;1),"Check ID",IF(OR($B135="",NOT(AND(ISNUMBER($E135),N($E135)&gt;=18264,N($E135)&lt;=73050))),"Check inputs","OK")))))</f>
        <v/>
      </c>
    </row>
    <row r="136" ht="24" customHeight="1" spans="1:19" x14ac:dyDescent="0.25">
      <c r="A136" s="18"/>
      <c r="B136" s="19"/>
      <c r="C136" s="18"/>
      <c r="D136" s="18"/>
      <c r="E136" s="20"/>
      <c r="F136" s="21" t="str">
        <f>IF(OR($A136="",$S136&lt;&gt;"OK"),"",MAX($E136,SUMPRODUCT(MAX(('Inspection Log'!$B$2:$B$2001=$A136)*('Inspection Log'!$C$2:$C$2001="Monthly")*'Inspection Log'!$I$2:$I$2001))))</f>
        <v/>
      </c>
      <c r="G136" s="21" t="str">
        <f>IF(OR($A136="",$S136&lt;&gt;"OK"),"",MAX($E136,SUMPRODUCT(MAX(('Inspection Log'!$B$2:$B$2001=$A136)*('Inspection Log'!$C$2:$C$2001="Maintenance")*'Inspection Log'!$I$2:$I$2001))))</f>
        <v/>
      </c>
      <c r="H136" s="21" t="str">
        <f>IF(OR($A136="",$S136&lt;&gt;"OK"),"",MAX($E136,SUMPRODUCT(MAX(('Inspection Log'!$B$2:$B$2001=$A136)*('Inspection Log'!$C$2:$C$2001="Internal")*'Inspection Log'!$I$2:$I$2001))))</f>
        <v/>
      </c>
      <c r="I136" s="21" t="str">
        <f>IF(OR($A136="",$S136&lt;&gt;"OK"),"",MAX($E136,SUMPRODUCT(MAX(('Inspection Log'!$B$2:$B$2001=$A136)*('Inspection Log'!$C$2:$C$2001="Hydrostatic")*'Inspection Log'!$I$2:$I$2001))))</f>
        <v/>
      </c>
      <c r="J136" s="21" t="str">
        <f>IF(OR($A136="",$S136&lt;&gt;"OK"),"",$F136+SUMPRODUCT(--(Types!$A$2:$A$21=$C136),Types!$C$2:$C$21))</f>
        <v/>
      </c>
      <c r="K136" s="21" t="str">
        <f>IF(OR($A136="",$S136&lt;&gt;"OK"),"",$G136+SUMPRODUCT(--(Types!$A$2:$A$21=$C136),Types!$D$2:$D$21))</f>
        <v/>
      </c>
      <c r="L136" s="21" t="str">
        <f>IF(OR($A136="",$S136&lt;&gt;"OK"),"",IF(SUMPRODUCT((Types!$A$2:$A$21=$C136)*(Types!$E$2:$E$21&lt;&gt;""))=0,"",EDATE($H136,12*SUMPRODUCT(--(Types!$A$2:$A$21=$C136),Types!$E$2:$E$21))))</f>
        <v/>
      </c>
      <c r="M136" s="21" t="str">
        <f>IF(OR($A136="",$S136&lt;&gt;"OK"),"",EDATE($I136,12*SUMPRODUCT(--(Types!$A$2:$A$21=$C136),Types!$F$2:$F$21)))</f>
        <v/>
      </c>
      <c r="N136" s="21" t="str">
        <f>IF(OR($A136="",$S136&lt;&gt;"OK"),"",MIN($J136:$M136))</f>
        <v/>
      </c>
      <c r="O136" s="22" t="str">
        <f>IF($A136="","",IF(OR($S136&lt;&gt;"OK",NOT(AND(ISNUMBER(Dashboard!$B$4),N(Dashboard!$B$4)&gt;=18264,N(Dashboard!$B$4)&lt;=73050))),"n/a",$N136-Dashboard!$B$4))</f>
        <v/>
      </c>
      <c r="P136" s="23" t="str">
        <f>IF(OR($A136="",$S136&lt;&gt;"OK"),"",MID(IF($J136=$N136," + Monthly","")&amp;IF($K136=$N136," + Maintenance","")&amp;IF($L136=$N136," + Internal","")&amp;IF($M136=$N136," + Hydrostatic",""),4,100))</f>
        <v/>
      </c>
      <c r="Q136" s="24" t="str">
        <f>IF($A136="","",IF(Dashboard!$B$14&gt;0,"Check data",IF($O136&lt;0,"Overdue",IF($O136&lt;=Dashboard!$B$5,"Due soon","OK"))))</f>
        <v/>
      </c>
      <c r="R136" s="22" t="str">
        <f>IF($A136="","",SUMPRODUCT(('Inspection Log'!$B$2:$B$2001=$A136)*('Inspection Log'!$E$2:$E$2001="Fail")*('Inspection Log'!$G$2:$G$2001&lt;&gt;"Closed")))</f>
        <v/>
      </c>
      <c r="S136" s="24" t="str">
        <f>IF(COUNTA($A136:$E136)=0,"",IF($A136="","Check ID",IF(SUMPRODUCT(--($A$2:$A$301=$A136))&gt;1,"Duplicate ID",IF(OR($C136="",SUMPRODUCT(--(Types!$A$2:$A$21=$C136))&lt;&gt;1),"Check ID",IF(OR($B136="",NOT(AND(ISNUMBER($E136),N($E136)&gt;=18264,N($E136)&lt;=73050))),"Check inputs","OK")))))</f>
        <v/>
      </c>
    </row>
    <row r="137" ht="24" customHeight="1" spans="1:19" x14ac:dyDescent="0.25">
      <c r="A137" s="18"/>
      <c r="B137" s="19"/>
      <c r="C137" s="18"/>
      <c r="D137" s="18"/>
      <c r="E137" s="20"/>
      <c r="F137" s="21" t="str">
        <f>IF(OR($A137="",$S137&lt;&gt;"OK"),"",MAX($E137,SUMPRODUCT(MAX(('Inspection Log'!$B$2:$B$2001=$A137)*('Inspection Log'!$C$2:$C$2001="Monthly")*'Inspection Log'!$I$2:$I$2001))))</f>
        <v/>
      </c>
      <c r="G137" s="21" t="str">
        <f>IF(OR($A137="",$S137&lt;&gt;"OK"),"",MAX($E137,SUMPRODUCT(MAX(('Inspection Log'!$B$2:$B$2001=$A137)*('Inspection Log'!$C$2:$C$2001="Maintenance")*'Inspection Log'!$I$2:$I$2001))))</f>
        <v/>
      </c>
      <c r="H137" s="21" t="str">
        <f>IF(OR($A137="",$S137&lt;&gt;"OK"),"",MAX($E137,SUMPRODUCT(MAX(('Inspection Log'!$B$2:$B$2001=$A137)*('Inspection Log'!$C$2:$C$2001="Internal")*'Inspection Log'!$I$2:$I$2001))))</f>
        <v/>
      </c>
      <c r="I137" s="21" t="str">
        <f>IF(OR($A137="",$S137&lt;&gt;"OK"),"",MAX($E137,SUMPRODUCT(MAX(('Inspection Log'!$B$2:$B$2001=$A137)*('Inspection Log'!$C$2:$C$2001="Hydrostatic")*'Inspection Log'!$I$2:$I$2001))))</f>
        <v/>
      </c>
      <c r="J137" s="21" t="str">
        <f>IF(OR($A137="",$S137&lt;&gt;"OK"),"",$F137+SUMPRODUCT(--(Types!$A$2:$A$21=$C137),Types!$C$2:$C$21))</f>
        <v/>
      </c>
      <c r="K137" s="21" t="str">
        <f>IF(OR($A137="",$S137&lt;&gt;"OK"),"",$G137+SUMPRODUCT(--(Types!$A$2:$A$21=$C137),Types!$D$2:$D$21))</f>
        <v/>
      </c>
      <c r="L137" s="21" t="str">
        <f>IF(OR($A137="",$S137&lt;&gt;"OK"),"",IF(SUMPRODUCT((Types!$A$2:$A$21=$C137)*(Types!$E$2:$E$21&lt;&gt;""))=0,"",EDATE($H137,12*SUMPRODUCT(--(Types!$A$2:$A$21=$C137),Types!$E$2:$E$21))))</f>
        <v/>
      </c>
      <c r="M137" s="21" t="str">
        <f>IF(OR($A137="",$S137&lt;&gt;"OK"),"",EDATE($I137,12*SUMPRODUCT(--(Types!$A$2:$A$21=$C137),Types!$F$2:$F$21)))</f>
        <v/>
      </c>
      <c r="N137" s="21" t="str">
        <f>IF(OR($A137="",$S137&lt;&gt;"OK"),"",MIN($J137:$M137))</f>
        <v/>
      </c>
      <c r="O137" s="22" t="str">
        <f>IF($A137="","",IF(OR($S137&lt;&gt;"OK",NOT(AND(ISNUMBER(Dashboard!$B$4),N(Dashboard!$B$4)&gt;=18264,N(Dashboard!$B$4)&lt;=73050))),"n/a",$N137-Dashboard!$B$4))</f>
        <v/>
      </c>
      <c r="P137" s="23" t="str">
        <f>IF(OR($A137="",$S137&lt;&gt;"OK"),"",MID(IF($J137=$N137," + Monthly","")&amp;IF($K137=$N137," + Maintenance","")&amp;IF($L137=$N137," + Internal","")&amp;IF($M137=$N137," + Hydrostatic",""),4,100))</f>
        <v/>
      </c>
      <c r="Q137" s="24" t="str">
        <f>IF($A137="","",IF(Dashboard!$B$14&gt;0,"Check data",IF($O137&lt;0,"Overdue",IF($O137&lt;=Dashboard!$B$5,"Due soon","OK"))))</f>
        <v/>
      </c>
      <c r="R137" s="22" t="str">
        <f>IF($A137="","",SUMPRODUCT(('Inspection Log'!$B$2:$B$2001=$A137)*('Inspection Log'!$E$2:$E$2001="Fail")*('Inspection Log'!$G$2:$G$2001&lt;&gt;"Closed")))</f>
        <v/>
      </c>
      <c r="S137" s="24" t="str">
        <f>IF(COUNTA($A137:$E137)=0,"",IF($A137="","Check ID",IF(SUMPRODUCT(--($A$2:$A$301=$A137))&gt;1,"Duplicate ID",IF(OR($C137="",SUMPRODUCT(--(Types!$A$2:$A$21=$C137))&lt;&gt;1),"Check ID",IF(OR($B137="",NOT(AND(ISNUMBER($E137),N($E137)&gt;=18264,N($E137)&lt;=73050))),"Check inputs","OK")))))</f>
        <v/>
      </c>
    </row>
    <row r="138" ht="24" customHeight="1" spans="1:19" x14ac:dyDescent="0.25">
      <c r="A138" s="18"/>
      <c r="B138" s="19"/>
      <c r="C138" s="18"/>
      <c r="D138" s="18"/>
      <c r="E138" s="20"/>
      <c r="F138" s="21" t="str">
        <f>IF(OR($A138="",$S138&lt;&gt;"OK"),"",MAX($E138,SUMPRODUCT(MAX(('Inspection Log'!$B$2:$B$2001=$A138)*('Inspection Log'!$C$2:$C$2001="Monthly")*'Inspection Log'!$I$2:$I$2001))))</f>
        <v/>
      </c>
      <c r="G138" s="21" t="str">
        <f>IF(OR($A138="",$S138&lt;&gt;"OK"),"",MAX($E138,SUMPRODUCT(MAX(('Inspection Log'!$B$2:$B$2001=$A138)*('Inspection Log'!$C$2:$C$2001="Maintenance")*'Inspection Log'!$I$2:$I$2001))))</f>
        <v/>
      </c>
      <c r="H138" s="21" t="str">
        <f>IF(OR($A138="",$S138&lt;&gt;"OK"),"",MAX($E138,SUMPRODUCT(MAX(('Inspection Log'!$B$2:$B$2001=$A138)*('Inspection Log'!$C$2:$C$2001="Internal")*'Inspection Log'!$I$2:$I$2001))))</f>
        <v/>
      </c>
      <c r="I138" s="21" t="str">
        <f>IF(OR($A138="",$S138&lt;&gt;"OK"),"",MAX($E138,SUMPRODUCT(MAX(('Inspection Log'!$B$2:$B$2001=$A138)*('Inspection Log'!$C$2:$C$2001="Hydrostatic")*'Inspection Log'!$I$2:$I$2001))))</f>
        <v/>
      </c>
      <c r="J138" s="21" t="str">
        <f>IF(OR($A138="",$S138&lt;&gt;"OK"),"",$F138+SUMPRODUCT(--(Types!$A$2:$A$21=$C138),Types!$C$2:$C$21))</f>
        <v/>
      </c>
      <c r="K138" s="21" t="str">
        <f>IF(OR($A138="",$S138&lt;&gt;"OK"),"",$G138+SUMPRODUCT(--(Types!$A$2:$A$21=$C138),Types!$D$2:$D$21))</f>
        <v/>
      </c>
      <c r="L138" s="21" t="str">
        <f>IF(OR($A138="",$S138&lt;&gt;"OK"),"",IF(SUMPRODUCT((Types!$A$2:$A$21=$C138)*(Types!$E$2:$E$21&lt;&gt;""))=0,"",EDATE($H138,12*SUMPRODUCT(--(Types!$A$2:$A$21=$C138),Types!$E$2:$E$21))))</f>
        <v/>
      </c>
      <c r="M138" s="21" t="str">
        <f>IF(OR($A138="",$S138&lt;&gt;"OK"),"",EDATE($I138,12*SUMPRODUCT(--(Types!$A$2:$A$21=$C138),Types!$F$2:$F$21)))</f>
        <v/>
      </c>
      <c r="N138" s="21" t="str">
        <f>IF(OR($A138="",$S138&lt;&gt;"OK"),"",MIN($J138:$M138))</f>
        <v/>
      </c>
      <c r="O138" s="22" t="str">
        <f>IF($A138="","",IF(OR($S138&lt;&gt;"OK",NOT(AND(ISNUMBER(Dashboard!$B$4),N(Dashboard!$B$4)&gt;=18264,N(Dashboard!$B$4)&lt;=73050))),"n/a",$N138-Dashboard!$B$4))</f>
        <v/>
      </c>
      <c r="P138" s="23" t="str">
        <f>IF(OR($A138="",$S138&lt;&gt;"OK"),"",MID(IF($J138=$N138," + Monthly","")&amp;IF($K138=$N138," + Maintenance","")&amp;IF($L138=$N138," + Internal","")&amp;IF($M138=$N138," + Hydrostatic",""),4,100))</f>
        <v/>
      </c>
      <c r="Q138" s="24" t="str">
        <f>IF($A138="","",IF(Dashboard!$B$14&gt;0,"Check data",IF($O138&lt;0,"Overdue",IF($O138&lt;=Dashboard!$B$5,"Due soon","OK"))))</f>
        <v/>
      </c>
      <c r="R138" s="22" t="str">
        <f>IF($A138="","",SUMPRODUCT(('Inspection Log'!$B$2:$B$2001=$A138)*('Inspection Log'!$E$2:$E$2001="Fail")*('Inspection Log'!$G$2:$G$2001&lt;&gt;"Closed")))</f>
        <v/>
      </c>
      <c r="S138" s="24" t="str">
        <f>IF(COUNTA($A138:$E138)=0,"",IF($A138="","Check ID",IF(SUMPRODUCT(--($A$2:$A$301=$A138))&gt;1,"Duplicate ID",IF(OR($C138="",SUMPRODUCT(--(Types!$A$2:$A$21=$C138))&lt;&gt;1),"Check ID",IF(OR($B138="",NOT(AND(ISNUMBER($E138),N($E138)&gt;=18264,N($E138)&lt;=73050))),"Check inputs","OK")))))</f>
        <v/>
      </c>
    </row>
    <row r="139" ht="24" customHeight="1" spans="1:19" x14ac:dyDescent="0.25">
      <c r="A139" s="18"/>
      <c r="B139" s="19"/>
      <c r="C139" s="18"/>
      <c r="D139" s="18"/>
      <c r="E139" s="20"/>
      <c r="F139" s="21" t="str">
        <f>IF(OR($A139="",$S139&lt;&gt;"OK"),"",MAX($E139,SUMPRODUCT(MAX(('Inspection Log'!$B$2:$B$2001=$A139)*('Inspection Log'!$C$2:$C$2001="Monthly")*'Inspection Log'!$I$2:$I$2001))))</f>
        <v/>
      </c>
      <c r="G139" s="21" t="str">
        <f>IF(OR($A139="",$S139&lt;&gt;"OK"),"",MAX($E139,SUMPRODUCT(MAX(('Inspection Log'!$B$2:$B$2001=$A139)*('Inspection Log'!$C$2:$C$2001="Maintenance")*'Inspection Log'!$I$2:$I$2001))))</f>
        <v/>
      </c>
      <c r="H139" s="21" t="str">
        <f>IF(OR($A139="",$S139&lt;&gt;"OK"),"",MAX($E139,SUMPRODUCT(MAX(('Inspection Log'!$B$2:$B$2001=$A139)*('Inspection Log'!$C$2:$C$2001="Internal")*'Inspection Log'!$I$2:$I$2001))))</f>
        <v/>
      </c>
      <c r="I139" s="21" t="str">
        <f>IF(OR($A139="",$S139&lt;&gt;"OK"),"",MAX($E139,SUMPRODUCT(MAX(('Inspection Log'!$B$2:$B$2001=$A139)*('Inspection Log'!$C$2:$C$2001="Hydrostatic")*'Inspection Log'!$I$2:$I$2001))))</f>
        <v/>
      </c>
      <c r="J139" s="21" t="str">
        <f>IF(OR($A139="",$S139&lt;&gt;"OK"),"",$F139+SUMPRODUCT(--(Types!$A$2:$A$21=$C139),Types!$C$2:$C$21))</f>
        <v/>
      </c>
      <c r="K139" s="21" t="str">
        <f>IF(OR($A139="",$S139&lt;&gt;"OK"),"",$G139+SUMPRODUCT(--(Types!$A$2:$A$21=$C139),Types!$D$2:$D$21))</f>
        <v/>
      </c>
      <c r="L139" s="21" t="str">
        <f>IF(OR($A139="",$S139&lt;&gt;"OK"),"",IF(SUMPRODUCT((Types!$A$2:$A$21=$C139)*(Types!$E$2:$E$21&lt;&gt;""))=0,"",EDATE($H139,12*SUMPRODUCT(--(Types!$A$2:$A$21=$C139),Types!$E$2:$E$21))))</f>
        <v/>
      </c>
      <c r="M139" s="21" t="str">
        <f>IF(OR($A139="",$S139&lt;&gt;"OK"),"",EDATE($I139,12*SUMPRODUCT(--(Types!$A$2:$A$21=$C139),Types!$F$2:$F$21)))</f>
        <v/>
      </c>
      <c r="N139" s="21" t="str">
        <f>IF(OR($A139="",$S139&lt;&gt;"OK"),"",MIN($J139:$M139))</f>
        <v/>
      </c>
      <c r="O139" s="22" t="str">
        <f>IF($A139="","",IF(OR($S139&lt;&gt;"OK",NOT(AND(ISNUMBER(Dashboard!$B$4),N(Dashboard!$B$4)&gt;=18264,N(Dashboard!$B$4)&lt;=73050))),"n/a",$N139-Dashboard!$B$4))</f>
        <v/>
      </c>
      <c r="P139" s="23" t="str">
        <f>IF(OR($A139="",$S139&lt;&gt;"OK"),"",MID(IF($J139=$N139," + Monthly","")&amp;IF($K139=$N139," + Maintenance","")&amp;IF($L139=$N139," + Internal","")&amp;IF($M139=$N139," + Hydrostatic",""),4,100))</f>
        <v/>
      </c>
      <c r="Q139" s="24" t="str">
        <f>IF($A139="","",IF(Dashboard!$B$14&gt;0,"Check data",IF($O139&lt;0,"Overdue",IF($O139&lt;=Dashboard!$B$5,"Due soon","OK"))))</f>
        <v/>
      </c>
      <c r="R139" s="22" t="str">
        <f>IF($A139="","",SUMPRODUCT(('Inspection Log'!$B$2:$B$2001=$A139)*('Inspection Log'!$E$2:$E$2001="Fail")*('Inspection Log'!$G$2:$G$2001&lt;&gt;"Closed")))</f>
        <v/>
      </c>
      <c r="S139" s="24" t="str">
        <f>IF(COUNTA($A139:$E139)=0,"",IF($A139="","Check ID",IF(SUMPRODUCT(--($A$2:$A$301=$A139))&gt;1,"Duplicate ID",IF(OR($C139="",SUMPRODUCT(--(Types!$A$2:$A$21=$C139))&lt;&gt;1),"Check ID",IF(OR($B139="",NOT(AND(ISNUMBER($E139),N($E139)&gt;=18264,N($E139)&lt;=73050))),"Check inputs","OK")))))</f>
        <v/>
      </c>
    </row>
    <row r="140" ht="24" customHeight="1" spans="1:19" x14ac:dyDescent="0.25">
      <c r="A140" s="18"/>
      <c r="B140" s="19"/>
      <c r="C140" s="18"/>
      <c r="D140" s="18"/>
      <c r="E140" s="20"/>
      <c r="F140" s="21" t="str">
        <f>IF(OR($A140="",$S140&lt;&gt;"OK"),"",MAX($E140,SUMPRODUCT(MAX(('Inspection Log'!$B$2:$B$2001=$A140)*('Inspection Log'!$C$2:$C$2001="Monthly")*'Inspection Log'!$I$2:$I$2001))))</f>
        <v/>
      </c>
      <c r="G140" s="21" t="str">
        <f>IF(OR($A140="",$S140&lt;&gt;"OK"),"",MAX($E140,SUMPRODUCT(MAX(('Inspection Log'!$B$2:$B$2001=$A140)*('Inspection Log'!$C$2:$C$2001="Maintenance")*'Inspection Log'!$I$2:$I$2001))))</f>
        <v/>
      </c>
      <c r="H140" s="21" t="str">
        <f>IF(OR($A140="",$S140&lt;&gt;"OK"),"",MAX($E140,SUMPRODUCT(MAX(('Inspection Log'!$B$2:$B$2001=$A140)*('Inspection Log'!$C$2:$C$2001="Internal")*'Inspection Log'!$I$2:$I$2001))))</f>
        <v/>
      </c>
      <c r="I140" s="21" t="str">
        <f>IF(OR($A140="",$S140&lt;&gt;"OK"),"",MAX($E140,SUMPRODUCT(MAX(('Inspection Log'!$B$2:$B$2001=$A140)*('Inspection Log'!$C$2:$C$2001="Hydrostatic")*'Inspection Log'!$I$2:$I$2001))))</f>
        <v/>
      </c>
      <c r="J140" s="21" t="str">
        <f>IF(OR($A140="",$S140&lt;&gt;"OK"),"",$F140+SUMPRODUCT(--(Types!$A$2:$A$21=$C140),Types!$C$2:$C$21))</f>
        <v/>
      </c>
      <c r="K140" s="21" t="str">
        <f>IF(OR($A140="",$S140&lt;&gt;"OK"),"",$G140+SUMPRODUCT(--(Types!$A$2:$A$21=$C140),Types!$D$2:$D$21))</f>
        <v/>
      </c>
      <c r="L140" s="21" t="str">
        <f>IF(OR($A140="",$S140&lt;&gt;"OK"),"",IF(SUMPRODUCT((Types!$A$2:$A$21=$C140)*(Types!$E$2:$E$21&lt;&gt;""))=0,"",EDATE($H140,12*SUMPRODUCT(--(Types!$A$2:$A$21=$C140),Types!$E$2:$E$21))))</f>
        <v/>
      </c>
      <c r="M140" s="21" t="str">
        <f>IF(OR($A140="",$S140&lt;&gt;"OK"),"",EDATE($I140,12*SUMPRODUCT(--(Types!$A$2:$A$21=$C140),Types!$F$2:$F$21)))</f>
        <v/>
      </c>
      <c r="N140" s="21" t="str">
        <f>IF(OR($A140="",$S140&lt;&gt;"OK"),"",MIN($J140:$M140))</f>
        <v/>
      </c>
      <c r="O140" s="22" t="str">
        <f>IF($A140="","",IF(OR($S140&lt;&gt;"OK",NOT(AND(ISNUMBER(Dashboard!$B$4),N(Dashboard!$B$4)&gt;=18264,N(Dashboard!$B$4)&lt;=73050))),"n/a",$N140-Dashboard!$B$4))</f>
        <v/>
      </c>
      <c r="P140" s="23" t="str">
        <f>IF(OR($A140="",$S140&lt;&gt;"OK"),"",MID(IF($J140=$N140," + Monthly","")&amp;IF($K140=$N140," + Maintenance","")&amp;IF($L140=$N140," + Internal","")&amp;IF($M140=$N140," + Hydrostatic",""),4,100))</f>
        <v/>
      </c>
      <c r="Q140" s="24" t="str">
        <f>IF($A140="","",IF(Dashboard!$B$14&gt;0,"Check data",IF($O140&lt;0,"Overdue",IF($O140&lt;=Dashboard!$B$5,"Due soon","OK"))))</f>
        <v/>
      </c>
      <c r="R140" s="22" t="str">
        <f>IF($A140="","",SUMPRODUCT(('Inspection Log'!$B$2:$B$2001=$A140)*('Inspection Log'!$E$2:$E$2001="Fail")*('Inspection Log'!$G$2:$G$2001&lt;&gt;"Closed")))</f>
        <v/>
      </c>
      <c r="S140" s="24" t="str">
        <f>IF(COUNTA($A140:$E140)=0,"",IF($A140="","Check ID",IF(SUMPRODUCT(--($A$2:$A$301=$A140))&gt;1,"Duplicate ID",IF(OR($C140="",SUMPRODUCT(--(Types!$A$2:$A$21=$C140))&lt;&gt;1),"Check ID",IF(OR($B140="",NOT(AND(ISNUMBER($E140),N($E140)&gt;=18264,N($E140)&lt;=73050))),"Check inputs","OK")))))</f>
        <v/>
      </c>
    </row>
    <row r="141" ht="24" customHeight="1" spans="1:19" x14ac:dyDescent="0.25">
      <c r="A141" s="18"/>
      <c r="B141" s="19"/>
      <c r="C141" s="18"/>
      <c r="D141" s="18"/>
      <c r="E141" s="20"/>
      <c r="F141" s="21" t="str">
        <f>IF(OR($A141="",$S141&lt;&gt;"OK"),"",MAX($E141,SUMPRODUCT(MAX(('Inspection Log'!$B$2:$B$2001=$A141)*('Inspection Log'!$C$2:$C$2001="Monthly")*'Inspection Log'!$I$2:$I$2001))))</f>
        <v/>
      </c>
      <c r="G141" s="21" t="str">
        <f>IF(OR($A141="",$S141&lt;&gt;"OK"),"",MAX($E141,SUMPRODUCT(MAX(('Inspection Log'!$B$2:$B$2001=$A141)*('Inspection Log'!$C$2:$C$2001="Maintenance")*'Inspection Log'!$I$2:$I$2001))))</f>
        <v/>
      </c>
      <c r="H141" s="21" t="str">
        <f>IF(OR($A141="",$S141&lt;&gt;"OK"),"",MAX($E141,SUMPRODUCT(MAX(('Inspection Log'!$B$2:$B$2001=$A141)*('Inspection Log'!$C$2:$C$2001="Internal")*'Inspection Log'!$I$2:$I$2001))))</f>
        <v/>
      </c>
      <c r="I141" s="21" t="str">
        <f>IF(OR($A141="",$S141&lt;&gt;"OK"),"",MAX($E141,SUMPRODUCT(MAX(('Inspection Log'!$B$2:$B$2001=$A141)*('Inspection Log'!$C$2:$C$2001="Hydrostatic")*'Inspection Log'!$I$2:$I$2001))))</f>
        <v/>
      </c>
      <c r="J141" s="21" t="str">
        <f>IF(OR($A141="",$S141&lt;&gt;"OK"),"",$F141+SUMPRODUCT(--(Types!$A$2:$A$21=$C141),Types!$C$2:$C$21))</f>
        <v/>
      </c>
      <c r="K141" s="21" t="str">
        <f>IF(OR($A141="",$S141&lt;&gt;"OK"),"",$G141+SUMPRODUCT(--(Types!$A$2:$A$21=$C141),Types!$D$2:$D$21))</f>
        <v/>
      </c>
      <c r="L141" s="21" t="str">
        <f>IF(OR($A141="",$S141&lt;&gt;"OK"),"",IF(SUMPRODUCT((Types!$A$2:$A$21=$C141)*(Types!$E$2:$E$21&lt;&gt;""))=0,"",EDATE($H141,12*SUMPRODUCT(--(Types!$A$2:$A$21=$C141),Types!$E$2:$E$21))))</f>
        <v/>
      </c>
      <c r="M141" s="21" t="str">
        <f>IF(OR($A141="",$S141&lt;&gt;"OK"),"",EDATE($I141,12*SUMPRODUCT(--(Types!$A$2:$A$21=$C141),Types!$F$2:$F$21)))</f>
        <v/>
      </c>
      <c r="N141" s="21" t="str">
        <f>IF(OR($A141="",$S141&lt;&gt;"OK"),"",MIN($J141:$M141))</f>
        <v/>
      </c>
      <c r="O141" s="22" t="str">
        <f>IF($A141="","",IF(OR($S141&lt;&gt;"OK",NOT(AND(ISNUMBER(Dashboard!$B$4),N(Dashboard!$B$4)&gt;=18264,N(Dashboard!$B$4)&lt;=73050))),"n/a",$N141-Dashboard!$B$4))</f>
        <v/>
      </c>
      <c r="P141" s="23" t="str">
        <f>IF(OR($A141="",$S141&lt;&gt;"OK"),"",MID(IF($J141=$N141," + Monthly","")&amp;IF($K141=$N141," + Maintenance","")&amp;IF($L141=$N141," + Internal","")&amp;IF($M141=$N141," + Hydrostatic",""),4,100))</f>
        <v/>
      </c>
      <c r="Q141" s="24" t="str">
        <f>IF($A141="","",IF(Dashboard!$B$14&gt;0,"Check data",IF($O141&lt;0,"Overdue",IF($O141&lt;=Dashboard!$B$5,"Due soon","OK"))))</f>
        <v/>
      </c>
      <c r="R141" s="22" t="str">
        <f>IF($A141="","",SUMPRODUCT(('Inspection Log'!$B$2:$B$2001=$A141)*('Inspection Log'!$E$2:$E$2001="Fail")*('Inspection Log'!$G$2:$G$2001&lt;&gt;"Closed")))</f>
        <v/>
      </c>
      <c r="S141" s="24" t="str">
        <f>IF(COUNTA($A141:$E141)=0,"",IF($A141="","Check ID",IF(SUMPRODUCT(--($A$2:$A$301=$A141))&gt;1,"Duplicate ID",IF(OR($C141="",SUMPRODUCT(--(Types!$A$2:$A$21=$C141))&lt;&gt;1),"Check ID",IF(OR($B141="",NOT(AND(ISNUMBER($E141),N($E141)&gt;=18264,N($E141)&lt;=73050))),"Check inputs","OK")))))</f>
        <v/>
      </c>
    </row>
    <row r="142" ht="24" customHeight="1" spans="1:19" x14ac:dyDescent="0.25">
      <c r="A142" s="18"/>
      <c r="B142" s="19"/>
      <c r="C142" s="18"/>
      <c r="D142" s="18"/>
      <c r="E142" s="20"/>
      <c r="F142" s="21" t="str">
        <f>IF(OR($A142="",$S142&lt;&gt;"OK"),"",MAX($E142,SUMPRODUCT(MAX(('Inspection Log'!$B$2:$B$2001=$A142)*('Inspection Log'!$C$2:$C$2001="Monthly")*'Inspection Log'!$I$2:$I$2001))))</f>
        <v/>
      </c>
      <c r="G142" s="21" t="str">
        <f>IF(OR($A142="",$S142&lt;&gt;"OK"),"",MAX($E142,SUMPRODUCT(MAX(('Inspection Log'!$B$2:$B$2001=$A142)*('Inspection Log'!$C$2:$C$2001="Maintenance")*'Inspection Log'!$I$2:$I$2001))))</f>
        <v/>
      </c>
      <c r="H142" s="21" t="str">
        <f>IF(OR($A142="",$S142&lt;&gt;"OK"),"",MAX($E142,SUMPRODUCT(MAX(('Inspection Log'!$B$2:$B$2001=$A142)*('Inspection Log'!$C$2:$C$2001="Internal")*'Inspection Log'!$I$2:$I$2001))))</f>
        <v/>
      </c>
      <c r="I142" s="21" t="str">
        <f>IF(OR($A142="",$S142&lt;&gt;"OK"),"",MAX($E142,SUMPRODUCT(MAX(('Inspection Log'!$B$2:$B$2001=$A142)*('Inspection Log'!$C$2:$C$2001="Hydrostatic")*'Inspection Log'!$I$2:$I$2001))))</f>
        <v/>
      </c>
      <c r="J142" s="21" t="str">
        <f>IF(OR($A142="",$S142&lt;&gt;"OK"),"",$F142+SUMPRODUCT(--(Types!$A$2:$A$21=$C142),Types!$C$2:$C$21))</f>
        <v/>
      </c>
      <c r="K142" s="21" t="str">
        <f>IF(OR($A142="",$S142&lt;&gt;"OK"),"",$G142+SUMPRODUCT(--(Types!$A$2:$A$21=$C142),Types!$D$2:$D$21))</f>
        <v/>
      </c>
      <c r="L142" s="21" t="str">
        <f>IF(OR($A142="",$S142&lt;&gt;"OK"),"",IF(SUMPRODUCT((Types!$A$2:$A$21=$C142)*(Types!$E$2:$E$21&lt;&gt;""))=0,"",EDATE($H142,12*SUMPRODUCT(--(Types!$A$2:$A$21=$C142),Types!$E$2:$E$21))))</f>
        <v/>
      </c>
      <c r="M142" s="21" t="str">
        <f>IF(OR($A142="",$S142&lt;&gt;"OK"),"",EDATE($I142,12*SUMPRODUCT(--(Types!$A$2:$A$21=$C142),Types!$F$2:$F$21)))</f>
        <v/>
      </c>
      <c r="N142" s="21" t="str">
        <f>IF(OR($A142="",$S142&lt;&gt;"OK"),"",MIN($J142:$M142))</f>
        <v/>
      </c>
      <c r="O142" s="22" t="str">
        <f>IF($A142="","",IF(OR($S142&lt;&gt;"OK",NOT(AND(ISNUMBER(Dashboard!$B$4),N(Dashboard!$B$4)&gt;=18264,N(Dashboard!$B$4)&lt;=73050))),"n/a",$N142-Dashboard!$B$4))</f>
        <v/>
      </c>
      <c r="P142" s="23" t="str">
        <f>IF(OR($A142="",$S142&lt;&gt;"OK"),"",MID(IF($J142=$N142," + Monthly","")&amp;IF($K142=$N142," + Maintenance","")&amp;IF($L142=$N142," + Internal","")&amp;IF($M142=$N142," + Hydrostatic",""),4,100))</f>
        <v/>
      </c>
      <c r="Q142" s="24" t="str">
        <f>IF($A142="","",IF(Dashboard!$B$14&gt;0,"Check data",IF($O142&lt;0,"Overdue",IF($O142&lt;=Dashboard!$B$5,"Due soon","OK"))))</f>
        <v/>
      </c>
      <c r="R142" s="22" t="str">
        <f>IF($A142="","",SUMPRODUCT(('Inspection Log'!$B$2:$B$2001=$A142)*('Inspection Log'!$E$2:$E$2001="Fail")*('Inspection Log'!$G$2:$G$2001&lt;&gt;"Closed")))</f>
        <v/>
      </c>
      <c r="S142" s="24" t="str">
        <f>IF(COUNTA($A142:$E142)=0,"",IF($A142="","Check ID",IF(SUMPRODUCT(--($A$2:$A$301=$A142))&gt;1,"Duplicate ID",IF(OR($C142="",SUMPRODUCT(--(Types!$A$2:$A$21=$C142))&lt;&gt;1),"Check ID",IF(OR($B142="",NOT(AND(ISNUMBER($E142),N($E142)&gt;=18264,N($E142)&lt;=73050))),"Check inputs","OK")))))</f>
        <v/>
      </c>
    </row>
    <row r="143" ht="24" customHeight="1" spans="1:19" x14ac:dyDescent="0.25">
      <c r="A143" s="18"/>
      <c r="B143" s="19"/>
      <c r="C143" s="18"/>
      <c r="D143" s="18"/>
      <c r="E143" s="20"/>
      <c r="F143" s="21" t="str">
        <f>IF(OR($A143="",$S143&lt;&gt;"OK"),"",MAX($E143,SUMPRODUCT(MAX(('Inspection Log'!$B$2:$B$2001=$A143)*('Inspection Log'!$C$2:$C$2001="Monthly")*'Inspection Log'!$I$2:$I$2001))))</f>
        <v/>
      </c>
      <c r="G143" s="21" t="str">
        <f>IF(OR($A143="",$S143&lt;&gt;"OK"),"",MAX($E143,SUMPRODUCT(MAX(('Inspection Log'!$B$2:$B$2001=$A143)*('Inspection Log'!$C$2:$C$2001="Maintenance")*'Inspection Log'!$I$2:$I$2001))))</f>
        <v/>
      </c>
      <c r="H143" s="21" t="str">
        <f>IF(OR($A143="",$S143&lt;&gt;"OK"),"",MAX($E143,SUMPRODUCT(MAX(('Inspection Log'!$B$2:$B$2001=$A143)*('Inspection Log'!$C$2:$C$2001="Internal")*'Inspection Log'!$I$2:$I$2001))))</f>
        <v/>
      </c>
      <c r="I143" s="21" t="str">
        <f>IF(OR($A143="",$S143&lt;&gt;"OK"),"",MAX($E143,SUMPRODUCT(MAX(('Inspection Log'!$B$2:$B$2001=$A143)*('Inspection Log'!$C$2:$C$2001="Hydrostatic")*'Inspection Log'!$I$2:$I$2001))))</f>
        <v/>
      </c>
      <c r="J143" s="21" t="str">
        <f>IF(OR($A143="",$S143&lt;&gt;"OK"),"",$F143+SUMPRODUCT(--(Types!$A$2:$A$21=$C143),Types!$C$2:$C$21))</f>
        <v/>
      </c>
      <c r="K143" s="21" t="str">
        <f>IF(OR($A143="",$S143&lt;&gt;"OK"),"",$G143+SUMPRODUCT(--(Types!$A$2:$A$21=$C143),Types!$D$2:$D$21))</f>
        <v/>
      </c>
      <c r="L143" s="21" t="str">
        <f>IF(OR($A143="",$S143&lt;&gt;"OK"),"",IF(SUMPRODUCT((Types!$A$2:$A$21=$C143)*(Types!$E$2:$E$21&lt;&gt;""))=0,"",EDATE($H143,12*SUMPRODUCT(--(Types!$A$2:$A$21=$C143),Types!$E$2:$E$21))))</f>
        <v/>
      </c>
      <c r="M143" s="21" t="str">
        <f>IF(OR($A143="",$S143&lt;&gt;"OK"),"",EDATE($I143,12*SUMPRODUCT(--(Types!$A$2:$A$21=$C143),Types!$F$2:$F$21)))</f>
        <v/>
      </c>
      <c r="N143" s="21" t="str">
        <f>IF(OR($A143="",$S143&lt;&gt;"OK"),"",MIN($J143:$M143))</f>
        <v/>
      </c>
      <c r="O143" s="22" t="str">
        <f>IF($A143="","",IF(OR($S143&lt;&gt;"OK",NOT(AND(ISNUMBER(Dashboard!$B$4),N(Dashboard!$B$4)&gt;=18264,N(Dashboard!$B$4)&lt;=73050))),"n/a",$N143-Dashboard!$B$4))</f>
        <v/>
      </c>
      <c r="P143" s="23" t="str">
        <f>IF(OR($A143="",$S143&lt;&gt;"OK"),"",MID(IF($J143=$N143," + Monthly","")&amp;IF($K143=$N143," + Maintenance","")&amp;IF($L143=$N143," + Internal","")&amp;IF($M143=$N143," + Hydrostatic",""),4,100))</f>
        <v/>
      </c>
      <c r="Q143" s="24" t="str">
        <f>IF($A143="","",IF(Dashboard!$B$14&gt;0,"Check data",IF($O143&lt;0,"Overdue",IF($O143&lt;=Dashboard!$B$5,"Due soon","OK"))))</f>
        <v/>
      </c>
      <c r="R143" s="22" t="str">
        <f>IF($A143="","",SUMPRODUCT(('Inspection Log'!$B$2:$B$2001=$A143)*('Inspection Log'!$E$2:$E$2001="Fail")*('Inspection Log'!$G$2:$G$2001&lt;&gt;"Closed")))</f>
        <v/>
      </c>
      <c r="S143" s="24" t="str">
        <f>IF(COUNTA($A143:$E143)=0,"",IF($A143="","Check ID",IF(SUMPRODUCT(--($A$2:$A$301=$A143))&gt;1,"Duplicate ID",IF(OR($C143="",SUMPRODUCT(--(Types!$A$2:$A$21=$C143))&lt;&gt;1),"Check ID",IF(OR($B143="",NOT(AND(ISNUMBER($E143),N($E143)&gt;=18264,N($E143)&lt;=73050))),"Check inputs","OK")))))</f>
        <v/>
      </c>
    </row>
    <row r="144" ht="24" customHeight="1" spans="1:19" x14ac:dyDescent="0.25">
      <c r="A144" s="18"/>
      <c r="B144" s="19"/>
      <c r="C144" s="18"/>
      <c r="D144" s="18"/>
      <c r="E144" s="20"/>
      <c r="F144" s="21" t="str">
        <f>IF(OR($A144="",$S144&lt;&gt;"OK"),"",MAX($E144,SUMPRODUCT(MAX(('Inspection Log'!$B$2:$B$2001=$A144)*('Inspection Log'!$C$2:$C$2001="Monthly")*'Inspection Log'!$I$2:$I$2001))))</f>
        <v/>
      </c>
      <c r="G144" s="21" t="str">
        <f>IF(OR($A144="",$S144&lt;&gt;"OK"),"",MAX($E144,SUMPRODUCT(MAX(('Inspection Log'!$B$2:$B$2001=$A144)*('Inspection Log'!$C$2:$C$2001="Maintenance")*'Inspection Log'!$I$2:$I$2001))))</f>
        <v/>
      </c>
      <c r="H144" s="21" t="str">
        <f>IF(OR($A144="",$S144&lt;&gt;"OK"),"",MAX($E144,SUMPRODUCT(MAX(('Inspection Log'!$B$2:$B$2001=$A144)*('Inspection Log'!$C$2:$C$2001="Internal")*'Inspection Log'!$I$2:$I$2001))))</f>
        <v/>
      </c>
      <c r="I144" s="21" t="str">
        <f>IF(OR($A144="",$S144&lt;&gt;"OK"),"",MAX($E144,SUMPRODUCT(MAX(('Inspection Log'!$B$2:$B$2001=$A144)*('Inspection Log'!$C$2:$C$2001="Hydrostatic")*'Inspection Log'!$I$2:$I$2001))))</f>
        <v/>
      </c>
      <c r="J144" s="21" t="str">
        <f>IF(OR($A144="",$S144&lt;&gt;"OK"),"",$F144+SUMPRODUCT(--(Types!$A$2:$A$21=$C144),Types!$C$2:$C$21))</f>
        <v/>
      </c>
      <c r="K144" s="21" t="str">
        <f>IF(OR($A144="",$S144&lt;&gt;"OK"),"",$G144+SUMPRODUCT(--(Types!$A$2:$A$21=$C144),Types!$D$2:$D$21))</f>
        <v/>
      </c>
      <c r="L144" s="21" t="str">
        <f>IF(OR($A144="",$S144&lt;&gt;"OK"),"",IF(SUMPRODUCT((Types!$A$2:$A$21=$C144)*(Types!$E$2:$E$21&lt;&gt;""))=0,"",EDATE($H144,12*SUMPRODUCT(--(Types!$A$2:$A$21=$C144),Types!$E$2:$E$21))))</f>
        <v/>
      </c>
      <c r="M144" s="21" t="str">
        <f>IF(OR($A144="",$S144&lt;&gt;"OK"),"",EDATE($I144,12*SUMPRODUCT(--(Types!$A$2:$A$21=$C144),Types!$F$2:$F$21)))</f>
        <v/>
      </c>
      <c r="N144" s="21" t="str">
        <f>IF(OR($A144="",$S144&lt;&gt;"OK"),"",MIN($J144:$M144))</f>
        <v/>
      </c>
      <c r="O144" s="22" t="str">
        <f>IF($A144="","",IF(OR($S144&lt;&gt;"OK",NOT(AND(ISNUMBER(Dashboard!$B$4),N(Dashboard!$B$4)&gt;=18264,N(Dashboard!$B$4)&lt;=73050))),"n/a",$N144-Dashboard!$B$4))</f>
        <v/>
      </c>
      <c r="P144" s="23" t="str">
        <f>IF(OR($A144="",$S144&lt;&gt;"OK"),"",MID(IF($J144=$N144," + Monthly","")&amp;IF($K144=$N144," + Maintenance","")&amp;IF($L144=$N144," + Internal","")&amp;IF($M144=$N144," + Hydrostatic",""),4,100))</f>
        <v/>
      </c>
      <c r="Q144" s="24" t="str">
        <f>IF($A144="","",IF(Dashboard!$B$14&gt;0,"Check data",IF($O144&lt;0,"Overdue",IF($O144&lt;=Dashboard!$B$5,"Due soon","OK"))))</f>
        <v/>
      </c>
      <c r="R144" s="22" t="str">
        <f>IF($A144="","",SUMPRODUCT(('Inspection Log'!$B$2:$B$2001=$A144)*('Inspection Log'!$E$2:$E$2001="Fail")*('Inspection Log'!$G$2:$G$2001&lt;&gt;"Closed")))</f>
        <v/>
      </c>
      <c r="S144" s="24" t="str">
        <f>IF(COUNTA($A144:$E144)=0,"",IF($A144="","Check ID",IF(SUMPRODUCT(--($A$2:$A$301=$A144))&gt;1,"Duplicate ID",IF(OR($C144="",SUMPRODUCT(--(Types!$A$2:$A$21=$C144))&lt;&gt;1),"Check ID",IF(OR($B144="",NOT(AND(ISNUMBER($E144),N($E144)&gt;=18264,N($E144)&lt;=73050))),"Check inputs","OK")))))</f>
        <v/>
      </c>
    </row>
    <row r="145" ht="24" customHeight="1" spans="1:19" x14ac:dyDescent="0.25">
      <c r="A145" s="18"/>
      <c r="B145" s="19"/>
      <c r="C145" s="18"/>
      <c r="D145" s="18"/>
      <c r="E145" s="20"/>
      <c r="F145" s="21" t="str">
        <f>IF(OR($A145="",$S145&lt;&gt;"OK"),"",MAX($E145,SUMPRODUCT(MAX(('Inspection Log'!$B$2:$B$2001=$A145)*('Inspection Log'!$C$2:$C$2001="Monthly")*'Inspection Log'!$I$2:$I$2001))))</f>
        <v/>
      </c>
      <c r="G145" s="21" t="str">
        <f>IF(OR($A145="",$S145&lt;&gt;"OK"),"",MAX($E145,SUMPRODUCT(MAX(('Inspection Log'!$B$2:$B$2001=$A145)*('Inspection Log'!$C$2:$C$2001="Maintenance")*'Inspection Log'!$I$2:$I$2001))))</f>
        <v/>
      </c>
      <c r="H145" s="21" t="str">
        <f>IF(OR($A145="",$S145&lt;&gt;"OK"),"",MAX($E145,SUMPRODUCT(MAX(('Inspection Log'!$B$2:$B$2001=$A145)*('Inspection Log'!$C$2:$C$2001="Internal")*'Inspection Log'!$I$2:$I$2001))))</f>
        <v/>
      </c>
      <c r="I145" s="21" t="str">
        <f>IF(OR($A145="",$S145&lt;&gt;"OK"),"",MAX($E145,SUMPRODUCT(MAX(('Inspection Log'!$B$2:$B$2001=$A145)*('Inspection Log'!$C$2:$C$2001="Hydrostatic")*'Inspection Log'!$I$2:$I$2001))))</f>
        <v/>
      </c>
      <c r="J145" s="21" t="str">
        <f>IF(OR($A145="",$S145&lt;&gt;"OK"),"",$F145+SUMPRODUCT(--(Types!$A$2:$A$21=$C145),Types!$C$2:$C$21))</f>
        <v/>
      </c>
      <c r="K145" s="21" t="str">
        <f>IF(OR($A145="",$S145&lt;&gt;"OK"),"",$G145+SUMPRODUCT(--(Types!$A$2:$A$21=$C145),Types!$D$2:$D$21))</f>
        <v/>
      </c>
      <c r="L145" s="21" t="str">
        <f>IF(OR($A145="",$S145&lt;&gt;"OK"),"",IF(SUMPRODUCT((Types!$A$2:$A$21=$C145)*(Types!$E$2:$E$21&lt;&gt;""))=0,"",EDATE($H145,12*SUMPRODUCT(--(Types!$A$2:$A$21=$C145),Types!$E$2:$E$21))))</f>
        <v/>
      </c>
      <c r="M145" s="21" t="str">
        <f>IF(OR($A145="",$S145&lt;&gt;"OK"),"",EDATE($I145,12*SUMPRODUCT(--(Types!$A$2:$A$21=$C145),Types!$F$2:$F$21)))</f>
        <v/>
      </c>
      <c r="N145" s="21" t="str">
        <f>IF(OR($A145="",$S145&lt;&gt;"OK"),"",MIN($J145:$M145))</f>
        <v/>
      </c>
      <c r="O145" s="22" t="str">
        <f>IF($A145="","",IF(OR($S145&lt;&gt;"OK",NOT(AND(ISNUMBER(Dashboard!$B$4),N(Dashboard!$B$4)&gt;=18264,N(Dashboard!$B$4)&lt;=73050))),"n/a",$N145-Dashboard!$B$4))</f>
        <v/>
      </c>
      <c r="P145" s="23" t="str">
        <f>IF(OR($A145="",$S145&lt;&gt;"OK"),"",MID(IF($J145=$N145," + Monthly","")&amp;IF($K145=$N145," + Maintenance","")&amp;IF($L145=$N145," + Internal","")&amp;IF($M145=$N145," + Hydrostatic",""),4,100))</f>
        <v/>
      </c>
      <c r="Q145" s="24" t="str">
        <f>IF($A145="","",IF(Dashboard!$B$14&gt;0,"Check data",IF($O145&lt;0,"Overdue",IF($O145&lt;=Dashboard!$B$5,"Due soon","OK"))))</f>
        <v/>
      </c>
      <c r="R145" s="22" t="str">
        <f>IF($A145="","",SUMPRODUCT(('Inspection Log'!$B$2:$B$2001=$A145)*('Inspection Log'!$E$2:$E$2001="Fail")*('Inspection Log'!$G$2:$G$2001&lt;&gt;"Closed")))</f>
        <v/>
      </c>
      <c r="S145" s="24" t="str">
        <f>IF(COUNTA($A145:$E145)=0,"",IF($A145="","Check ID",IF(SUMPRODUCT(--($A$2:$A$301=$A145))&gt;1,"Duplicate ID",IF(OR($C145="",SUMPRODUCT(--(Types!$A$2:$A$21=$C145))&lt;&gt;1),"Check ID",IF(OR($B145="",NOT(AND(ISNUMBER($E145),N($E145)&gt;=18264,N($E145)&lt;=73050))),"Check inputs","OK")))))</f>
        <v/>
      </c>
    </row>
    <row r="146" ht="24" customHeight="1" spans="1:19" x14ac:dyDescent="0.25">
      <c r="A146" s="18"/>
      <c r="B146" s="19"/>
      <c r="C146" s="18"/>
      <c r="D146" s="18"/>
      <c r="E146" s="20"/>
      <c r="F146" s="21" t="str">
        <f>IF(OR($A146="",$S146&lt;&gt;"OK"),"",MAX($E146,SUMPRODUCT(MAX(('Inspection Log'!$B$2:$B$2001=$A146)*('Inspection Log'!$C$2:$C$2001="Monthly")*'Inspection Log'!$I$2:$I$2001))))</f>
        <v/>
      </c>
      <c r="G146" s="21" t="str">
        <f>IF(OR($A146="",$S146&lt;&gt;"OK"),"",MAX($E146,SUMPRODUCT(MAX(('Inspection Log'!$B$2:$B$2001=$A146)*('Inspection Log'!$C$2:$C$2001="Maintenance")*'Inspection Log'!$I$2:$I$2001))))</f>
        <v/>
      </c>
      <c r="H146" s="21" t="str">
        <f>IF(OR($A146="",$S146&lt;&gt;"OK"),"",MAX($E146,SUMPRODUCT(MAX(('Inspection Log'!$B$2:$B$2001=$A146)*('Inspection Log'!$C$2:$C$2001="Internal")*'Inspection Log'!$I$2:$I$2001))))</f>
        <v/>
      </c>
      <c r="I146" s="21" t="str">
        <f>IF(OR($A146="",$S146&lt;&gt;"OK"),"",MAX($E146,SUMPRODUCT(MAX(('Inspection Log'!$B$2:$B$2001=$A146)*('Inspection Log'!$C$2:$C$2001="Hydrostatic")*'Inspection Log'!$I$2:$I$2001))))</f>
        <v/>
      </c>
      <c r="J146" s="21" t="str">
        <f>IF(OR($A146="",$S146&lt;&gt;"OK"),"",$F146+SUMPRODUCT(--(Types!$A$2:$A$21=$C146),Types!$C$2:$C$21))</f>
        <v/>
      </c>
      <c r="K146" s="21" t="str">
        <f>IF(OR($A146="",$S146&lt;&gt;"OK"),"",$G146+SUMPRODUCT(--(Types!$A$2:$A$21=$C146),Types!$D$2:$D$21))</f>
        <v/>
      </c>
      <c r="L146" s="21" t="str">
        <f>IF(OR($A146="",$S146&lt;&gt;"OK"),"",IF(SUMPRODUCT((Types!$A$2:$A$21=$C146)*(Types!$E$2:$E$21&lt;&gt;""))=0,"",EDATE($H146,12*SUMPRODUCT(--(Types!$A$2:$A$21=$C146),Types!$E$2:$E$21))))</f>
        <v/>
      </c>
      <c r="M146" s="21" t="str">
        <f>IF(OR($A146="",$S146&lt;&gt;"OK"),"",EDATE($I146,12*SUMPRODUCT(--(Types!$A$2:$A$21=$C146),Types!$F$2:$F$21)))</f>
        <v/>
      </c>
      <c r="N146" s="21" t="str">
        <f>IF(OR($A146="",$S146&lt;&gt;"OK"),"",MIN($J146:$M146))</f>
        <v/>
      </c>
      <c r="O146" s="22" t="str">
        <f>IF($A146="","",IF(OR($S146&lt;&gt;"OK",NOT(AND(ISNUMBER(Dashboard!$B$4),N(Dashboard!$B$4)&gt;=18264,N(Dashboard!$B$4)&lt;=73050))),"n/a",$N146-Dashboard!$B$4))</f>
        <v/>
      </c>
      <c r="P146" s="23" t="str">
        <f>IF(OR($A146="",$S146&lt;&gt;"OK"),"",MID(IF($J146=$N146," + Monthly","")&amp;IF($K146=$N146," + Maintenance","")&amp;IF($L146=$N146," + Internal","")&amp;IF($M146=$N146," + Hydrostatic",""),4,100))</f>
        <v/>
      </c>
      <c r="Q146" s="24" t="str">
        <f>IF($A146="","",IF(Dashboard!$B$14&gt;0,"Check data",IF($O146&lt;0,"Overdue",IF($O146&lt;=Dashboard!$B$5,"Due soon","OK"))))</f>
        <v/>
      </c>
      <c r="R146" s="22" t="str">
        <f>IF($A146="","",SUMPRODUCT(('Inspection Log'!$B$2:$B$2001=$A146)*('Inspection Log'!$E$2:$E$2001="Fail")*('Inspection Log'!$G$2:$G$2001&lt;&gt;"Closed")))</f>
        <v/>
      </c>
      <c r="S146" s="24" t="str">
        <f>IF(COUNTA($A146:$E146)=0,"",IF($A146="","Check ID",IF(SUMPRODUCT(--($A$2:$A$301=$A146))&gt;1,"Duplicate ID",IF(OR($C146="",SUMPRODUCT(--(Types!$A$2:$A$21=$C146))&lt;&gt;1),"Check ID",IF(OR($B146="",NOT(AND(ISNUMBER($E146),N($E146)&gt;=18264,N($E146)&lt;=73050))),"Check inputs","OK")))))</f>
        <v/>
      </c>
    </row>
    <row r="147" ht="24" customHeight="1" spans="1:19" x14ac:dyDescent="0.25">
      <c r="A147" s="18"/>
      <c r="B147" s="19"/>
      <c r="C147" s="18"/>
      <c r="D147" s="18"/>
      <c r="E147" s="20"/>
      <c r="F147" s="21" t="str">
        <f>IF(OR($A147="",$S147&lt;&gt;"OK"),"",MAX($E147,SUMPRODUCT(MAX(('Inspection Log'!$B$2:$B$2001=$A147)*('Inspection Log'!$C$2:$C$2001="Monthly")*'Inspection Log'!$I$2:$I$2001))))</f>
        <v/>
      </c>
      <c r="G147" s="21" t="str">
        <f>IF(OR($A147="",$S147&lt;&gt;"OK"),"",MAX($E147,SUMPRODUCT(MAX(('Inspection Log'!$B$2:$B$2001=$A147)*('Inspection Log'!$C$2:$C$2001="Maintenance")*'Inspection Log'!$I$2:$I$2001))))</f>
        <v/>
      </c>
      <c r="H147" s="21" t="str">
        <f>IF(OR($A147="",$S147&lt;&gt;"OK"),"",MAX($E147,SUMPRODUCT(MAX(('Inspection Log'!$B$2:$B$2001=$A147)*('Inspection Log'!$C$2:$C$2001="Internal")*'Inspection Log'!$I$2:$I$2001))))</f>
        <v/>
      </c>
      <c r="I147" s="21" t="str">
        <f>IF(OR($A147="",$S147&lt;&gt;"OK"),"",MAX($E147,SUMPRODUCT(MAX(('Inspection Log'!$B$2:$B$2001=$A147)*('Inspection Log'!$C$2:$C$2001="Hydrostatic")*'Inspection Log'!$I$2:$I$2001))))</f>
        <v/>
      </c>
      <c r="J147" s="21" t="str">
        <f>IF(OR($A147="",$S147&lt;&gt;"OK"),"",$F147+SUMPRODUCT(--(Types!$A$2:$A$21=$C147),Types!$C$2:$C$21))</f>
        <v/>
      </c>
      <c r="K147" s="21" t="str">
        <f>IF(OR($A147="",$S147&lt;&gt;"OK"),"",$G147+SUMPRODUCT(--(Types!$A$2:$A$21=$C147),Types!$D$2:$D$21))</f>
        <v/>
      </c>
      <c r="L147" s="21" t="str">
        <f>IF(OR($A147="",$S147&lt;&gt;"OK"),"",IF(SUMPRODUCT((Types!$A$2:$A$21=$C147)*(Types!$E$2:$E$21&lt;&gt;""))=0,"",EDATE($H147,12*SUMPRODUCT(--(Types!$A$2:$A$21=$C147),Types!$E$2:$E$21))))</f>
        <v/>
      </c>
      <c r="M147" s="21" t="str">
        <f>IF(OR($A147="",$S147&lt;&gt;"OK"),"",EDATE($I147,12*SUMPRODUCT(--(Types!$A$2:$A$21=$C147),Types!$F$2:$F$21)))</f>
        <v/>
      </c>
      <c r="N147" s="21" t="str">
        <f>IF(OR($A147="",$S147&lt;&gt;"OK"),"",MIN($J147:$M147))</f>
        <v/>
      </c>
      <c r="O147" s="22" t="str">
        <f>IF($A147="","",IF(OR($S147&lt;&gt;"OK",NOT(AND(ISNUMBER(Dashboard!$B$4),N(Dashboard!$B$4)&gt;=18264,N(Dashboard!$B$4)&lt;=73050))),"n/a",$N147-Dashboard!$B$4))</f>
        <v/>
      </c>
      <c r="P147" s="23" t="str">
        <f>IF(OR($A147="",$S147&lt;&gt;"OK"),"",MID(IF($J147=$N147," + Monthly","")&amp;IF($K147=$N147," + Maintenance","")&amp;IF($L147=$N147," + Internal","")&amp;IF($M147=$N147," + Hydrostatic",""),4,100))</f>
        <v/>
      </c>
      <c r="Q147" s="24" t="str">
        <f>IF($A147="","",IF(Dashboard!$B$14&gt;0,"Check data",IF($O147&lt;0,"Overdue",IF($O147&lt;=Dashboard!$B$5,"Due soon","OK"))))</f>
        <v/>
      </c>
      <c r="R147" s="22" t="str">
        <f>IF($A147="","",SUMPRODUCT(('Inspection Log'!$B$2:$B$2001=$A147)*('Inspection Log'!$E$2:$E$2001="Fail")*('Inspection Log'!$G$2:$G$2001&lt;&gt;"Closed")))</f>
        <v/>
      </c>
      <c r="S147" s="24" t="str">
        <f>IF(COUNTA($A147:$E147)=0,"",IF($A147="","Check ID",IF(SUMPRODUCT(--($A$2:$A$301=$A147))&gt;1,"Duplicate ID",IF(OR($C147="",SUMPRODUCT(--(Types!$A$2:$A$21=$C147))&lt;&gt;1),"Check ID",IF(OR($B147="",NOT(AND(ISNUMBER($E147),N($E147)&gt;=18264,N($E147)&lt;=73050))),"Check inputs","OK")))))</f>
        <v/>
      </c>
    </row>
    <row r="148" ht="24" customHeight="1" spans="1:19" x14ac:dyDescent="0.25">
      <c r="A148" s="18"/>
      <c r="B148" s="19"/>
      <c r="C148" s="18"/>
      <c r="D148" s="18"/>
      <c r="E148" s="20"/>
      <c r="F148" s="21" t="str">
        <f>IF(OR($A148="",$S148&lt;&gt;"OK"),"",MAX($E148,SUMPRODUCT(MAX(('Inspection Log'!$B$2:$B$2001=$A148)*('Inspection Log'!$C$2:$C$2001="Monthly")*'Inspection Log'!$I$2:$I$2001))))</f>
        <v/>
      </c>
      <c r="G148" s="21" t="str">
        <f>IF(OR($A148="",$S148&lt;&gt;"OK"),"",MAX($E148,SUMPRODUCT(MAX(('Inspection Log'!$B$2:$B$2001=$A148)*('Inspection Log'!$C$2:$C$2001="Maintenance")*'Inspection Log'!$I$2:$I$2001))))</f>
        <v/>
      </c>
      <c r="H148" s="21" t="str">
        <f>IF(OR($A148="",$S148&lt;&gt;"OK"),"",MAX($E148,SUMPRODUCT(MAX(('Inspection Log'!$B$2:$B$2001=$A148)*('Inspection Log'!$C$2:$C$2001="Internal")*'Inspection Log'!$I$2:$I$2001))))</f>
        <v/>
      </c>
      <c r="I148" s="21" t="str">
        <f>IF(OR($A148="",$S148&lt;&gt;"OK"),"",MAX($E148,SUMPRODUCT(MAX(('Inspection Log'!$B$2:$B$2001=$A148)*('Inspection Log'!$C$2:$C$2001="Hydrostatic")*'Inspection Log'!$I$2:$I$2001))))</f>
        <v/>
      </c>
      <c r="J148" s="21" t="str">
        <f>IF(OR($A148="",$S148&lt;&gt;"OK"),"",$F148+SUMPRODUCT(--(Types!$A$2:$A$21=$C148),Types!$C$2:$C$21))</f>
        <v/>
      </c>
      <c r="K148" s="21" t="str">
        <f>IF(OR($A148="",$S148&lt;&gt;"OK"),"",$G148+SUMPRODUCT(--(Types!$A$2:$A$21=$C148),Types!$D$2:$D$21))</f>
        <v/>
      </c>
      <c r="L148" s="21" t="str">
        <f>IF(OR($A148="",$S148&lt;&gt;"OK"),"",IF(SUMPRODUCT((Types!$A$2:$A$21=$C148)*(Types!$E$2:$E$21&lt;&gt;""))=0,"",EDATE($H148,12*SUMPRODUCT(--(Types!$A$2:$A$21=$C148),Types!$E$2:$E$21))))</f>
        <v/>
      </c>
      <c r="M148" s="21" t="str">
        <f>IF(OR($A148="",$S148&lt;&gt;"OK"),"",EDATE($I148,12*SUMPRODUCT(--(Types!$A$2:$A$21=$C148),Types!$F$2:$F$21)))</f>
        <v/>
      </c>
      <c r="N148" s="21" t="str">
        <f>IF(OR($A148="",$S148&lt;&gt;"OK"),"",MIN($J148:$M148))</f>
        <v/>
      </c>
      <c r="O148" s="22" t="str">
        <f>IF($A148="","",IF(OR($S148&lt;&gt;"OK",NOT(AND(ISNUMBER(Dashboard!$B$4),N(Dashboard!$B$4)&gt;=18264,N(Dashboard!$B$4)&lt;=73050))),"n/a",$N148-Dashboard!$B$4))</f>
        <v/>
      </c>
      <c r="P148" s="23" t="str">
        <f>IF(OR($A148="",$S148&lt;&gt;"OK"),"",MID(IF($J148=$N148," + Monthly","")&amp;IF($K148=$N148," + Maintenance","")&amp;IF($L148=$N148," + Internal","")&amp;IF($M148=$N148," + Hydrostatic",""),4,100))</f>
        <v/>
      </c>
      <c r="Q148" s="24" t="str">
        <f>IF($A148="","",IF(Dashboard!$B$14&gt;0,"Check data",IF($O148&lt;0,"Overdue",IF($O148&lt;=Dashboard!$B$5,"Due soon","OK"))))</f>
        <v/>
      </c>
      <c r="R148" s="22" t="str">
        <f>IF($A148="","",SUMPRODUCT(('Inspection Log'!$B$2:$B$2001=$A148)*('Inspection Log'!$E$2:$E$2001="Fail")*('Inspection Log'!$G$2:$G$2001&lt;&gt;"Closed")))</f>
        <v/>
      </c>
      <c r="S148" s="24" t="str">
        <f>IF(COUNTA($A148:$E148)=0,"",IF($A148="","Check ID",IF(SUMPRODUCT(--($A$2:$A$301=$A148))&gt;1,"Duplicate ID",IF(OR($C148="",SUMPRODUCT(--(Types!$A$2:$A$21=$C148))&lt;&gt;1),"Check ID",IF(OR($B148="",NOT(AND(ISNUMBER($E148),N($E148)&gt;=18264,N($E148)&lt;=73050))),"Check inputs","OK")))))</f>
        <v/>
      </c>
    </row>
    <row r="149" ht="24" customHeight="1" spans="1:19" x14ac:dyDescent="0.25">
      <c r="A149" s="18"/>
      <c r="B149" s="19"/>
      <c r="C149" s="18"/>
      <c r="D149" s="18"/>
      <c r="E149" s="20"/>
      <c r="F149" s="21" t="str">
        <f>IF(OR($A149="",$S149&lt;&gt;"OK"),"",MAX($E149,SUMPRODUCT(MAX(('Inspection Log'!$B$2:$B$2001=$A149)*('Inspection Log'!$C$2:$C$2001="Monthly")*'Inspection Log'!$I$2:$I$2001))))</f>
        <v/>
      </c>
      <c r="G149" s="21" t="str">
        <f>IF(OR($A149="",$S149&lt;&gt;"OK"),"",MAX($E149,SUMPRODUCT(MAX(('Inspection Log'!$B$2:$B$2001=$A149)*('Inspection Log'!$C$2:$C$2001="Maintenance")*'Inspection Log'!$I$2:$I$2001))))</f>
        <v/>
      </c>
      <c r="H149" s="21" t="str">
        <f>IF(OR($A149="",$S149&lt;&gt;"OK"),"",MAX($E149,SUMPRODUCT(MAX(('Inspection Log'!$B$2:$B$2001=$A149)*('Inspection Log'!$C$2:$C$2001="Internal")*'Inspection Log'!$I$2:$I$2001))))</f>
        <v/>
      </c>
      <c r="I149" s="21" t="str">
        <f>IF(OR($A149="",$S149&lt;&gt;"OK"),"",MAX($E149,SUMPRODUCT(MAX(('Inspection Log'!$B$2:$B$2001=$A149)*('Inspection Log'!$C$2:$C$2001="Hydrostatic")*'Inspection Log'!$I$2:$I$2001))))</f>
        <v/>
      </c>
      <c r="J149" s="21" t="str">
        <f>IF(OR($A149="",$S149&lt;&gt;"OK"),"",$F149+SUMPRODUCT(--(Types!$A$2:$A$21=$C149),Types!$C$2:$C$21))</f>
        <v/>
      </c>
      <c r="K149" s="21" t="str">
        <f>IF(OR($A149="",$S149&lt;&gt;"OK"),"",$G149+SUMPRODUCT(--(Types!$A$2:$A$21=$C149),Types!$D$2:$D$21))</f>
        <v/>
      </c>
      <c r="L149" s="21" t="str">
        <f>IF(OR($A149="",$S149&lt;&gt;"OK"),"",IF(SUMPRODUCT((Types!$A$2:$A$21=$C149)*(Types!$E$2:$E$21&lt;&gt;""))=0,"",EDATE($H149,12*SUMPRODUCT(--(Types!$A$2:$A$21=$C149),Types!$E$2:$E$21))))</f>
        <v/>
      </c>
      <c r="M149" s="21" t="str">
        <f>IF(OR($A149="",$S149&lt;&gt;"OK"),"",EDATE($I149,12*SUMPRODUCT(--(Types!$A$2:$A$21=$C149),Types!$F$2:$F$21)))</f>
        <v/>
      </c>
      <c r="N149" s="21" t="str">
        <f>IF(OR($A149="",$S149&lt;&gt;"OK"),"",MIN($J149:$M149))</f>
        <v/>
      </c>
      <c r="O149" s="22" t="str">
        <f>IF($A149="","",IF(OR($S149&lt;&gt;"OK",NOT(AND(ISNUMBER(Dashboard!$B$4),N(Dashboard!$B$4)&gt;=18264,N(Dashboard!$B$4)&lt;=73050))),"n/a",$N149-Dashboard!$B$4))</f>
        <v/>
      </c>
      <c r="P149" s="23" t="str">
        <f>IF(OR($A149="",$S149&lt;&gt;"OK"),"",MID(IF($J149=$N149," + Monthly","")&amp;IF($K149=$N149," + Maintenance","")&amp;IF($L149=$N149," + Internal","")&amp;IF($M149=$N149," + Hydrostatic",""),4,100))</f>
        <v/>
      </c>
      <c r="Q149" s="24" t="str">
        <f>IF($A149="","",IF(Dashboard!$B$14&gt;0,"Check data",IF($O149&lt;0,"Overdue",IF($O149&lt;=Dashboard!$B$5,"Due soon","OK"))))</f>
        <v/>
      </c>
      <c r="R149" s="22" t="str">
        <f>IF($A149="","",SUMPRODUCT(('Inspection Log'!$B$2:$B$2001=$A149)*('Inspection Log'!$E$2:$E$2001="Fail")*('Inspection Log'!$G$2:$G$2001&lt;&gt;"Closed")))</f>
        <v/>
      </c>
      <c r="S149" s="24" t="str">
        <f>IF(COUNTA($A149:$E149)=0,"",IF($A149="","Check ID",IF(SUMPRODUCT(--($A$2:$A$301=$A149))&gt;1,"Duplicate ID",IF(OR($C149="",SUMPRODUCT(--(Types!$A$2:$A$21=$C149))&lt;&gt;1),"Check ID",IF(OR($B149="",NOT(AND(ISNUMBER($E149),N($E149)&gt;=18264,N($E149)&lt;=73050))),"Check inputs","OK")))))</f>
        <v/>
      </c>
    </row>
    <row r="150" ht="24" customHeight="1" spans="1:19" x14ac:dyDescent="0.25">
      <c r="A150" s="18"/>
      <c r="B150" s="19"/>
      <c r="C150" s="18"/>
      <c r="D150" s="18"/>
      <c r="E150" s="20"/>
      <c r="F150" s="21" t="str">
        <f>IF(OR($A150="",$S150&lt;&gt;"OK"),"",MAX($E150,SUMPRODUCT(MAX(('Inspection Log'!$B$2:$B$2001=$A150)*('Inspection Log'!$C$2:$C$2001="Monthly")*'Inspection Log'!$I$2:$I$2001))))</f>
        <v/>
      </c>
      <c r="G150" s="21" t="str">
        <f>IF(OR($A150="",$S150&lt;&gt;"OK"),"",MAX($E150,SUMPRODUCT(MAX(('Inspection Log'!$B$2:$B$2001=$A150)*('Inspection Log'!$C$2:$C$2001="Maintenance")*'Inspection Log'!$I$2:$I$2001))))</f>
        <v/>
      </c>
      <c r="H150" s="21" t="str">
        <f>IF(OR($A150="",$S150&lt;&gt;"OK"),"",MAX($E150,SUMPRODUCT(MAX(('Inspection Log'!$B$2:$B$2001=$A150)*('Inspection Log'!$C$2:$C$2001="Internal")*'Inspection Log'!$I$2:$I$2001))))</f>
        <v/>
      </c>
      <c r="I150" s="21" t="str">
        <f>IF(OR($A150="",$S150&lt;&gt;"OK"),"",MAX($E150,SUMPRODUCT(MAX(('Inspection Log'!$B$2:$B$2001=$A150)*('Inspection Log'!$C$2:$C$2001="Hydrostatic")*'Inspection Log'!$I$2:$I$2001))))</f>
        <v/>
      </c>
      <c r="J150" s="21" t="str">
        <f>IF(OR($A150="",$S150&lt;&gt;"OK"),"",$F150+SUMPRODUCT(--(Types!$A$2:$A$21=$C150),Types!$C$2:$C$21))</f>
        <v/>
      </c>
      <c r="K150" s="21" t="str">
        <f>IF(OR($A150="",$S150&lt;&gt;"OK"),"",$G150+SUMPRODUCT(--(Types!$A$2:$A$21=$C150),Types!$D$2:$D$21))</f>
        <v/>
      </c>
      <c r="L150" s="21" t="str">
        <f>IF(OR($A150="",$S150&lt;&gt;"OK"),"",IF(SUMPRODUCT((Types!$A$2:$A$21=$C150)*(Types!$E$2:$E$21&lt;&gt;""))=0,"",EDATE($H150,12*SUMPRODUCT(--(Types!$A$2:$A$21=$C150),Types!$E$2:$E$21))))</f>
        <v/>
      </c>
      <c r="M150" s="21" t="str">
        <f>IF(OR($A150="",$S150&lt;&gt;"OK"),"",EDATE($I150,12*SUMPRODUCT(--(Types!$A$2:$A$21=$C150),Types!$F$2:$F$21)))</f>
        <v/>
      </c>
      <c r="N150" s="21" t="str">
        <f>IF(OR($A150="",$S150&lt;&gt;"OK"),"",MIN($J150:$M150))</f>
        <v/>
      </c>
      <c r="O150" s="22" t="str">
        <f>IF($A150="","",IF(OR($S150&lt;&gt;"OK",NOT(AND(ISNUMBER(Dashboard!$B$4),N(Dashboard!$B$4)&gt;=18264,N(Dashboard!$B$4)&lt;=73050))),"n/a",$N150-Dashboard!$B$4))</f>
        <v/>
      </c>
      <c r="P150" s="23" t="str">
        <f>IF(OR($A150="",$S150&lt;&gt;"OK"),"",MID(IF($J150=$N150," + Monthly","")&amp;IF($K150=$N150," + Maintenance","")&amp;IF($L150=$N150," + Internal","")&amp;IF($M150=$N150," + Hydrostatic",""),4,100))</f>
        <v/>
      </c>
      <c r="Q150" s="24" t="str">
        <f>IF($A150="","",IF(Dashboard!$B$14&gt;0,"Check data",IF($O150&lt;0,"Overdue",IF($O150&lt;=Dashboard!$B$5,"Due soon","OK"))))</f>
        <v/>
      </c>
      <c r="R150" s="22" t="str">
        <f>IF($A150="","",SUMPRODUCT(('Inspection Log'!$B$2:$B$2001=$A150)*('Inspection Log'!$E$2:$E$2001="Fail")*('Inspection Log'!$G$2:$G$2001&lt;&gt;"Closed")))</f>
        <v/>
      </c>
      <c r="S150" s="24" t="str">
        <f>IF(COUNTA($A150:$E150)=0,"",IF($A150="","Check ID",IF(SUMPRODUCT(--($A$2:$A$301=$A150))&gt;1,"Duplicate ID",IF(OR($C150="",SUMPRODUCT(--(Types!$A$2:$A$21=$C150))&lt;&gt;1),"Check ID",IF(OR($B150="",NOT(AND(ISNUMBER($E150),N($E150)&gt;=18264,N($E150)&lt;=73050))),"Check inputs","OK")))))</f>
        <v/>
      </c>
    </row>
    <row r="151" ht="24" customHeight="1" spans="1:19" x14ac:dyDescent="0.25">
      <c r="A151" s="18"/>
      <c r="B151" s="19"/>
      <c r="C151" s="18"/>
      <c r="D151" s="18"/>
      <c r="E151" s="20"/>
      <c r="F151" s="21" t="str">
        <f>IF(OR($A151="",$S151&lt;&gt;"OK"),"",MAX($E151,SUMPRODUCT(MAX(('Inspection Log'!$B$2:$B$2001=$A151)*('Inspection Log'!$C$2:$C$2001="Monthly")*'Inspection Log'!$I$2:$I$2001))))</f>
        <v/>
      </c>
      <c r="G151" s="21" t="str">
        <f>IF(OR($A151="",$S151&lt;&gt;"OK"),"",MAX($E151,SUMPRODUCT(MAX(('Inspection Log'!$B$2:$B$2001=$A151)*('Inspection Log'!$C$2:$C$2001="Maintenance")*'Inspection Log'!$I$2:$I$2001))))</f>
        <v/>
      </c>
      <c r="H151" s="21" t="str">
        <f>IF(OR($A151="",$S151&lt;&gt;"OK"),"",MAX($E151,SUMPRODUCT(MAX(('Inspection Log'!$B$2:$B$2001=$A151)*('Inspection Log'!$C$2:$C$2001="Internal")*'Inspection Log'!$I$2:$I$2001))))</f>
        <v/>
      </c>
      <c r="I151" s="21" t="str">
        <f>IF(OR($A151="",$S151&lt;&gt;"OK"),"",MAX($E151,SUMPRODUCT(MAX(('Inspection Log'!$B$2:$B$2001=$A151)*('Inspection Log'!$C$2:$C$2001="Hydrostatic")*'Inspection Log'!$I$2:$I$2001))))</f>
        <v/>
      </c>
      <c r="J151" s="21" t="str">
        <f>IF(OR($A151="",$S151&lt;&gt;"OK"),"",$F151+SUMPRODUCT(--(Types!$A$2:$A$21=$C151),Types!$C$2:$C$21))</f>
        <v/>
      </c>
      <c r="K151" s="21" t="str">
        <f>IF(OR($A151="",$S151&lt;&gt;"OK"),"",$G151+SUMPRODUCT(--(Types!$A$2:$A$21=$C151),Types!$D$2:$D$21))</f>
        <v/>
      </c>
      <c r="L151" s="21" t="str">
        <f>IF(OR($A151="",$S151&lt;&gt;"OK"),"",IF(SUMPRODUCT((Types!$A$2:$A$21=$C151)*(Types!$E$2:$E$21&lt;&gt;""))=0,"",EDATE($H151,12*SUMPRODUCT(--(Types!$A$2:$A$21=$C151),Types!$E$2:$E$21))))</f>
        <v/>
      </c>
      <c r="M151" s="21" t="str">
        <f>IF(OR($A151="",$S151&lt;&gt;"OK"),"",EDATE($I151,12*SUMPRODUCT(--(Types!$A$2:$A$21=$C151),Types!$F$2:$F$21)))</f>
        <v/>
      </c>
      <c r="N151" s="21" t="str">
        <f>IF(OR($A151="",$S151&lt;&gt;"OK"),"",MIN($J151:$M151))</f>
        <v/>
      </c>
      <c r="O151" s="22" t="str">
        <f>IF($A151="","",IF(OR($S151&lt;&gt;"OK",NOT(AND(ISNUMBER(Dashboard!$B$4),N(Dashboard!$B$4)&gt;=18264,N(Dashboard!$B$4)&lt;=73050))),"n/a",$N151-Dashboard!$B$4))</f>
        <v/>
      </c>
      <c r="P151" s="23" t="str">
        <f>IF(OR($A151="",$S151&lt;&gt;"OK"),"",MID(IF($J151=$N151," + Monthly","")&amp;IF($K151=$N151," + Maintenance","")&amp;IF($L151=$N151," + Internal","")&amp;IF($M151=$N151," + Hydrostatic",""),4,100))</f>
        <v/>
      </c>
      <c r="Q151" s="24" t="str">
        <f>IF($A151="","",IF(Dashboard!$B$14&gt;0,"Check data",IF($O151&lt;0,"Overdue",IF($O151&lt;=Dashboard!$B$5,"Due soon","OK"))))</f>
        <v/>
      </c>
      <c r="R151" s="22" t="str">
        <f>IF($A151="","",SUMPRODUCT(('Inspection Log'!$B$2:$B$2001=$A151)*('Inspection Log'!$E$2:$E$2001="Fail")*('Inspection Log'!$G$2:$G$2001&lt;&gt;"Closed")))</f>
        <v/>
      </c>
      <c r="S151" s="24" t="str">
        <f>IF(COUNTA($A151:$E151)=0,"",IF($A151="","Check ID",IF(SUMPRODUCT(--($A$2:$A$301=$A151))&gt;1,"Duplicate ID",IF(OR($C151="",SUMPRODUCT(--(Types!$A$2:$A$21=$C151))&lt;&gt;1),"Check ID",IF(OR($B151="",NOT(AND(ISNUMBER($E151),N($E151)&gt;=18264,N($E151)&lt;=73050))),"Check inputs","OK")))))</f>
        <v/>
      </c>
    </row>
    <row r="152" ht="24" customHeight="1" spans="1:19" x14ac:dyDescent="0.25">
      <c r="A152" s="18"/>
      <c r="B152" s="19"/>
      <c r="C152" s="18"/>
      <c r="D152" s="18"/>
      <c r="E152" s="20"/>
      <c r="F152" s="21" t="str">
        <f>IF(OR($A152="",$S152&lt;&gt;"OK"),"",MAX($E152,SUMPRODUCT(MAX(('Inspection Log'!$B$2:$B$2001=$A152)*('Inspection Log'!$C$2:$C$2001="Monthly")*'Inspection Log'!$I$2:$I$2001))))</f>
        <v/>
      </c>
      <c r="G152" s="21" t="str">
        <f>IF(OR($A152="",$S152&lt;&gt;"OK"),"",MAX($E152,SUMPRODUCT(MAX(('Inspection Log'!$B$2:$B$2001=$A152)*('Inspection Log'!$C$2:$C$2001="Maintenance")*'Inspection Log'!$I$2:$I$2001))))</f>
        <v/>
      </c>
      <c r="H152" s="21" t="str">
        <f>IF(OR($A152="",$S152&lt;&gt;"OK"),"",MAX($E152,SUMPRODUCT(MAX(('Inspection Log'!$B$2:$B$2001=$A152)*('Inspection Log'!$C$2:$C$2001="Internal")*'Inspection Log'!$I$2:$I$2001))))</f>
        <v/>
      </c>
      <c r="I152" s="21" t="str">
        <f>IF(OR($A152="",$S152&lt;&gt;"OK"),"",MAX($E152,SUMPRODUCT(MAX(('Inspection Log'!$B$2:$B$2001=$A152)*('Inspection Log'!$C$2:$C$2001="Hydrostatic")*'Inspection Log'!$I$2:$I$2001))))</f>
        <v/>
      </c>
      <c r="J152" s="21" t="str">
        <f>IF(OR($A152="",$S152&lt;&gt;"OK"),"",$F152+SUMPRODUCT(--(Types!$A$2:$A$21=$C152),Types!$C$2:$C$21))</f>
        <v/>
      </c>
      <c r="K152" s="21" t="str">
        <f>IF(OR($A152="",$S152&lt;&gt;"OK"),"",$G152+SUMPRODUCT(--(Types!$A$2:$A$21=$C152),Types!$D$2:$D$21))</f>
        <v/>
      </c>
      <c r="L152" s="21" t="str">
        <f>IF(OR($A152="",$S152&lt;&gt;"OK"),"",IF(SUMPRODUCT((Types!$A$2:$A$21=$C152)*(Types!$E$2:$E$21&lt;&gt;""))=0,"",EDATE($H152,12*SUMPRODUCT(--(Types!$A$2:$A$21=$C152),Types!$E$2:$E$21))))</f>
        <v/>
      </c>
      <c r="M152" s="21" t="str">
        <f>IF(OR($A152="",$S152&lt;&gt;"OK"),"",EDATE($I152,12*SUMPRODUCT(--(Types!$A$2:$A$21=$C152),Types!$F$2:$F$21)))</f>
        <v/>
      </c>
      <c r="N152" s="21" t="str">
        <f>IF(OR($A152="",$S152&lt;&gt;"OK"),"",MIN($J152:$M152))</f>
        <v/>
      </c>
      <c r="O152" s="22" t="str">
        <f>IF($A152="","",IF(OR($S152&lt;&gt;"OK",NOT(AND(ISNUMBER(Dashboard!$B$4),N(Dashboard!$B$4)&gt;=18264,N(Dashboard!$B$4)&lt;=73050))),"n/a",$N152-Dashboard!$B$4))</f>
        <v/>
      </c>
      <c r="P152" s="23" t="str">
        <f>IF(OR($A152="",$S152&lt;&gt;"OK"),"",MID(IF($J152=$N152," + Monthly","")&amp;IF($K152=$N152," + Maintenance","")&amp;IF($L152=$N152," + Internal","")&amp;IF($M152=$N152," + Hydrostatic",""),4,100))</f>
        <v/>
      </c>
      <c r="Q152" s="24" t="str">
        <f>IF($A152="","",IF(Dashboard!$B$14&gt;0,"Check data",IF($O152&lt;0,"Overdue",IF($O152&lt;=Dashboard!$B$5,"Due soon","OK"))))</f>
        <v/>
      </c>
      <c r="R152" s="22" t="str">
        <f>IF($A152="","",SUMPRODUCT(('Inspection Log'!$B$2:$B$2001=$A152)*('Inspection Log'!$E$2:$E$2001="Fail")*('Inspection Log'!$G$2:$G$2001&lt;&gt;"Closed")))</f>
        <v/>
      </c>
      <c r="S152" s="24" t="str">
        <f>IF(COUNTA($A152:$E152)=0,"",IF($A152="","Check ID",IF(SUMPRODUCT(--($A$2:$A$301=$A152))&gt;1,"Duplicate ID",IF(OR($C152="",SUMPRODUCT(--(Types!$A$2:$A$21=$C152))&lt;&gt;1),"Check ID",IF(OR($B152="",NOT(AND(ISNUMBER($E152),N($E152)&gt;=18264,N($E152)&lt;=73050))),"Check inputs","OK")))))</f>
        <v/>
      </c>
    </row>
    <row r="153" ht="24" customHeight="1" spans="1:19" x14ac:dyDescent="0.25">
      <c r="A153" s="18"/>
      <c r="B153" s="19"/>
      <c r="C153" s="18"/>
      <c r="D153" s="18"/>
      <c r="E153" s="20"/>
      <c r="F153" s="21" t="str">
        <f>IF(OR($A153="",$S153&lt;&gt;"OK"),"",MAX($E153,SUMPRODUCT(MAX(('Inspection Log'!$B$2:$B$2001=$A153)*('Inspection Log'!$C$2:$C$2001="Monthly")*'Inspection Log'!$I$2:$I$2001))))</f>
        <v/>
      </c>
      <c r="G153" s="21" t="str">
        <f>IF(OR($A153="",$S153&lt;&gt;"OK"),"",MAX($E153,SUMPRODUCT(MAX(('Inspection Log'!$B$2:$B$2001=$A153)*('Inspection Log'!$C$2:$C$2001="Maintenance")*'Inspection Log'!$I$2:$I$2001))))</f>
        <v/>
      </c>
      <c r="H153" s="21" t="str">
        <f>IF(OR($A153="",$S153&lt;&gt;"OK"),"",MAX($E153,SUMPRODUCT(MAX(('Inspection Log'!$B$2:$B$2001=$A153)*('Inspection Log'!$C$2:$C$2001="Internal")*'Inspection Log'!$I$2:$I$2001))))</f>
        <v/>
      </c>
      <c r="I153" s="21" t="str">
        <f>IF(OR($A153="",$S153&lt;&gt;"OK"),"",MAX($E153,SUMPRODUCT(MAX(('Inspection Log'!$B$2:$B$2001=$A153)*('Inspection Log'!$C$2:$C$2001="Hydrostatic")*'Inspection Log'!$I$2:$I$2001))))</f>
        <v/>
      </c>
      <c r="J153" s="21" t="str">
        <f>IF(OR($A153="",$S153&lt;&gt;"OK"),"",$F153+SUMPRODUCT(--(Types!$A$2:$A$21=$C153),Types!$C$2:$C$21))</f>
        <v/>
      </c>
      <c r="K153" s="21" t="str">
        <f>IF(OR($A153="",$S153&lt;&gt;"OK"),"",$G153+SUMPRODUCT(--(Types!$A$2:$A$21=$C153),Types!$D$2:$D$21))</f>
        <v/>
      </c>
      <c r="L153" s="21" t="str">
        <f>IF(OR($A153="",$S153&lt;&gt;"OK"),"",IF(SUMPRODUCT((Types!$A$2:$A$21=$C153)*(Types!$E$2:$E$21&lt;&gt;""))=0,"",EDATE($H153,12*SUMPRODUCT(--(Types!$A$2:$A$21=$C153),Types!$E$2:$E$21))))</f>
        <v/>
      </c>
      <c r="M153" s="21" t="str">
        <f>IF(OR($A153="",$S153&lt;&gt;"OK"),"",EDATE($I153,12*SUMPRODUCT(--(Types!$A$2:$A$21=$C153),Types!$F$2:$F$21)))</f>
        <v/>
      </c>
      <c r="N153" s="21" t="str">
        <f>IF(OR($A153="",$S153&lt;&gt;"OK"),"",MIN($J153:$M153))</f>
        <v/>
      </c>
      <c r="O153" s="22" t="str">
        <f>IF($A153="","",IF(OR($S153&lt;&gt;"OK",NOT(AND(ISNUMBER(Dashboard!$B$4),N(Dashboard!$B$4)&gt;=18264,N(Dashboard!$B$4)&lt;=73050))),"n/a",$N153-Dashboard!$B$4))</f>
        <v/>
      </c>
      <c r="P153" s="23" t="str">
        <f>IF(OR($A153="",$S153&lt;&gt;"OK"),"",MID(IF($J153=$N153," + Monthly","")&amp;IF($K153=$N153," + Maintenance","")&amp;IF($L153=$N153," + Internal","")&amp;IF($M153=$N153," + Hydrostatic",""),4,100))</f>
        <v/>
      </c>
      <c r="Q153" s="24" t="str">
        <f>IF($A153="","",IF(Dashboard!$B$14&gt;0,"Check data",IF($O153&lt;0,"Overdue",IF($O153&lt;=Dashboard!$B$5,"Due soon","OK"))))</f>
        <v/>
      </c>
      <c r="R153" s="22" t="str">
        <f>IF($A153="","",SUMPRODUCT(('Inspection Log'!$B$2:$B$2001=$A153)*('Inspection Log'!$E$2:$E$2001="Fail")*('Inspection Log'!$G$2:$G$2001&lt;&gt;"Closed")))</f>
        <v/>
      </c>
      <c r="S153" s="24" t="str">
        <f>IF(COUNTA($A153:$E153)=0,"",IF($A153="","Check ID",IF(SUMPRODUCT(--($A$2:$A$301=$A153))&gt;1,"Duplicate ID",IF(OR($C153="",SUMPRODUCT(--(Types!$A$2:$A$21=$C153))&lt;&gt;1),"Check ID",IF(OR($B153="",NOT(AND(ISNUMBER($E153),N($E153)&gt;=18264,N($E153)&lt;=73050))),"Check inputs","OK")))))</f>
        <v/>
      </c>
    </row>
    <row r="154" ht="24" customHeight="1" spans="1:19" x14ac:dyDescent="0.25">
      <c r="A154" s="18"/>
      <c r="B154" s="19"/>
      <c r="C154" s="18"/>
      <c r="D154" s="18"/>
      <c r="E154" s="20"/>
      <c r="F154" s="21" t="str">
        <f>IF(OR($A154="",$S154&lt;&gt;"OK"),"",MAX($E154,SUMPRODUCT(MAX(('Inspection Log'!$B$2:$B$2001=$A154)*('Inspection Log'!$C$2:$C$2001="Monthly")*'Inspection Log'!$I$2:$I$2001))))</f>
        <v/>
      </c>
      <c r="G154" s="21" t="str">
        <f>IF(OR($A154="",$S154&lt;&gt;"OK"),"",MAX($E154,SUMPRODUCT(MAX(('Inspection Log'!$B$2:$B$2001=$A154)*('Inspection Log'!$C$2:$C$2001="Maintenance")*'Inspection Log'!$I$2:$I$2001))))</f>
        <v/>
      </c>
      <c r="H154" s="21" t="str">
        <f>IF(OR($A154="",$S154&lt;&gt;"OK"),"",MAX($E154,SUMPRODUCT(MAX(('Inspection Log'!$B$2:$B$2001=$A154)*('Inspection Log'!$C$2:$C$2001="Internal")*'Inspection Log'!$I$2:$I$2001))))</f>
        <v/>
      </c>
      <c r="I154" s="21" t="str">
        <f>IF(OR($A154="",$S154&lt;&gt;"OK"),"",MAX($E154,SUMPRODUCT(MAX(('Inspection Log'!$B$2:$B$2001=$A154)*('Inspection Log'!$C$2:$C$2001="Hydrostatic")*'Inspection Log'!$I$2:$I$2001))))</f>
        <v/>
      </c>
      <c r="J154" s="21" t="str">
        <f>IF(OR($A154="",$S154&lt;&gt;"OK"),"",$F154+SUMPRODUCT(--(Types!$A$2:$A$21=$C154),Types!$C$2:$C$21))</f>
        <v/>
      </c>
      <c r="K154" s="21" t="str">
        <f>IF(OR($A154="",$S154&lt;&gt;"OK"),"",$G154+SUMPRODUCT(--(Types!$A$2:$A$21=$C154),Types!$D$2:$D$21))</f>
        <v/>
      </c>
      <c r="L154" s="21" t="str">
        <f>IF(OR($A154="",$S154&lt;&gt;"OK"),"",IF(SUMPRODUCT((Types!$A$2:$A$21=$C154)*(Types!$E$2:$E$21&lt;&gt;""))=0,"",EDATE($H154,12*SUMPRODUCT(--(Types!$A$2:$A$21=$C154),Types!$E$2:$E$21))))</f>
        <v/>
      </c>
      <c r="M154" s="21" t="str">
        <f>IF(OR($A154="",$S154&lt;&gt;"OK"),"",EDATE($I154,12*SUMPRODUCT(--(Types!$A$2:$A$21=$C154),Types!$F$2:$F$21)))</f>
        <v/>
      </c>
      <c r="N154" s="21" t="str">
        <f>IF(OR($A154="",$S154&lt;&gt;"OK"),"",MIN($J154:$M154))</f>
        <v/>
      </c>
      <c r="O154" s="22" t="str">
        <f>IF($A154="","",IF(OR($S154&lt;&gt;"OK",NOT(AND(ISNUMBER(Dashboard!$B$4),N(Dashboard!$B$4)&gt;=18264,N(Dashboard!$B$4)&lt;=73050))),"n/a",$N154-Dashboard!$B$4))</f>
        <v/>
      </c>
      <c r="P154" s="23" t="str">
        <f>IF(OR($A154="",$S154&lt;&gt;"OK"),"",MID(IF($J154=$N154," + Monthly","")&amp;IF($K154=$N154," + Maintenance","")&amp;IF($L154=$N154," + Internal","")&amp;IF($M154=$N154," + Hydrostatic",""),4,100))</f>
        <v/>
      </c>
      <c r="Q154" s="24" t="str">
        <f>IF($A154="","",IF(Dashboard!$B$14&gt;0,"Check data",IF($O154&lt;0,"Overdue",IF($O154&lt;=Dashboard!$B$5,"Due soon","OK"))))</f>
        <v/>
      </c>
      <c r="R154" s="22" t="str">
        <f>IF($A154="","",SUMPRODUCT(('Inspection Log'!$B$2:$B$2001=$A154)*('Inspection Log'!$E$2:$E$2001="Fail")*('Inspection Log'!$G$2:$G$2001&lt;&gt;"Closed")))</f>
        <v/>
      </c>
      <c r="S154" s="24" t="str">
        <f>IF(COUNTA($A154:$E154)=0,"",IF($A154="","Check ID",IF(SUMPRODUCT(--($A$2:$A$301=$A154))&gt;1,"Duplicate ID",IF(OR($C154="",SUMPRODUCT(--(Types!$A$2:$A$21=$C154))&lt;&gt;1),"Check ID",IF(OR($B154="",NOT(AND(ISNUMBER($E154),N($E154)&gt;=18264,N($E154)&lt;=73050))),"Check inputs","OK")))))</f>
        <v/>
      </c>
    </row>
    <row r="155" ht="24" customHeight="1" spans="1:19" x14ac:dyDescent="0.25">
      <c r="A155" s="18"/>
      <c r="B155" s="19"/>
      <c r="C155" s="18"/>
      <c r="D155" s="18"/>
      <c r="E155" s="20"/>
      <c r="F155" s="21" t="str">
        <f>IF(OR($A155="",$S155&lt;&gt;"OK"),"",MAX($E155,SUMPRODUCT(MAX(('Inspection Log'!$B$2:$B$2001=$A155)*('Inspection Log'!$C$2:$C$2001="Monthly")*'Inspection Log'!$I$2:$I$2001))))</f>
        <v/>
      </c>
      <c r="G155" s="21" t="str">
        <f>IF(OR($A155="",$S155&lt;&gt;"OK"),"",MAX($E155,SUMPRODUCT(MAX(('Inspection Log'!$B$2:$B$2001=$A155)*('Inspection Log'!$C$2:$C$2001="Maintenance")*'Inspection Log'!$I$2:$I$2001))))</f>
        <v/>
      </c>
      <c r="H155" s="21" t="str">
        <f>IF(OR($A155="",$S155&lt;&gt;"OK"),"",MAX($E155,SUMPRODUCT(MAX(('Inspection Log'!$B$2:$B$2001=$A155)*('Inspection Log'!$C$2:$C$2001="Internal")*'Inspection Log'!$I$2:$I$2001))))</f>
        <v/>
      </c>
      <c r="I155" s="21" t="str">
        <f>IF(OR($A155="",$S155&lt;&gt;"OK"),"",MAX($E155,SUMPRODUCT(MAX(('Inspection Log'!$B$2:$B$2001=$A155)*('Inspection Log'!$C$2:$C$2001="Hydrostatic")*'Inspection Log'!$I$2:$I$2001))))</f>
        <v/>
      </c>
      <c r="J155" s="21" t="str">
        <f>IF(OR($A155="",$S155&lt;&gt;"OK"),"",$F155+SUMPRODUCT(--(Types!$A$2:$A$21=$C155),Types!$C$2:$C$21))</f>
        <v/>
      </c>
      <c r="K155" s="21" t="str">
        <f>IF(OR($A155="",$S155&lt;&gt;"OK"),"",$G155+SUMPRODUCT(--(Types!$A$2:$A$21=$C155),Types!$D$2:$D$21))</f>
        <v/>
      </c>
      <c r="L155" s="21" t="str">
        <f>IF(OR($A155="",$S155&lt;&gt;"OK"),"",IF(SUMPRODUCT((Types!$A$2:$A$21=$C155)*(Types!$E$2:$E$21&lt;&gt;""))=0,"",EDATE($H155,12*SUMPRODUCT(--(Types!$A$2:$A$21=$C155),Types!$E$2:$E$21))))</f>
        <v/>
      </c>
      <c r="M155" s="21" t="str">
        <f>IF(OR($A155="",$S155&lt;&gt;"OK"),"",EDATE($I155,12*SUMPRODUCT(--(Types!$A$2:$A$21=$C155),Types!$F$2:$F$21)))</f>
        <v/>
      </c>
      <c r="N155" s="21" t="str">
        <f>IF(OR($A155="",$S155&lt;&gt;"OK"),"",MIN($J155:$M155))</f>
        <v/>
      </c>
      <c r="O155" s="22" t="str">
        <f>IF($A155="","",IF(OR($S155&lt;&gt;"OK",NOT(AND(ISNUMBER(Dashboard!$B$4),N(Dashboard!$B$4)&gt;=18264,N(Dashboard!$B$4)&lt;=73050))),"n/a",$N155-Dashboard!$B$4))</f>
        <v/>
      </c>
      <c r="P155" s="23" t="str">
        <f>IF(OR($A155="",$S155&lt;&gt;"OK"),"",MID(IF($J155=$N155," + Monthly","")&amp;IF($K155=$N155," + Maintenance","")&amp;IF($L155=$N155," + Internal","")&amp;IF($M155=$N155," + Hydrostatic",""),4,100))</f>
        <v/>
      </c>
      <c r="Q155" s="24" t="str">
        <f>IF($A155="","",IF(Dashboard!$B$14&gt;0,"Check data",IF($O155&lt;0,"Overdue",IF($O155&lt;=Dashboard!$B$5,"Due soon","OK"))))</f>
        <v/>
      </c>
      <c r="R155" s="22" t="str">
        <f>IF($A155="","",SUMPRODUCT(('Inspection Log'!$B$2:$B$2001=$A155)*('Inspection Log'!$E$2:$E$2001="Fail")*('Inspection Log'!$G$2:$G$2001&lt;&gt;"Closed")))</f>
        <v/>
      </c>
      <c r="S155" s="24" t="str">
        <f>IF(COUNTA($A155:$E155)=0,"",IF($A155="","Check ID",IF(SUMPRODUCT(--($A$2:$A$301=$A155))&gt;1,"Duplicate ID",IF(OR($C155="",SUMPRODUCT(--(Types!$A$2:$A$21=$C155))&lt;&gt;1),"Check ID",IF(OR($B155="",NOT(AND(ISNUMBER($E155),N($E155)&gt;=18264,N($E155)&lt;=73050))),"Check inputs","OK")))))</f>
        <v/>
      </c>
    </row>
    <row r="156" ht="24" customHeight="1" spans="1:19" x14ac:dyDescent="0.25">
      <c r="A156" s="18"/>
      <c r="B156" s="19"/>
      <c r="C156" s="18"/>
      <c r="D156" s="18"/>
      <c r="E156" s="20"/>
      <c r="F156" s="21" t="str">
        <f>IF(OR($A156="",$S156&lt;&gt;"OK"),"",MAX($E156,SUMPRODUCT(MAX(('Inspection Log'!$B$2:$B$2001=$A156)*('Inspection Log'!$C$2:$C$2001="Monthly")*'Inspection Log'!$I$2:$I$2001))))</f>
        <v/>
      </c>
      <c r="G156" s="21" t="str">
        <f>IF(OR($A156="",$S156&lt;&gt;"OK"),"",MAX($E156,SUMPRODUCT(MAX(('Inspection Log'!$B$2:$B$2001=$A156)*('Inspection Log'!$C$2:$C$2001="Maintenance")*'Inspection Log'!$I$2:$I$2001))))</f>
        <v/>
      </c>
      <c r="H156" s="21" t="str">
        <f>IF(OR($A156="",$S156&lt;&gt;"OK"),"",MAX($E156,SUMPRODUCT(MAX(('Inspection Log'!$B$2:$B$2001=$A156)*('Inspection Log'!$C$2:$C$2001="Internal")*'Inspection Log'!$I$2:$I$2001))))</f>
        <v/>
      </c>
      <c r="I156" s="21" t="str">
        <f>IF(OR($A156="",$S156&lt;&gt;"OK"),"",MAX($E156,SUMPRODUCT(MAX(('Inspection Log'!$B$2:$B$2001=$A156)*('Inspection Log'!$C$2:$C$2001="Hydrostatic")*'Inspection Log'!$I$2:$I$2001))))</f>
        <v/>
      </c>
      <c r="J156" s="21" t="str">
        <f>IF(OR($A156="",$S156&lt;&gt;"OK"),"",$F156+SUMPRODUCT(--(Types!$A$2:$A$21=$C156),Types!$C$2:$C$21))</f>
        <v/>
      </c>
      <c r="K156" s="21" t="str">
        <f>IF(OR($A156="",$S156&lt;&gt;"OK"),"",$G156+SUMPRODUCT(--(Types!$A$2:$A$21=$C156),Types!$D$2:$D$21))</f>
        <v/>
      </c>
      <c r="L156" s="21" t="str">
        <f>IF(OR($A156="",$S156&lt;&gt;"OK"),"",IF(SUMPRODUCT((Types!$A$2:$A$21=$C156)*(Types!$E$2:$E$21&lt;&gt;""))=0,"",EDATE($H156,12*SUMPRODUCT(--(Types!$A$2:$A$21=$C156),Types!$E$2:$E$21))))</f>
        <v/>
      </c>
      <c r="M156" s="21" t="str">
        <f>IF(OR($A156="",$S156&lt;&gt;"OK"),"",EDATE($I156,12*SUMPRODUCT(--(Types!$A$2:$A$21=$C156),Types!$F$2:$F$21)))</f>
        <v/>
      </c>
      <c r="N156" s="21" t="str">
        <f>IF(OR($A156="",$S156&lt;&gt;"OK"),"",MIN($J156:$M156))</f>
        <v/>
      </c>
      <c r="O156" s="22" t="str">
        <f>IF($A156="","",IF(OR($S156&lt;&gt;"OK",NOT(AND(ISNUMBER(Dashboard!$B$4),N(Dashboard!$B$4)&gt;=18264,N(Dashboard!$B$4)&lt;=73050))),"n/a",$N156-Dashboard!$B$4))</f>
        <v/>
      </c>
      <c r="P156" s="23" t="str">
        <f>IF(OR($A156="",$S156&lt;&gt;"OK"),"",MID(IF($J156=$N156," + Monthly","")&amp;IF($K156=$N156," + Maintenance","")&amp;IF($L156=$N156," + Internal","")&amp;IF($M156=$N156," + Hydrostatic",""),4,100))</f>
        <v/>
      </c>
      <c r="Q156" s="24" t="str">
        <f>IF($A156="","",IF(Dashboard!$B$14&gt;0,"Check data",IF($O156&lt;0,"Overdue",IF($O156&lt;=Dashboard!$B$5,"Due soon","OK"))))</f>
        <v/>
      </c>
      <c r="R156" s="22" t="str">
        <f>IF($A156="","",SUMPRODUCT(('Inspection Log'!$B$2:$B$2001=$A156)*('Inspection Log'!$E$2:$E$2001="Fail")*('Inspection Log'!$G$2:$G$2001&lt;&gt;"Closed")))</f>
        <v/>
      </c>
      <c r="S156" s="24" t="str">
        <f>IF(COUNTA($A156:$E156)=0,"",IF($A156="","Check ID",IF(SUMPRODUCT(--($A$2:$A$301=$A156))&gt;1,"Duplicate ID",IF(OR($C156="",SUMPRODUCT(--(Types!$A$2:$A$21=$C156))&lt;&gt;1),"Check ID",IF(OR($B156="",NOT(AND(ISNUMBER($E156),N($E156)&gt;=18264,N($E156)&lt;=73050))),"Check inputs","OK")))))</f>
        <v/>
      </c>
    </row>
    <row r="157" ht="24" customHeight="1" spans="1:19" x14ac:dyDescent="0.25">
      <c r="A157" s="18"/>
      <c r="B157" s="19"/>
      <c r="C157" s="18"/>
      <c r="D157" s="18"/>
      <c r="E157" s="20"/>
      <c r="F157" s="21" t="str">
        <f>IF(OR($A157="",$S157&lt;&gt;"OK"),"",MAX($E157,SUMPRODUCT(MAX(('Inspection Log'!$B$2:$B$2001=$A157)*('Inspection Log'!$C$2:$C$2001="Monthly")*'Inspection Log'!$I$2:$I$2001))))</f>
        <v/>
      </c>
      <c r="G157" s="21" t="str">
        <f>IF(OR($A157="",$S157&lt;&gt;"OK"),"",MAX($E157,SUMPRODUCT(MAX(('Inspection Log'!$B$2:$B$2001=$A157)*('Inspection Log'!$C$2:$C$2001="Maintenance")*'Inspection Log'!$I$2:$I$2001))))</f>
        <v/>
      </c>
      <c r="H157" s="21" t="str">
        <f>IF(OR($A157="",$S157&lt;&gt;"OK"),"",MAX($E157,SUMPRODUCT(MAX(('Inspection Log'!$B$2:$B$2001=$A157)*('Inspection Log'!$C$2:$C$2001="Internal")*'Inspection Log'!$I$2:$I$2001))))</f>
        <v/>
      </c>
      <c r="I157" s="21" t="str">
        <f>IF(OR($A157="",$S157&lt;&gt;"OK"),"",MAX($E157,SUMPRODUCT(MAX(('Inspection Log'!$B$2:$B$2001=$A157)*('Inspection Log'!$C$2:$C$2001="Hydrostatic")*'Inspection Log'!$I$2:$I$2001))))</f>
        <v/>
      </c>
      <c r="J157" s="21" t="str">
        <f>IF(OR($A157="",$S157&lt;&gt;"OK"),"",$F157+SUMPRODUCT(--(Types!$A$2:$A$21=$C157),Types!$C$2:$C$21))</f>
        <v/>
      </c>
      <c r="K157" s="21" t="str">
        <f>IF(OR($A157="",$S157&lt;&gt;"OK"),"",$G157+SUMPRODUCT(--(Types!$A$2:$A$21=$C157),Types!$D$2:$D$21))</f>
        <v/>
      </c>
      <c r="L157" s="21" t="str">
        <f>IF(OR($A157="",$S157&lt;&gt;"OK"),"",IF(SUMPRODUCT((Types!$A$2:$A$21=$C157)*(Types!$E$2:$E$21&lt;&gt;""))=0,"",EDATE($H157,12*SUMPRODUCT(--(Types!$A$2:$A$21=$C157),Types!$E$2:$E$21))))</f>
        <v/>
      </c>
      <c r="M157" s="21" t="str">
        <f>IF(OR($A157="",$S157&lt;&gt;"OK"),"",EDATE($I157,12*SUMPRODUCT(--(Types!$A$2:$A$21=$C157),Types!$F$2:$F$21)))</f>
        <v/>
      </c>
      <c r="N157" s="21" t="str">
        <f>IF(OR($A157="",$S157&lt;&gt;"OK"),"",MIN($J157:$M157))</f>
        <v/>
      </c>
      <c r="O157" s="22" t="str">
        <f>IF($A157="","",IF(OR($S157&lt;&gt;"OK",NOT(AND(ISNUMBER(Dashboard!$B$4),N(Dashboard!$B$4)&gt;=18264,N(Dashboard!$B$4)&lt;=73050))),"n/a",$N157-Dashboard!$B$4))</f>
        <v/>
      </c>
      <c r="P157" s="23" t="str">
        <f>IF(OR($A157="",$S157&lt;&gt;"OK"),"",MID(IF($J157=$N157," + Monthly","")&amp;IF($K157=$N157," + Maintenance","")&amp;IF($L157=$N157," + Internal","")&amp;IF($M157=$N157," + Hydrostatic",""),4,100))</f>
        <v/>
      </c>
      <c r="Q157" s="24" t="str">
        <f>IF($A157="","",IF(Dashboard!$B$14&gt;0,"Check data",IF($O157&lt;0,"Overdue",IF($O157&lt;=Dashboard!$B$5,"Due soon","OK"))))</f>
        <v/>
      </c>
      <c r="R157" s="22" t="str">
        <f>IF($A157="","",SUMPRODUCT(('Inspection Log'!$B$2:$B$2001=$A157)*('Inspection Log'!$E$2:$E$2001="Fail")*('Inspection Log'!$G$2:$G$2001&lt;&gt;"Closed")))</f>
        <v/>
      </c>
      <c r="S157" s="24" t="str">
        <f>IF(COUNTA($A157:$E157)=0,"",IF($A157="","Check ID",IF(SUMPRODUCT(--($A$2:$A$301=$A157))&gt;1,"Duplicate ID",IF(OR($C157="",SUMPRODUCT(--(Types!$A$2:$A$21=$C157))&lt;&gt;1),"Check ID",IF(OR($B157="",NOT(AND(ISNUMBER($E157),N($E157)&gt;=18264,N($E157)&lt;=73050))),"Check inputs","OK")))))</f>
        <v/>
      </c>
    </row>
    <row r="158" ht="24" customHeight="1" spans="1:19" x14ac:dyDescent="0.25">
      <c r="A158" s="18"/>
      <c r="B158" s="19"/>
      <c r="C158" s="18"/>
      <c r="D158" s="18"/>
      <c r="E158" s="20"/>
      <c r="F158" s="21" t="str">
        <f>IF(OR($A158="",$S158&lt;&gt;"OK"),"",MAX($E158,SUMPRODUCT(MAX(('Inspection Log'!$B$2:$B$2001=$A158)*('Inspection Log'!$C$2:$C$2001="Monthly")*'Inspection Log'!$I$2:$I$2001))))</f>
        <v/>
      </c>
      <c r="G158" s="21" t="str">
        <f>IF(OR($A158="",$S158&lt;&gt;"OK"),"",MAX($E158,SUMPRODUCT(MAX(('Inspection Log'!$B$2:$B$2001=$A158)*('Inspection Log'!$C$2:$C$2001="Maintenance")*'Inspection Log'!$I$2:$I$2001))))</f>
        <v/>
      </c>
      <c r="H158" s="21" t="str">
        <f>IF(OR($A158="",$S158&lt;&gt;"OK"),"",MAX($E158,SUMPRODUCT(MAX(('Inspection Log'!$B$2:$B$2001=$A158)*('Inspection Log'!$C$2:$C$2001="Internal")*'Inspection Log'!$I$2:$I$2001))))</f>
        <v/>
      </c>
      <c r="I158" s="21" t="str">
        <f>IF(OR($A158="",$S158&lt;&gt;"OK"),"",MAX($E158,SUMPRODUCT(MAX(('Inspection Log'!$B$2:$B$2001=$A158)*('Inspection Log'!$C$2:$C$2001="Hydrostatic")*'Inspection Log'!$I$2:$I$2001))))</f>
        <v/>
      </c>
      <c r="J158" s="21" t="str">
        <f>IF(OR($A158="",$S158&lt;&gt;"OK"),"",$F158+SUMPRODUCT(--(Types!$A$2:$A$21=$C158),Types!$C$2:$C$21))</f>
        <v/>
      </c>
      <c r="K158" s="21" t="str">
        <f>IF(OR($A158="",$S158&lt;&gt;"OK"),"",$G158+SUMPRODUCT(--(Types!$A$2:$A$21=$C158),Types!$D$2:$D$21))</f>
        <v/>
      </c>
      <c r="L158" s="21" t="str">
        <f>IF(OR($A158="",$S158&lt;&gt;"OK"),"",IF(SUMPRODUCT((Types!$A$2:$A$21=$C158)*(Types!$E$2:$E$21&lt;&gt;""))=0,"",EDATE($H158,12*SUMPRODUCT(--(Types!$A$2:$A$21=$C158),Types!$E$2:$E$21))))</f>
        <v/>
      </c>
      <c r="M158" s="21" t="str">
        <f>IF(OR($A158="",$S158&lt;&gt;"OK"),"",EDATE($I158,12*SUMPRODUCT(--(Types!$A$2:$A$21=$C158),Types!$F$2:$F$21)))</f>
        <v/>
      </c>
      <c r="N158" s="21" t="str">
        <f>IF(OR($A158="",$S158&lt;&gt;"OK"),"",MIN($J158:$M158))</f>
        <v/>
      </c>
      <c r="O158" s="22" t="str">
        <f>IF($A158="","",IF(OR($S158&lt;&gt;"OK",NOT(AND(ISNUMBER(Dashboard!$B$4),N(Dashboard!$B$4)&gt;=18264,N(Dashboard!$B$4)&lt;=73050))),"n/a",$N158-Dashboard!$B$4))</f>
        <v/>
      </c>
      <c r="P158" s="23" t="str">
        <f>IF(OR($A158="",$S158&lt;&gt;"OK"),"",MID(IF($J158=$N158," + Monthly","")&amp;IF($K158=$N158," + Maintenance","")&amp;IF($L158=$N158," + Internal","")&amp;IF($M158=$N158," + Hydrostatic",""),4,100))</f>
        <v/>
      </c>
      <c r="Q158" s="24" t="str">
        <f>IF($A158="","",IF(Dashboard!$B$14&gt;0,"Check data",IF($O158&lt;0,"Overdue",IF($O158&lt;=Dashboard!$B$5,"Due soon","OK"))))</f>
        <v/>
      </c>
      <c r="R158" s="22" t="str">
        <f>IF($A158="","",SUMPRODUCT(('Inspection Log'!$B$2:$B$2001=$A158)*('Inspection Log'!$E$2:$E$2001="Fail")*('Inspection Log'!$G$2:$G$2001&lt;&gt;"Closed")))</f>
        <v/>
      </c>
      <c r="S158" s="24" t="str">
        <f>IF(COUNTA($A158:$E158)=0,"",IF($A158="","Check ID",IF(SUMPRODUCT(--($A$2:$A$301=$A158))&gt;1,"Duplicate ID",IF(OR($C158="",SUMPRODUCT(--(Types!$A$2:$A$21=$C158))&lt;&gt;1),"Check ID",IF(OR($B158="",NOT(AND(ISNUMBER($E158),N($E158)&gt;=18264,N($E158)&lt;=73050))),"Check inputs","OK")))))</f>
        <v/>
      </c>
    </row>
    <row r="159" ht="24" customHeight="1" spans="1:19" x14ac:dyDescent="0.25">
      <c r="A159" s="18"/>
      <c r="B159" s="19"/>
      <c r="C159" s="18"/>
      <c r="D159" s="18"/>
      <c r="E159" s="20"/>
      <c r="F159" s="21" t="str">
        <f>IF(OR($A159="",$S159&lt;&gt;"OK"),"",MAX($E159,SUMPRODUCT(MAX(('Inspection Log'!$B$2:$B$2001=$A159)*('Inspection Log'!$C$2:$C$2001="Monthly")*'Inspection Log'!$I$2:$I$2001))))</f>
        <v/>
      </c>
      <c r="G159" s="21" t="str">
        <f>IF(OR($A159="",$S159&lt;&gt;"OK"),"",MAX($E159,SUMPRODUCT(MAX(('Inspection Log'!$B$2:$B$2001=$A159)*('Inspection Log'!$C$2:$C$2001="Maintenance")*'Inspection Log'!$I$2:$I$2001))))</f>
        <v/>
      </c>
      <c r="H159" s="21" t="str">
        <f>IF(OR($A159="",$S159&lt;&gt;"OK"),"",MAX($E159,SUMPRODUCT(MAX(('Inspection Log'!$B$2:$B$2001=$A159)*('Inspection Log'!$C$2:$C$2001="Internal")*'Inspection Log'!$I$2:$I$2001))))</f>
        <v/>
      </c>
      <c r="I159" s="21" t="str">
        <f>IF(OR($A159="",$S159&lt;&gt;"OK"),"",MAX($E159,SUMPRODUCT(MAX(('Inspection Log'!$B$2:$B$2001=$A159)*('Inspection Log'!$C$2:$C$2001="Hydrostatic")*'Inspection Log'!$I$2:$I$2001))))</f>
        <v/>
      </c>
      <c r="J159" s="21" t="str">
        <f>IF(OR($A159="",$S159&lt;&gt;"OK"),"",$F159+SUMPRODUCT(--(Types!$A$2:$A$21=$C159),Types!$C$2:$C$21))</f>
        <v/>
      </c>
      <c r="K159" s="21" t="str">
        <f>IF(OR($A159="",$S159&lt;&gt;"OK"),"",$G159+SUMPRODUCT(--(Types!$A$2:$A$21=$C159),Types!$D$2:$D$21))</f>
        <v/>
      </c>
      <c r="L159" s="21" t="str">
        <f>IF(OR($A159="",$S159&lt;&gt;"OK"),"",IF(SUMPRODUCT((Types!$A$2:$A$21=$C159)*(Types!$E$2:$E$21&lt;&gt;""))=0,"",EDATE($H159,12*SUMPRODUCT(--(Types!$A$2:$A$21=$C159),Types!$E$2:$E$21))))</f>
        <v/>
      </c>
      <c r="M159" s="21" t="str">
        <f>IF(OR($A159="",$S159&lt;&gt;"OK"),"",EDATE($I159,12*SUMPRODUCT(--(Types!$A$2:$A$21=$C159),Types!$F$2:$F$21)))</f>
        <v/>
      </c>
      <c r="N159" s="21" t="str">
        <f>IF(OR($A159="",$S159&lt;&gt;"OK"),"",MIN($J159:$M159))</f>
        <v/>
      </c>
      <c r="O159" s="22" t="str">
        <f>IF($A159="","",IF(OR($S159&lt;&gt;"OK",NOT(AND(ISNUMBER(Dashboard!$B$4),N(Dashboard!$B$4)&gt;=18264,N(Dashboard!$B$4)&lt;=73050))),"n/a",$N159-Dashboard!$B$4))</f>
        <v/>
      </c>
      <c r="P159" s="23" t="str">
        <f>IF(OR($A159="",$S159&lt;&gt;"OK"),"",MID(IF($J159=$N159," + Monthly","")&amp;IF($K159=$N159," + Maintenance","")&amp;IF($L159=$N159," + Internal","")&amp;IF($M159=$N159," + Hydrostatic",""),4,100))</f>
        <v/>
      </c>
      <c r="Q159" s="24" t="str">
        <f>IF($A159="","",IF(Dashboard!$B$14&gt;0,"Check data",IF($O159&lt;0,"Overdue",IF($O159&lt;=Dashboard!$B$5,"Due soon","OK"))))</f>
        <v/>
      </c>
      <c r="R159" s="22" t="str">
        <f>IF($A159="","",SUMPRODUCT(('Inspection Log'!$B$2:$B$2001=$A159)*('Inspection Log'!$E$2:$E$2001="Fail")*('Inspection Log'!$G$2:$G$2001&lt;&gt;"Closed")))</f>
        <v/>
      </c>
      <c r="S159" s="24" t="str">
        <f>IF(COUNTA($A159:$E159)=0,"",IF($A159="","Check ID",IF(SUMPRODUCT(--($A$2:$A$301=$A159))&gt;1,"Duplicate ID",IF(OR($C159="",SUMPRODUCT(--(Types!$A$2:$A$21=$C159))&lt;&gt;1),"Check ID",IF(OR($B159="",NOT(AND(ISNUMBER($E159),N($E159)&gt;=18264,N($E159)&lt;=73050))),"Check inputs","OK")))))</f>
        <v/>
      </c>
    </row>
    <row r="160" ht="24" customHeight="1" spans="1:19" x14ac:dyDescent="0.25">
      <c r="A160" s="18"/>
      <c r="B160" s="19"/>
      <c r="C160" s="18"/>
      <c r="D160" s="18"/>
      <c r="E160" s="20"/>
      <c r="F160" s="21" t="str">
        <f>IF(OR($A160="",$S160&lt;&gt;"OK"),"",MAX($E160,SUMPRODUCT(MAX(('Inspection Log'!$B$2:$B$2001=$A160)*('Inspection Log'!$C$2:$C$2001="Monthly")*'Inspection Log'!$I$2:$I$2001))))</f>
        <v/>
      </c>
      <c r="G160" s="21" t="str">
        <f>IF(OR($A160="",$S160&lt;&gt;"OK"),"",MAX($E160,SUMPRODUCT(MAX(('Inspection Log'!$B$2:$B$2001=$A160)*('Inspection Log'!$C$2:$C$2001="Maintenance")*'Inspection Log'!$I$2:$I$2001))))</f>
        <v/>
      </c>
      <c r="H160" s="21" t="str">
        <f>IF(OR($A160="",$S160&lt;&gt;"OK"),"",MAX($E160,SUMPRODUCT(MAX(('Inspection Log'!$B$2:$B$2001=$A160)*('Inspection Log'!$C$2:$C$2001="Internal")*'Inspection Log'!$I$2:$I$2001))))</f>
        <v/>
      </c>
      <c r="I160" s="21" t="str">
        <f>IF(OR($A160="",$S160&lt;&gt;"OK"),"",MAX($E160,SUMPRODUCT(MAX(('Inspection Log'!$B$2:$B$2001=$A160)*('Inspection Log'!$C$2:$C$2001="Hydrostatic")*'Inspection Log'!$I$2:$I$2001))))</f>
        <v/>
      </c>
      <c r="J160" s="21" t="str">
        <f>IF(OR($A160="",$S160&lt;&gt;"OK"),"",$F160+SUMPRODUCT(--(Types!$A$2:$A$21=$C160),Types!$C$2:$C$21))</f>
        <v/>
      </c>
      <c r="K160" s="21" t="str">
        <f>IF(OR($A160="",$S160&lt;&gt;"OK"),"",$G160+SUMPRODUCT(--(Types!$A$2:$A$21=$C160),Types!$D$2:$D$21))</f>
        <v/>
      </c>
      <c r="L160" s="21" t="str">
        <f>IF(OR($A160="",$S160&lt;&gt;"OK"),"",IF(SUMPRODUCT((Types!$A$2:$A$21=$C160)*(Types!$E$2:$E$21&lt;&gt;""))=0,"",EDATE($H160,12*SUMPRODUCT(--(Types!$A$2:$A$21=$C160),Types!$E$2:$E$21))))</f>
        <v/>
      </c>
      <c r="M160" s="21" t="str">
        <f>IF(OR($A160="",$S160&lt;&gt;"OK"),"",EDATE($I160,12*SUMPRODUCT(--(Types!$A$2:$A$21=$C160),Types!$F$2:$F$21)))</f>
        <v/>
      </c>
      <c r="N160" s="21" t="str">
        <f>IF(OR($A160="",$S160&lt;&gt;"OK"),"",MIN($J160:$M160))</f>
        <v/>
      </c>
      <c r="O160" s="22" t="str">
        <f>IF($A160="","",IF(OR($S160&lt;&gt;"OK",NOT(AND(ISNUMBER(Dashboard!$B$4),N(Dashboard!$B$4)&gt;=18264,N(Dashboard!$B$4)&lt;=73050))),"n/a",$N160-Dashboard!$B$4))</f>
        <v/>
      </c>
      <c r="P160" s="23" t="str">
        <f>IF(OR($A160="",$S160&lt;&gt;"OK"),"",MID(IF($J160=$N160," + Monthly","")&amp;IF($K160=$N160," + Maintenance","")&amp;IF($L160=$N160," + Internal","")&amp;IF($M160=$N160," + Hydrostatic",""),4,100))</f>
        <v/>
      </c>
      <c r="Q160" s="24" t="str">
        <f>IF($A160="","",IF(Dashboard!$B$14&gt;0,"Check data",IF($O160&lt;0,"Overdue",IF($O160&lt;=Dashboard!$B$5,"Due soon","OK"))))</f>
        <v/>
      </c>
      <c r="R160" s="22" t="str">
        <f>IF($A160="","",SUMPRODUCT(('Inspection Log'!$B$2:$B$2001=$A160)*('Inspection Log'!$E$2:$E$2001="Fail")*('Inspection Log'!$G$2:$G$2001&lt;&gt;"Closed")))</f>
        <v/>
      </c>
      <c r="S160" s="24" t="str">
        <f>IF(COUNTA($A160:$E160)=0,"",IF($A160="","Check ID",IF(SUMPRODUCT(--($A$2:$A$301=$A160))&gt;1,"Duplicate ID",IF(OR($C160="",SUMPRODUCT(--(Types!$A$2:$A$21=$C160))&lt;&gt;1),"Check ID",IF(OR($B160="",NOT(AND(ISNUMBER($E160),N($E160)&gt;=18264,N($E160)&lt;=73050))),"Check inputs","OK")))))</f>
        <v/>
      </c>
    </row>
    <row r="161" ht="24" customHeight="1" spans="1:19" x14ac:dyDescent="0.25">
      <c r="A161" s="18"/>
      <c r="B161" s="19"/>
      <c r="C161" s="18"/>
      <c r="D161" s="18"/>
      <c r="E161" s="20"/>
      <c r="F161" s="21" t="str">
        <f>IF(OR($A161="",$S161&lt;&gt;"OK"),"",MAX($E161,SUMPRODUCT(MAX(('Inspection Log'!$B$2:$B$2001=$A161)*('Inspection Log'!$C$2:$C$2001="Monthly")*'Inspection Log'!$I$2:$I$2001))))</f>
        <v/>
      </c>
      <c r="G161" s="21" t="str">
        <f>IF(OR($A161="",$S161&lt;&gt;"OK"),"",MAX($E161,SUMPRODUCT(MAX(('Inspection Log'!$B$2:$B$2001=$A161)*('Inspection Log'!$C$2:$C$2001="Maintenance")*'Inspection Log'!$I$2:$I$2001))))</f>
        <v/>
      </c>
      <c r="H161" s="21" t="str">
        <f>IF(OR($A161="",$S161&lt;&gt;"OK"),"",MAX($E161,SUMPRODUCT(MAX(('Inspection Log'!$B$2:$B$2001=$A161)*('Inspection Log'!$C$2:$C$2001="Internal")*'Inspection Log'!$I$2:$I$2001))))</f>
        <v/>
      </c>
      <c r="I161" s="21" t="str">
        <f>IF(OR($A161="",$S161&lt;&gt;"OK"),"",MAX($E161,SUMPRODUCT(MAX(('Inspection Log'!$B$2:$B$2001=$A161)*('Inspection Log'!$C$2:$C$2001="Hydrostatic")*'Inspection Log'!$I$2:$I$2001))))</f>
        <v/>
      </c>
      <c r="J161" s="21" t="str">
        <f>IF(OR($A161="",$S161&lt;&gt;"OK"),"",$F161+SUMPRODUCT(--(Types!$A$2:$A$21=$C161),Types!$C$2:$C$21))</f>
        <v/>
      </c>
      <c r="K161" s="21" t="str">
        <f>IF(OR($A161="",$S161&lt;&gt;"OK"),"",$G161+SUMPRODUCT(--(Types!$A$2:$A$21=$C161),Types!$D$2:$D$21))</f>
        <v/>
      </c>
      <c r="L161" s="21" t="str">
        <f>IF(OR($A161="",$S161&lt;&gt;"OK"),"",IF(SUMPRODUCT((Types!$A$2:$A$21=$C161)*(Types!$E$2:$E$21&lt;&gt;""))=0,"",EDATE($H161,12*SUMPRODUCT(--(Types!$A$2:$A$21=$C161),Types!$E$2:$E$21))))</f>
        <v/>
      </c>
      <c r="M161" s="21" t="str">
        <f>IF(OR($A161="",$S161&lt;&gt;"OK"),"",EDATE($I161,12*SUMPRODUCT(--(Types!$A$2:$A$21=$C161),Types!$F$2:$F$21)))</f>
        <v/>
      </c>
      <c r="N161" s="21" t="str">
        <f>IF(OR($A161="",$S161&lt;&gt;"OK"),"",MIN($J161:$M161))</f>
        <v/>
      </c>
      <c r="O161" s="22" t="str">
        <f>IF($A161="","",IF(OR($S161&lt;&gt;"OK",NOT(AND(ISNUMBER(Dashboard!$B$4),N(Dashboard!$B$4)&gt;=18264,N(Dashboard!$B$4)&lt;=73050))),"n/a",$N161-Dashboard!$B$4))</f>
        <v/>
      </c>
      <c r="P161" s="23" t="str">
        <f>IF(OR($A161="",$S161&lt;&gt;"OK"),"",MID(IF($J161=$N161," + Monthly","")&amp;IF($K161=$N161," + Maintenance","")&amp;IF($L161=$N161," + Internal","")&amp;IF($M161=$N161," + Hydrostatic",""),4,100))</f>
        <v/>
      </c>
      <c r="Q161" s="24" t="str">
        <f>IF($A161="","",IF(Dashboard!$B$14&gt;0,"Check data",IF($O161&lt;0,"Overdue",IF($O161&lt;=Dashboard!$B$5,"Due soon","OK"))))</f>
        <v/>
      </c>
      <c r="R161" s="22" t="str">
        <f>IF($A161="","",SUMPRODUCT(('Inspection Log'!$B$2:$B$2001=$A161)*('Inspection Log'!$E$2:$E$2001="Fail")*('Inspection Log'!$G$2:$G$2001&lt;&gt;"Closed")))</f>
        <v/>
      </c>
      <c r="S161" s="24" t="str">
        <f>IF(COUNTA($A161:$E161)=0,"",IF($A161="","Check ID",IF(SUMPRODUCT(--($A$2:$A$301=$A161))&gt;1,"Duplicate ID",IF(OR($C161="",SUMPRODUCT(--(Types!$A$2:$A$21=$C161))&lt;&gt;1),"Check ID",IF(OR($B161="",NOT(AND(ISNUMBER($E161),N($E161)&gt;=18264,N($E161)&lt;=73050))),"Check inputs","OK")))))</f>
        <v/>
      </c>
    </row>
    <row r="162" ht="24" customHeight="1" spans="1:19" x14ac:dyDescent="0.25">
      <c r="A162" s="18"/>
      <c r="B162" s="19"/>
      <c r="C162" s="18"/>
      <c r="D162" s="18"/>
      <c r="E162" s="20"/>
      <c r="F162" s="21" t="str">
        <f>IF(OR($A162="",$S162&lt;&gt;"OK"),"",MAX($E162,SUMPRODUCT(MAX(('Inspection Log'!$B$2:$B$2001=$A162)*('Inspection Log'!$C$2:$C$2001="Monthly")*'Inspection Log'!$I$2:$I$2001))))</f>
        <v/>
      </c>
      <c r="G162" s="21" t="str">
        <f>IF(OR($A162="",$S162&lt;&gt;"OK"),"",MAX($E162,SUMPRODUCT(MAX(('Inspection Log'!$B$2:$B$2001=$A162)*('Inspection Log'!$C$2:$C$2001="Maintenance")*'Inspection Log'!$I$2:$I$2001))))</f>
        <v/>
      </c>
      <c r="H162" s="21" t="str">
        <f>IF(OR($A162="",$S162&lt;&gt;"OK"),"",MAX($E162,SUMPRODUCT(MAX(('Inspection Log'!$B$2:$B$2001=$A162)*('Inspection Log'!$C$2:$C$2001="Internal")*'Inspection Log'!$I$2:$I$2001))))</f>
        <v/>
      </c>
      <c r="I162" s="21" t="str">
        <f>IF(OR($A162="",$S162&lt;&gt;"OK"),"",MAX($E162,SUMPRODUCT(MAX(('Inspection Log'!$B$2:$B$2001=$A162)*('Inspection Log'!$C$2:$C$2001="Hydrostatic")*'Inspection Log'!$I$2:$I$2001))))</f>
        <v/>
      </c>
      <c r="J162" s="21" t="str">
        <f>IF(OR($A162="",$S162&lt;&gt;"OK"),"",$F162+SUMPRODUCT(--(Types!$A$2:$A$21=$C162),Types!$C$2:$C$21))</f>
        <v/>
      </c>
      <c r="K162" s="21" t="str">
        <f>IF(OR($A162="",$S162&lt;&gt;"OK"),"",$G162+SUMPRODUCT(--(Types!$A$2:$A$21=$C162),Types!$D$2:$D$21))</f>
        <v/>
      </c>
      <c r="L162" s="21" t="str">
        <f>IF(OR($A162="",$S162&lt;&gt;"OK"),"",IF(SUMPRODUCT((Types!$A$2:$A$21=$C162)*(Types!$E$2:$E$21&lt;&gt;""))=0,"",EDATE($H162,12*SUMPRODUCT(--(Types!$A$2:$A$21=$C162),Types!$E$2:$E$21))))</f>
        <v/>
      </c>
      <c r="M162" s="21" t="str">
        <f>IF(OR($A162="",$S162&lt;&gt;"OK"),"",EDATE($I162,12*SUMPRODUCT(--(Types!$A$2:$A$21=$C162),Types!$F$2:$F$21)))</f>
        <v/>
      </c>
      <c r="N162" s="21" t="str">
        <f>IF(OR($A162="",$S162&lt;&gt;"OK"),"",MIN($J162:$M162))</f>
        <v/>
      </c>
      <c r="O162" s="22" t="str">
        <f>IF($A162="","",IF(OR($S162&lt;&gt;"OK",NOT(AND(ISNUMBER(Dashboard!$B$4),N(Dashboard!$B$4)&gt;=18264,N(Dashboard!$B$4)&lt;=73050))),"n/a",$N162-Dashboard!$B$4))</f>
        <v/>
      </c>
      <c r="P162" s="23" t="str">
        <f>IF(OR($A162="",$S162&lt;&gt;"OK"),"",MID(IF($J162=$N162," + Monthly","")&amp;IF($K162=$N162," + Maintenance","")&amp;IF($L162=$N162," + Internal","")&amp;IF($M162=$N162," + Hydrostatic",""),4,100))</f>
        <v/>
      </c>
      <c r="Q162" s="24" t="str">
        <f>IF($A162="","",IF(Dashboard!$B$14&gt;0,"Check data",IF($O162&lt;0,"Overdue",IF($O162&lt;=Dashboard!$B$5,"Due soon","OK"))))</f>
        <v/>
      </c>
      <c r="R162" s="22" t="str">
        <f>IF($A162="","",SUMPRODUCT(('Inspection Log'!$B$2:$B$2001=$A162)*('Inspection Log'!$E$2:$E$2001="Fail")*('Inspection Log'!$G$2:$G$2001&lt;&gt;"Closed")))</f>
        <v/>
      </c>
      <c r="S162" s="24" t="str">
        <f>IF(COUNTA($A162:$E162)=0,"",IF($A162="","Check ID",IF(SUMPRODUCT(--($A$2:$A$301=$A162))&gt;1,"Duplicate ID",IF(OR($C162="",SUMPRODUCT(--(Types!$A$2:$A$21=$C162))&lt;&gt;1),"Check ID",IF(OR($B162="",NOT(AND(ISNUMBER($E162),N($E162)&gt;=18264,N($E162)&lt;=73050))),"Check inputs","OK")))))</f>
        <v/>
      </c>
    </row>
    <row r="163" ht="24" customHeight="1" spans="1:19" x14ac:dyDescent="0.25">
      <c r="A163" s="18"/>
      <c r="B163" s="19"/>
      <c r="C163" s="18"/>
      <c r="D163" s="18"/>
      <c r="E163" s="20"/>
      <c r="F163" s="21" t="str">
        <f>IF(OR($A163="",$S163&lt;&gt;"OK"),"",MAX($E163,SUMPRODUCT(MAX(('Inspection Log'!$B$2:$B$2001=$A163)*('Inspection Log'!$C$2:$C$2001="Monthly")*'Inspection Log'!$I$2:$I$2001))))</f>
        <v/>
      </c>
      <c r="G163" s="21" t="str">
        <f>IF(OR($A163="",$S163&lt;&gt;"OK"),"",MAX($E163,SUMPRODUCT(MAX(('Inspection Log'!$B$2:$B$2001=$A163)*('Inspection Log'!$C$2:$C$2001="Maintenance")*'Inspection Log'!$I$2:$I$2001))))</f>
        <v/>
      </c>
      <c r="H163" s="21" t="str">
        <f>IF(OR($A163="",$S163&lt;&gt;"OK"),"",MAX($E163,SUMPRODUCT(MAX(('Inspection Log'!$B$2:$B$2001=$A163)*('Inspection Log'!$C$2:$C$2001="Internal")*'Inspection Log'!$I$2:$I$2001))))</f>
        <v/>
      </c>
      <c r="I163" s="21" t="str">
        <f>IF(OR($A163="",$S163&lt;&gt;"OK"),"",MAX($E163,SUMPRODUCT(MAX(('Inspection Log'!$B$2:$B$2001=$A163)*('Inspection Log'!$C$2:$C$2001="Hydrostatic")*'Inspection Log'!$I$2:$I$2001))))</f>
        <v/>
      </c>
      <c r="J163" s="21" t="str">
        <f>IF(OR($A163="",$S163&lt;&gt;"OK"),"",$F163+SUMPRODUCT(--(Types!$A$2:$A$21=$C163),Types!$C$2:$C$21))</f>
        <v/>
      </c>
      <c r="K163" s="21" t="str">
        <f>IF(OR($A163="",$S163&lt;&gt;"OK"),"",$G163+SUMPRODUCT(--(Types!$A$2:$A$21=$C163),Types!$D$2:$D$21))</f>
        <v/>
      </c>
      <c r="L163" s="21" t="str">
        <f>IF(OR($A163="",$S163&lt;&gt;"OK"),"",IF(SUMPRODUCT((Types!$A$2:$A$21=$C163)*(Types!$E$2:$E$21&lt;&gt;""))=0,"",EDATE($H163,12*SUMPRODUCT(--(Types!$A$2:$A$21=$C163),Types!$E$2:$E$21))))</f>
        <v/>
      </c>
      <c r="M163" s="21" t="str">
        <f>IF(OR($A163="",$S163&lt;&gt;"OK"),"",EDATE($I163,12*SUMPRODUCT(--(Types!$A$2:$A$21=$C163),Types!$F$2:$F$21)))</f>
        <v/>
      </c>
      <c r="N163" s="21" t="str">
        <f>IF(OR($A163="",$S163&lt;&gt;"OK"),"",MIN($J163:$M163))</f>
        <v/>
      </c>
      <c r="O163" s="22" t="str">
        <f>IF($A163="","",IF(OR($S163&lt;&gt;"OK",NOT(AND(ISNUMBER(Dashboard!$B$4),N(Dashboard!$B$4)&gt;=18264,N(Dashboard!$B$4)&lt;=73050))),"n/a",$N163-Dashboard!$B$4))</f>
        <v/>
      </c>
      <c r="P163" s="23" t="str">
        <f>IF(OR($A163="",$S163&lt;&gt;"OK"),"",MID(IF($J163=$N163," + Monthly","")&amp;IF($K163=$N163," + Maintenance","")&amp;IF($L163=$N163," + Internal","")&amp;IF($M163=$N163," + Hydrostatic",""),4,100))</f>
        <v/>
      </c>
      <c r="Q163" s="24" t="str">
        <f>IF($A163="","",IF(Dashboard!$B$14&gt;0,"Check data",IF($O163&lt;0,"Overdue",IF($O163&lt;=Dashboard!$B$5,"Due soon","OK"))))</f>
        <v/>
      </c>
      <c r="R163" s="22" t="str">
        <f>IF($A163="","",SUMPRODUCT(('Inspection Log'!$B$2:$B$2001=$A163)*('Inspection Log'!$E$2:$E$2001="Fail")*('Inspection Log'!$G$2:$G$2001&lt;&gt;"Closed")))</f>
        <v/>
      </c>
      <c r="S163" s="24" t="str">
        <f>IF(COUNTA($A163:$E163)=0,"",IF($A163="","Check ID",IF(SUMPRODUCT(--($A$2:$A$301=$A163))&gt;1,"Duplicate ID",IF(OR($C163="",SUMPRODUCT(--(Types!$A$2:$A$21=$C163))&lt;&gt;1),"Check ID",IF(OR($B163="",NOT(AND(ISNUMBER($E163),N($E163)&gt;=18264,N($E163)&lt;=73050))),"Check inputs","OK")))))</f>
        <v/>
      </c>
    </row>
    <row r="164" ht="24" customHeight="1" spans="1:19" x14ac:dyDescent="0.25">
      <c r="A164" s="18"/>
      <c r="B164" s="19"/>
      <c r="C164" s="18"/>
      <c r="D164" s="18"/>
      <c r="E164" s="20"/>
      <c r="F164" s="21" t="str">
        <f>IF(OR($A164="",$S164&lt;&gt;"OK"),"",MAX($E164,SUMPRODUCT(MAX(('Inspection Log'!$B$2:$B$2001=$A164)*('Inspection Log'!$C$2:$C$2001="Monthly")*'Inspection Log'!$I$2:$I$2001))))</f>
        <v/>
      </c>
      <c r="G164" s="21" t="str">
        <f>IF(OR($A164="",$S164&lt;&gt;"OK"),"",MAX($E164,SUMPRODUCT(MAX(('Inspection Log'!$B$2:$B$2001=$A164)*('Inspection Log'!$C$2:$C$2001="Maintenance")*'Inspection Log'!$I$2:$I$2001))))</f>
        <v/>
      </c>
      <c r="H164" s="21" t="str">
        <f>IF(OR($A164="",$S164&lt;&gt;"OK"),"",MAX($E164,SUMPRODUCT(MAX(('Inspection Log'!$B$2:$B$2001=$A164)*('Inspection Log'!$C$2:$C$2001="Internal")*'Inspection Log'!$I$2:$I$2001))))</f>
        <v/>
      </c>
      <c r="I164" s="21" t="str">
        <f>IF(OR($A164="",$S164&lt;&gt;"OK"),"",MAX($E164,SUMPRODUCT(MAX(('Inspection Log'!$B$2:$B$2001=$A164)*('Inspection Log'!$C$2:$C$2001="Hydrostatic")*'Inspection Log'!$I$2:$I$2001))))</f>
        <v/>
      </c>
      <c r="J164" s="21" t="str">
        <f>IF(OR($A164="",$S164&lt;&gt;"OK"),"",$F164+SUMPRODUCT(--(Types!$A$2:$A$21=$C164),Types!$C$2:$C$21))</f>
        <v/>
      </c>
      <c r="K164" s="21" t="str">
        <f>IF(OR($A164="",$S164&lt;&gt;"OK"),"",$G164+SUMPRODUCT(--(Types!$A$2:$A$21=$C164),Types!$D$2:$D$21))</f>
        <v/>
      </c>
      <c r="L164" s="21" t="str">
        <f>IF(OR($A164="",$S164&lt;&gt;"OK"),"",IF(SUMPRODUCT((Types!$A$2:$A$21=$C164)*(Types!$E$2:$E$21&lt;&gt;""))=0,"",EDATE($H164,12*SUMPRODUCT(--(Types!$A$2:$A$21=$C164),Types!$E$2:$E$21))))</f>
        <v/>
      </c>
      <c r="M164" s="21" t="str">
        <f>IF(OR($A164="",$S164&lt;&gt;"OK"),"",EDATE($I164,12*SUMPRODUCT(--(Types!$A$2:$A$21=$C164),Types!$F$2:$F$21)))</f>
        <v/>
      </c>
      <c r="N164" s="21" t="str">
        <f>IF(OR($A164="",$S164&lt;&gt;"OK"),"",MIN($J164:$M164))</f>
        <v/>
      </c>
      <c r="O164" s="22" t="str">
        <f>IF($A164="","",IF(OR($S164&lt;&gt;"OK",NOT(AND(ISNUMBER(Dashboard!$B$4),N(Dashboard!$B$4)&gt;=18264,N(Dashboard!$B$4)&lt;=73050))),"n/a",$N164-Dashboard!$B$4))</f>
        <v/>
      </c>
      <c r="P164" s="23" t="str">
        <f>IF(OR($A164="",$S164&lt;&gt;"OK"),"",MID(IF($J164=$N164," + Monthly","")&amp;IF($K164=$N164," + Maintenance","")&amp;IF($L164=$N164," + Internal","")&amp;IF($M164=$N164," + Hydrostatic",""),4,100))</f>
        <v/>
      </c>
      <c r="Q164" s="24" t="str">
        <f>IF($A164="","",IF(Dashboard!$B$14&gt;0,"Check data",IF($O164&lt;0,"Overdue",IF($O164&lt;=Dashboard!$B$5,"Due soon","OK"))))</f>
        <v/>
      </c>
      <c r="R164" s="22" t="str">
        <f>IF($A164="","",SUMPRODUCT(('Inspection Log'!$B$2:$B$2001=$A164)*('Inspection Log'!$E$2:$E$2001="Fail")*('Inspection Log'!$G$2:$G$2001&lt;&gt;"Closed")))</f>
        <v/>
      </c>
      <c r="S164" s="24" t="str">
        <f>IF(COUNTA($A164:$E164)=0,"",IF($A164="","Check ID",IF(SUMPRODUCT(--($A$2:$A$301=$A164))&gt;1,"Duplicate ID",IF(OR($C164="",SUMPRODUCT(--(Types!$A$2:$A$21=$C164))&lt;&gt;1),"Check ID",IF(OR($B164="",NOT(AND(ISNUMBER($E164),N($E164)&gt;=18264,N($E164)&lt;=73050))),"Check inputs","OK")))))</f>
        <v/>
      </c>
    </row>
    <row r="165" ht="24" customHeight="1" spans="1:19" x14ac:dyDescent="0.25">
      <c r="A165" s="18"/>
      <c r="B165" s="19"/>
      <c r="C165" s="18"/>
      <c r="D165" s="18"/>
      <c r="E165" s="20"/>
      <c r="F165" s="21" t="str">
        <f>IF(OR($A165="",$S165&lt;&gt;"OK"),"",MAX($E165,SUMPRODUCT(MAX(('Inspection Log'!$B$2:$B$2001=$A165)*('Inspection Log'!$C$2:$C$2001="Monthly")*'Inspection Log'!$I$2:$I$2001))))</f>
        <v/>
      </c>
      <c r="G165" s="21" t="str">
        <f>IF(OR($A165="",$S165&lt;&gt;"OK"),"",MAX($E165,SUMPRODUCT(MAX(('Inspection Log'!$B$2:$B$2001=$A165)*('Inspection Log'!$C$2:$C$2001="Maintenance")*'Inspection Log'!$I$2:$I$2001))))</f>
        <v/>
      </c>
      <c r="H165" s="21" t="str">
        <f>IF(OR($A165="",$S165&lt;&gt;"OK"),"",MAX($E165,SUMPRODUCT(MAX(('Inspection Log'!$B$2:$B$2001=$A165)*('Inspection Log'!$C$2:$C$2001="Internal")*'Inspection Log'!$I$2:$I$2001))))</f>
        <v/>
      </c>
      <c r="I165" s="21" t="str">
        <f>IF(OR($A165="",$S165&lt;&gt;"OK"),"",MAX($E165,SUMPRODUCT(MAX(('Inspection Log'!$B$2:$B$2001=$A165)*('Inspection Log'!$C$2:$C$2001="Hydrostatic")*'Inspection Log'!$I$2:$I$2001))))</f>
        <v/>
      </c>
      <c r="J165" s="21" t="str">
        <f>IF(OR($A165="",$S165&lt;&gt;"OK"),"",$F165+SUMPRODUCT(--(Types!$A$2:$A$21=$C165),Types!$C$2:$C$21))</f>
        <v/>
      </c>
      <c r="K165" s="21" t="str">
        <f>IF(OR($A165="",$S165&lt;&gt;"OK"),"",$G165+SUMPRODUCT(--(Types!$A$2:$A$21=$C165),Types!$D$2:$D$21))</f>
        <v/>
      </c>
      <c r="L165" s="21" t="str">
        <f>IF(OR($A165="",$S165&lt;&gt;"OK"),"",IF(SUMPRODUCT((Types!$A$2:$A$21=$C165)*(Types!$E$2:$E$21&lt;&gt;""))=0,"",EDATE($H165,12*SUMPRODUCT(--(Types!$A$2:$A$21=$C165),Types!$E$2:$E$21))))</f>
        <v/>
      </c>
      <c r="M165" s="21" t="str">
        <f>IF(OR($A165="",$S165&lt;&gt;"OK"),"",EDATE($I165,12*SUMPRODUCT(--(Types!$A$2:$A$21=$C165),Types!$F$2:$F$21)))</f>
        <v/>
      </c>
      <c r="N165" s="21" t="str">
        <f>IF(OR($A165="",$S165&lt;&gt;"OK"),"",MIN($J165:$M165))</f>
        <v/>
      </c>
      <c r="O165" s="22" t="str">
        <f>IF($A165="","",IF(OR($S165&lt;&gt;"OK",NOT(AND(ISNUMBER(Dashboard!$B$4),N(Dashboard!$B$4)&gt;=18264,N(Dashboard!$B$4)&lt;=73050))),"n/a",$N165-Dashboard!$B$4))</f>
        <v/>
      </c>
      <c r="P165" s="23" t="str">
        <f>IF(OR($A165="",$S165&lt;&gt;"OK"),"",MID(IF($J165=$N165," + Monthly","")&amp;IF($K165=$N165," + Maintenance","")&amp;IF($L165=$N165," + Internal","")&amp;IF($M165=$N165," + Hydrostatic",""),4,100))</f>
        <v/>
      </c>
      <c r="Q165" s="24" t="str">
        <f>IF($A165="","",IF(Dashboard!$B$14&gt;0,"Check data",IF($O165&lt;0,"Overdue",IF($O165&lt;=Dashboard!$B$5,"Due soon","OK"))))</f>
        <v/>
      </c>
      <c r="R165" s="22" t="str">
        <f>IF($A165="","",SUMPRODUCT(('Inspection Log'!$B$2:$B$2001=$A165)*('Inspection Log'!$E$2:$E$2001="Fail")*('Inspection Log'!$G$2:$G$2001&lt;&gt;"Closed")))</f>
        <v/>
      </c>
      <c r="S165" s="24" t="str">
        <f>IF(COUNTA($A165:$E165)=0,"",IF($A165="","Check ID",IF(SUMPRODUCT(--($A$2:$A$301=$A165))&gt;1,"Duplicate ID",IF(OR($C165="",SUMPRODUCT(--(Types!$A$2:$A$21=$C165))&lt;&gt;1),"Check ID",IF(OR($B165="",NOT(AND(ISNUMBER($E165),N($E165)&gt;=18264,N($E165)&lt;=73050))),"Check inputs","OK")))))</f>
        <v/>
      </c>
    </row>
    <row r="166" ht="24" customHeight="1" spans="1:19" x14ac:dyDescent="0.25">
      <c r="A166" s="18"/>
      <c r="B166" s="19"/>
      <c r="C166" s="18"/>
      <c r="D166" s="18"/>
      <c r="E166" s="20"/>
      <c r="F166" s="21" t="str">
        <f>IF(OR($A166="",$S166&lt;&gt;"OK"),"",MAX($E166,SUMPRODUCT(MAX(('Inspection Log'!$B$2:$B$2001=$A166)*('Inspection Log'!$C$2:$C$2001="Monthly")*'Inspection Log'!$I$2:$I$2001))))</f>
        <v/>
      </c>
      <c r="G166" s="21" t="str">
        <f>IF(OR($A166="",$S166&lt;&gt;"OK"),"",MAX($E166,SUMPRODUCT(MAX(('Inspection Log'!$B$2:$B$2001=$A166)*('Inspection Log'!$C$2:$C$2001="Maintenance")*'Inspection Log'!$I$2:$I$2001))))</f>
        <v/>
      </c>
      <c r="H166" s="21" t="str">
        <f>IF(OR($A166="",$S166&lt;&gt;"OK"),"",MAX($E166,SUMPRODUCT(MAX(('Inspection Log'!$B$2:$B$2001=$A166)*('Inspection Log'!$C$2:$C$2001="Internal")*'Inspection Log'!$I$2:$I$2001))))</f>
        <v/>
      </c>
      <c r="I166" s="21" t="str">
        <f>IF(OR($A166="",$S166&lt;&gt;"OK"),"",MAX($E166,SUMPRODUCT(MAX(('Inspection Log'!$B$2:$B$2001=$A166)*('Inspection Log'!$C$2:$C$2001="Hydrostatic")*'Inspection Log'!$I$2:$I$2001))))</f>
        <v/>
      </c>
      <c r="J166" s="21" t="str">
        <f>IF(OR($A166="",$S166&lt;&gt;"OK"),"",$F166+SUMPRODUCT(--(Types!$A$2:$A$21=$C166),Types!$C$2:$C$21))</f>
        <v/>
      </c>
      <c r="K166" s="21" t="str">
        <f>IF(OR($A166="",$S166&lt;&gt;"OK"),"",$G166+SUMPRODUCT(--(Types!$A$2:$A$21=$C166),Types!$D$2:$D$21))</f>
        <v/>
      </c>
      <c r="L166" s="21" t="str">
        <f>IF(OR($A166="",$S166&lt;&gt;"OK"),"",IF(SUMPRODUCT((Types!$A$2:$A$21=$C166)*(Types!$E$2:$E$21&lt;&gt;""))=0,"",EDATE($H166,12*SUMPRODUCT(--(Types!$A$2:$A$21=$C166),Types!$E$2:$E$21))))</f>
        <v/>
      </c>
      <c r="M166" s="21" t="str">
        <f>IF(OR($A166="",$S166&lt;&gt;"OK"),"",EDATE($I166,12*SUMPRODUCT(--(Types!$A$2:$A$21=$C166),Types!$F$2:$F$21)))</f>
        <v/>
      </c>
      <c r="N166" s="21" t="str">
        <f>IF(OR($A166="",$S166&lt;&gt;"OK"),"",MIN($J166:$M166))</f>
        <v/>
      </c>
      <c r="O166" s="22" t="str">
        <f>IF($A166="","",IF(OR($S166&lt;&gt;"OK",NOT(AND(ISNUMBER(Dashboard!$B$4),N(Dashboard!$B$4)&gt;=18264,N(Dashboard!$B$4)&lt;=73050))),"n/a",$N166-Dashboard!$B$4))</f>
        <v/>
      </c>
      <c r="P166" s="23" t="str">
        <f>IF(OR($A166="",$S166&lt;&gt;"OK"),"",MID(IF($J166=$N166," + Monthly","")&amp;IF($K166=$N166," + Maintenance","")&amp;IF($L166=$N166," + Internal","")&amp;IF($M166=$N166," + Hydrostatic",""),4,100))</f>
        <v/>
      </c>
      <c r="Q166" s="24" t="str">
        <f>IF($A166="","",IF(Dashboard!$B$14&gt;0,"Check data",IF($O166&lt;0,"Overdue",IF($O166&lt;=Dashboard!$B$5,"Due soon","OK"))))</f>
        <v/>
      </c>
      <c r="R166" s="22" t="str">
        <f>IF($A166="","",SUMPRODUCT(('Inspection Log'!$B$2:$B$2001=$A166)*('Inspection Log'!$E$2:$E$2001="Fail")*('Inspection Log'!$G$2:$G$2001&lt;&gt;"Closed")))</f>
        <v/>
      </c>
      <c r="S166" s="24" t="str">
        <f>IF(COUNTA($A166:$E166)=0,"",IF($A166="","Check ID",IF(SUMPRODUCT(--($A$2:$A$301=$A166))&gt;1,"Duplicate ID",IF(OR($C166="",SUMPRODUCT(--(Types!$A$2:$A$21=$C166))&lt;&gt;1),"Check ID",IF(OR($B166="",NOT(AND(ISNUMBER($E166),N($E166)&gt;=18264,N($E166)&lt;=73050))),"Check inputs","OK")))))</f>
        <v/>
      </c>
    </row>
    <row r="167" ht="24" customHeight="1" spans="1:19" x14ac:dyDescent="0.25">
      <c r="A167" s="18"/>
      <c r="B167" s="19"/>
      <c r="C167" s="18"/>
      <c r="D167" s="18"/>
      <c r="E167" s="20"/>
      <c r="F167" s="21" t="str">
        <f>IF(OR($A167="",$S167&lt;&gt;"OK"),"",MAX($E167,SUMPRODUCT(MAX(('Inspection Log'!$B$2:$B$2001=$A167)*('Inspection Log'!$C$2:$C$2001="Monthly")*'Inspection Log'!$I$2:$I$2001))))</f>
        <v/>
      </c>
      <c r="G167" s="21" t="str">
        <f>IF(OR($A167="",$S167&lt;&gt;"OK"),"",MAX($E167,SUMPRODUCT(MAX(('Inspection Log'!$B$2:$B$2001=$A167)*('Inspection Log'!$C$2:$C$2001="Maintenance")*'Inspection Log'!$I$2:$I$2001))))</f>
        <v/>
      </c>
      <c r="H167" s="21" t="str">
        <f>IF(OR($A167="",$S167&lt;&gt;"OK"),"",MAX($E167,SUMPRODUCT(MAX(('Inspection Log'!$B$2:$B$2001=$A167)*('Inspection Log'!$C$2:$C$2001="Internal")*'Inspection Log'!$I$2:$I$2001))))</f>
        <v/>
      </c>
      <c r="I167" s="21" t="str">
        <f>IF(OR($A167="",$S167&lt;&gt;"OK"),"",MAX($E167,SUMPRODUCT(MAX(('Inspection Log'!$B$2:$B$2001=$A167)*('Inspection Log'!$C$2:$C$2001="Hydrostatic")*'Inspection Log'!$I$2:$I$2001))))</f>
        <v/>
      </c>
      <c r="J167" s="21" t="str">
        <f>IF(OR($A167="",$S167&lt;&gt;"OK"),"",$F167+SUMPRODUCT(--(Types!$A$2:$A$21=$C167),Types!$C$2:$C$21))</f>
        <v/>
      </c>
      <c r="K167" s="21" t="str">
        <f>IF(OR($A167="",$S167&lt;&gt;"OK"),"",$G167+SUMPRODUCT(--(Types!$A$2:$A$21=$C167),Types!$D$2:$D$21))</f>
        <v/>
      </c>
      <c r="L167" s="21" t="str">
        <f>IF(OR($A167="",$S167&lt;&gt;"OK"),"",IF(SUMPRODUCT((Types!$A$2:$A$21=$C167)*(Types!$E$2:$E$21&lt;&gt;""))=0,"",EDATE($H167,12*SUMPRODUCT(--(Types!$A$2:$A$21=$C167),Types!$E$2:$E$21))))</f>
        <v/>
      </c>
      <c r="M167" s="21" t="str">
        <f>IF(OR($A167="",$S167&lt;&gt;"OK"),"",EDATE($I167,12*SUMPRODUCT(--(Types!$A$2:$A$21=$C167),Types!$F$2:$F$21)))</f>
        <v/>
      </c>
      <c r="N167" s="21" t="str">
        <f>IF(OR($A167="",$S167&lt;&gt;"OK"),"",MIN($J167:$M167))</f>
        <v/>
      </c>
      <c r="O167" s="22" t="str">
        <f>IF($A167="","",IF(OR($S167&lt;&gt;"OK",NOT(AND(ISNUMBER(Dashboard!$B$4),N(Dashboard!$B$4)&gt;=18264,N(Dashboard!$B$4)&lt;=73050))),"n/a",$N167-Dashboard!$B$4))</f>
        <v/>
      </c>
      <c r="P167" s="23" t="str">
        <f>IF(OR($A167="",$S167&lt;&gt;"OK"),"",MID(IF($J167=$N167," + Monthly","")&amp;IF($K167=$N167," + Maintenance","")&amp;IF($L167=$N167," + Internal","")&amp;IF($M167=$N167," + Hydrostatic",""),4,100))</f>
        <v/>
      </c>
      <c r="Q167" s="24" t="str">
        <f>IF($A167="","",IF(Dashboard!$B$14&gt;0,"Check data",IF($O167&lt;0,"Overdue",IF($O167&lt;=Dashboard!$B$5,"Due soon","OK"))))</f>
        <v/>
      </c>
      <c r="R167" s="22" t="str">
        <f>IF($A167="","",SUMPRODUCT(('Inspection Log'!$B$2:$B$2001=$A167)*('Inspection Log'!$E$2:$E$2001="Fail")*('Inspection Log'!$G$2:$G$2001&lt;&gt;"Closed")))</f>
        <v/>
      </c>
      <c r="S167" s="24" t="str">
        <f>IF(COUNTA($A167:$E167)=0,"",IF($A167="","Check ID",IF(SUMPRODUCT(--($A$2:$A$301=$A167))&gt;1,"Duplicate ID",IF(OR($C167="",SUMPRODUCT(--(Types!$A$2:$A$21=$C167))&lt;&gt;1),"Check ID",IF(OR($B167="",NOT(AND(ISNUMBER($E167),N($E167)&gt;=18264,N($E167)&lt;=73050))),"Check inputs","OK")))))</f>
        <v/>
      </c>
    </row>
    <row r="168" ht="24" customHeight="1" spans="1:19" x14ac:dyDescent="0.25">
      <c r="A168" s="18"/>
      <c r="B168" s="19"/>
      <c r="C168" s="18"/>
      <c r="D168" s="18"/>
      <c r="E168" s="20"/>
      <c r="F168" s="21" t="str">
        <f>IF(OR($A168="",$S168&lt;&gt;"OK"),"",MAX($E168,SUMPRODUCT(MAX(('Inspection Log'!$B$2:$B$2001=$A168)*('Inspection Log'!$C$2:$C$2001="Monthly")*'Inspection Log'!$I$2:$I$2001))))</f>
        <v/>
      </c>
      <c r="G168" s="21" t="str">
        <f>IF(OR($A168="",$S168&lt;&gt;"OK"),"",MAX($E168,SUMPRODUCT(MAX(('Inspection Log'!$B$2:$B$2001=$A168)*('Inspection Log'!$C$2:$C$2001="Maintenance")*'Inspection Log'!$I$2:$I$2001))))</f>
        <v/>
      </c>
      <c r="H168" s="21" t="str">
        <f>IF(OR($A168="",$S168&lt;&gt;"OK"),"",MAX($E168,SUMPRODUCT(MAX(('Inspection Log'!$B$2:$B$2001=$A168)*('Inspection Log'!$C$2:$C$2001="Internal")*'Inspection Log'!$I$2:$I$2001))))</f>
        <v/>
      </c>
      <c r="I168" s="21" t="str">
        <f>IF(OR($A168="",$S168&lt;&gt;"OK"),"",MAX($E168,SUMPRODUCT(MAX(('Inspection Log'!$B$2:$B$2001=$A168)*('Inspection Log'!$C$2:$C$2001="Hydrostatic")*'Inspection Log'!$I$2:$I$2001))))</f>
        <v/>
      </c>
      <c r="J168" s="21" t="str">
        <f>IF(OR($A168="",$S168&lt;&gt;"OK"),"",$F168+SUMPRODUCT(--(Types!$A$2:$A$21=$C168),Types!$C$2:$C$21))</f>
        <v/>
      </c>
      <c r="K168" s="21" t="str">
        <f>IF(OR($A168="",$S168&lt;&gt;"OK"),"",$G168+SUMPRODUCT(--(Types!$A$2:$A$21=$C168),Types!$D$2:$D$21))</f>
        <v/>
      </c>
      <c r="L168" s="21" t="str">
        <f>IF(OR($A168="",$S168&lt;&gt;"OK"),"",IF(SUMPRODUCT((Types!$A$2:$A$21=$C168)*(Types!$E$2:$E$21&lt;&gt;""))=0,"",EDATE($H168,12*SUMPRODUCT(--(Types!$A$2:$A$21=$C168),Types!$E$2:$E$21))))</f>
        <v/>
      </c>
      <c r="M168" s="21" t="str">
        <f>IF(OR($A168="",$S168&lt;&gt;"OK"),"",EDATE($I168,12*SUMPRODUCT(--(Types!$A$2:$A$21=$C168),Types!$F$2:$F$21)))</f>
        <v/>
      </c>
      <c r="N168" s="21" t="str">
        <f>IF(OR($A168="",$S168&lt;&gt;"OK"),"",MIN($J168:$M168))</f>
        <v/>
      </c>
      <c r="O168" s="22" t="str">
        <f>IF($A168="","",IF(OR($S168&lt;&gt;"OK",NOT(AND(ISNUMBER(Dashboard!$B$4),N(Dashboard!$B$4)&gt;=18264,N(Dashboard!$B$4)&lt;=73050))),"n/a",$N168-Dashboard!$B$4))</f>
        <v/>
      </c>
      <c r="P168" s="23" t="str">
        <f>IF(OR($A168="",$S168&lt;&gt;"OK"),"",MID(IF($J168=$N168," + Monthly","")&amp;IF($K168=$N168," + Maintenance","")&amp;IF($L168=$N168," + Internal","")&amp;IF($M168=$N168," + Hydrostatic",""),4,100))</f>
        <v/>
      </c>
      <c r="Q168" s="24" t="str">
        <f>IF($A168="","",IF(Dashboard!$B$14&gt;0,"Check data",IF($O168&lt;0,"Overdue",IF($O168&lt;=Dashboard!$B$5,"Due soon","OK"))))</f>
        <v/>
      </c>
      <c r="R168" s="22" t="str">
        <f>IF($A168="","",SUMPRODUCT(('Inspection Log'!$B$2:$B$2001=$A168)*('Inspection Log'!$E$2:$E$2001="Fail")*('Inspection Log'!$G$2:$G$2001&lt;&gt;"Closed")))</f>
        <v/>
      </c>
      <c r="S168" s="24" t="str">
        <f>IF(COUNTA($A168:$E168)=0,"",IF($A168="","Check ID",IF(SUMPRODUCT(--($A$2:$A$301=$A168))&gt;1,"Duplicate ID",IF(OR($C168="",SUMPRODUCT(--(Types!$A$2:$A$21=$C168))&lt;&gt;1),"Check ID",IF(OR($B168="",NOT(AND(ISNUMBER($E168),N($E168)&gt;=18264,N($E168)&lt;=73050))),"Check inputs","OK")))))</f>
        <v/>
      </c>
    </row>
    <row r="169" ht="24" customHeight="1" spans="1:19" x14ac:dyDescent="0.25">
      <c r="A169" s="18"/>
      <c r="B169" s="19"/>
      <c r="C169" s="18"/>
      <c r="D169" s="18"/>
      <c r="E169" s="20"/>
      <c r="F169" s="21" t="str">
        <f>IF(OR($A169="",$S169&lt;&gt;"OK"),"",MAX($E169,SUMPRODUCT(MAX(('Inspection Log'!$B$2:$B$2001=$A169)*('Inspection Log'!$C$2:$C$2001="Monthly")*'Inspection Log'!$I$2:$I$2001))))</f>
        <v/>
      </c>
      <c r="G169" s="21" t="str">
        <f>IF(OR($A169="",$S169&lt;&gt;"OK"),"",MAX($E169,SUMPRODUCT(MAX(('Inspection Log'!$B$2:$B$2001=$A169)*('Inspection Log'!$C$2:$C$2001="Maintenance")*'Inspection Log'!$I$2:$I$2001))))</f>
        <v/>
      </c>
      <c r="H169" s="21" t="str">
        <f>IF(OR($A169="",$S169&lt;&gt;"OK"),"",MAX($E169,SUMPRODUCT(MAX(('Inspection Log'!$B$2:$B$2001=$A169)*('Inspection Log'!$C$2:$C$2001="Internal")*'Inspection Log'!$I$2:$I$2001))))</f>
        <v/>
      </c>
      <c r="I169" s="21" t="str">
        <f>IF(OR($A169="",$S169&lt;&gt;"OK"),"",MAX($E169,SUMPRODUCT(MAX(('Inspection Log'!$B$2:$B$2001=$A169)*('Inspection Log'!$C$2:$C$2001="Hydrostatic")*'Inspection Log'!$I$2:$I$2001))))</f>
        <v/>
      </c>
      <c r="J169" s="21" t="str">
        <f>IF(OR($A169="",$S169&lt;&gt;"OK"),"",$F169+SUMPRODUCT(--(Types!$A$2:$A$21=$C169),Types!$C$2:$C$21))</f>
        <v/>
      </c>
      <c r="K169" s="21" t="str">
        <f>IF(OR($A169="",$S169&lt;&gt;"OK"),"",$G169+SUMPRODUCT(--(Types!$A$2:$A$21=$C169),Types!$D$2:$D$21))</f>
        <v/>
      </c>
      <c r="L169" s="21" t="str">
        <f>IF(OR($A169="",$S169&lt;&gt;"OK"),"",IF(SUMPRODUCT((Types!$A$2:$A$21=$C169)*(Types!$E$2:$E$21&lt;&gt;""))=0,"",EDATE($H169,12*SUMPRODUCT(--(Types!$A$2:$A$21=$C169),Types!$E$2:$E$21))))</f>
        <v/>
      </c>
      <c r="M169" s="21" t="str">
        <f>IF(OR($A169="",$S169&lt;&gt;"OK"),"",EDATE($I169,12*SUMPRODUCT(--(Types!$A$2:$A$21=$C169),Types!$F$2:$F$21)))</f>
        <v/>
      </c>
      <c r="N169" s="21" t="str">
        <f>IF(OR($A169="",$S169&lt;&gt;"OK"),"",MIN($J169:$M169))</f>
        <v/>
      </c>
      <c r="O169" s="22" t="str">
        <f>IF($A169="","",IF(OR($S169&lt;&gt;"OK",NOT(AND(ISNUMBER(Dashboard!$B$4),N(Dashboard!$B$4)&gt;=18264,N(Dashboard!$B$4)&lt;=73050))),"n/a",$N169-Dashboard!$B$4))</f>
        <v/>
      </c>
      <c r="P169" s="23" t="str">
        <f>IF(OR($A169="",$S169&lt;&gt;"OK"),"",MID(IF($J169=$N169," + Monthly","")&amp;IF($K169=$N169," + Maintenance","")&amp;IF($L169=$N169," + Internal","")&amp;IF($M169=$N169," + Hydrostatic",""),4,100))</f>
        <v/>
      </c>
      <c r="Q169" s="24" t="str">
        <f>IF($A169="","",IF(Dashboard!$B$14&gt;0,"Check data",IF($O169&lt;0,"Overdue",IF($O169&lt;=Dashboard!$B$5,"Due soon","OK"))))</f>
        <v/>
      </c>
      <c r="R169" s="22" t="str">
        <f>IF($A169="","",SUMPRODUCT(('Inspection Log'!$B$2:$B$2001=$A169)*('Inspection Log'!$E$2:$E$2001="Fail")*('Inspection Log'!$G$2:$G$2001&lt;&gt;"Closed")))</f>
        <v/>
      </c>
      <c r="S169" s="24" t="str">
        <f>IF(COUNTA($A169:$E169)=0,"",IF($A169="","Check ID",IF(SUMPRODUCT(--($A$2:$A$301=$A169))&gt;1,"Duplicate ID",IF(OR($C169="",SUMPRODUCT(--(Types!$A$2:$A$21=$C169))&lt;&gt;1),"Check ID",IF(OR($B169="",NOT(AND(ISNUMBER($E169),N($E169)&gt;=18264,N($E169)&lt;=73050))),"Check inputs","OK")))))</f>
        <v/>
      </c>
    </row>
    <row r="170" ht="24" customHeight="1" spans="1:19" x14ac:dyDescent="0.25">
      <c r="A170" s="18"/>
      <c r="B170" s="19"/>
      <c r="C170" s="18"/>
      <c r="D170" s="18"/>
      <c r="E170" s="20"/>
      <c r="F170" s="21" t="str">
        <f>IF(OR($A170="",$S170&lt;&gt;"OK"),"",MAX($E170,SUMPRODUCT(MAX(('Inspection Log'!$B$2:$B$2001=$A170)*('Inspection Log'!$C$2:$C$2001="Monthly")*'Inspection Log'!$I$2:$I$2001))))</f>
        <v/>
      </c>
      <c r="G170" s="21" t="str">
        <f>IF(OR($A170="",$S170&lt;&gt;"OK"),"",MAX($E170,SUMPRODUCT(MAX(('Inspection Log'!$B$2:$B$2001=$A170)*('Inspection Log'!$C$2:$C$2001="Maintenance")*'Inspection Log'!$I$2:$I$2001))))</f>
        <v/>
      </c>
      <c r="H170" s="21" t="str">
        <f>IF(OR($A170="",$S170&lt;&gt;"OK"),"",MAX($E170,SUMPRODUCT(MAX(('Inspection Log'!$B$2:$B$2001=$A170)*('Inspection Log'!$C$2:$C$2001="Internal")*'Inspection Log'!$I$2:$I$2001))))</f>
        <v/>
      </c>
      <c r="I170" s="21" t="str">
        <f>IF(OR($A170="",$S170&lt;&gt;"OK"),"",MAX($E170,SUMPRODUCT(MAX(('Inspection Log'!$B$2:$B$2001=$A170)*('Inspection Log'!$C$2:$C$2001="Hydrostatic")*'Inspection Log'!$I$2:$I$2001))))</f>
        <v/>
      </c>
      <c r="J170" s="21" t="str">
        <f>IF(OR($A170="",$S170&lt;&gt;"OK"),"",$F170+SUMPRODUCT(--(Types!$A$2:$A$21=$C170),Types!$C$2:$C$21))</f>
        <v/>
      </c>
      <c r="K170" s="21" t="str">
        <f>IF(OR($A170="",$S170&lt;&gt;"OK"),"",$G170+SUMPRODUCT(--(Types!$A$2:$A$21=$C170),Types!$D$2:$D$21))</f>
        <v/>
      </c>
      <c r="L170" s="21" t="str">
        <f>IF(OR($A170="",$S170&lt;&gt;"OK"),"",IF(SUMPRODUCT((Types!$A$2:$A$21=$C170)*(Types!$E$2:$E$21&lt;&gt;""))=0,"",EDATE($H170,12*SUMPRODUCT(--(Types!$A$2:$A$21=$C170),Types!$E$2:$E$21))))</f>
        <v/>
      </c>
      <c r="M170" s="21" t="str">
        <f>IF(OR($A170="",$S170&lt;&gt;"OK"),"",EDATE($I170,12*SUMPRODUCT(--(Types!$A$2:$A$21=$C170),Types!$F$2:$F$21)))</f>
        <v/>
      </c>
      <c r="N170" s="21" t="str">
        <f>IF(OR($A170="",$S170&lt;&gt;"OK"),"",MIN($J170:$M170))</f>
        <v/>
      </c>
      <c r="O170" s="22" t="str">
        <f>IF($A170="","",IF(OR($S170&lt;&gt;"OK",NOT(AND(ISNUMBER(Dashboard!$B$4),N(Dashboard!$B$4)&gt;=18264,N(Dashboard!$B$4)&lt;=73050))),"n/a",$N170-Dashboard!$B$4))</f>
        <v/>
      </c>
      <c r="P170" s="23" t="str">
        <f>IF(OR($A170="",$S170&lt;&gt;"OK"),"",MID(IF($J170=$N170," + Monthly","")&amp;IF($K170=$N170," + Maintenance","")&amp;IF($L170=$N170," + Internal","")&amp;IF($M170=$N170," + Hydrostatic",""),4,100))</f>
        <v/>
      </c>
      <c r="Q170" s="24" t="str">
        <f>IF($A170="","",IF(Dashboard!$B$14&gt;0,"Check data",IF($O170&lt;0,"Overdue",IF($O170&lt;=Dashboard!$B$5,"Due soon","OK"))))</f>
        <v/>
      </c>
      <c r="R170" s="22" t="str">
        <f>IF($A170="","",SUMPRODUCT(('Inspection Log'!$B$2:$B$2001=$A170)*('Inspection Log'!$E$2:$E$2001="Fail")*('Inspection Log'!$G$2:$G$2001&lt;&gt;"Closed")))</f>
        <v/>
      </c>
      <c r="S170" s="24" t="str">
        <f>IF(COUNTA($A170:$E170)=0,"",IF($A170="","Check ID",IF(SUMPRODUCT(--($A$2:$A$301=$A170))&gt;1,"Duplicate ID",IF(OR($C170="",SUMPRODUCT(--(Types!$A$2:$A$21=$C170))&lt;&gt;1),"Check ID",IF(OR($B170="",NOT(AND(ISNUMBER($E170),N($E170)&gt;=18264,N($E170)&lt;=73050))),"Check inputs","OK")))))</f>
        <v/>
      </c>
    </row>
    <row r="171" ht="24" customHeight="1" spans="1:19" x14ac:dyDescent="0.25">
      <c r="A171" s="18"/>
      <c r="B171" s="19"/>
      <c r="C171" s="18"/>
      <c r="D171" s="18"/>
      <c r="E171" s="20"/>
      <c r="F171" s="21" t="str">
        <f>IF(OR($A171="",$S171&lt;&gt;"OK"),"",MAX($E171,SUMPRODUCT(MAX(('Inspection Log'!$B$2:$B$2001=$A171)*('Inspection Log'!$C$2:$C$2001="Monthly")*'Inspection Log'!$I$2:$I$2001))))</f>
        <v/>
      </c>
      <c r="G171" s="21" t="str">
        <f>IF(OR($A171="",$S171&lt;&gt;"OK"),"",MAX($E171,SUMPRODUCT(MAX(('Inspection Log'!$B$2:$B$2001=$A171)*('Inspection Log'!$C$2:$C$2001="Maintenance")*'Inspection Log'!$I$2:$I$2001))))</f>
        <v/>
      </c>
      <c r="H171" s="21" t="str">
        <f>IF(OR($A171="",$S171&lt;&gt;"OK"),"",MAX($E171,SUMPRODUCT(MAX(('Inspection Log'!$B$2:$B$2001=$A171)*('Inspection Log'!$C$2:$C$2001="Internal")*'Inspection Log'!$I$2:$I$2001))))</f>
        <v/>
      </c>
      <c r="I171" s="21" t="str">
        <f>IF(OR($A171="",$S171&lt;&gt;"OK"),"",MAX($E171,SUMPRODUCT(MAX(('Inspection Log'!$B$2:$B$2001=$A171)*('Inspection Log'!$C$2:$C$2001="Hydrostatic")*'Inspection Log'!$I$2:$I$2001))))</f>
        <v/>
      </c>
      <c r="J171" s="21" t="str">
        <f>IF(OR($A171="",$S171&lt;&gt;"OK"),"",$F171+SUMPRODUCT(--(Types!$A$2:$A$21=$C171),Types!$C$2:$C$21))</f>
        <v/>
      </c>
      <c r="K171" s="21" t="str">
        <f>IF(OR($A171="",$S171&lt;&gt;"OK"),"",$G171+SUMPRODUCT(--(Types!$A$2:$A$21=$C171),Types!$D$2:$D$21))</f>
        <v/>
      </c>
      <c r="L171" s="21" t="str">
        <f>IF(OR($A171="",$S171&lt;&gt;"OK"),"",IF(SUMPRODUCT((Types!$A$2:$A$21=$C171)*(Types!$E$2:$E$21&lt;&gt;""))=0,"",EDATE($H171,12*SUMPRODUCT(--(Types!$A$2:$A$21=$C171),Types!$E$2:$E$21))))</f>
        <v/>
      </c>
      <c r="M171" s="21" t="str">
        <f>IF(OR($A171="",$S171&lt;&gt;"OK"),"",EDATE($I171,12*SUMPRODUCT(--(Types!$A$2:$A$21=$C171),Types!$F$2:$F$21)))</f>
        <v/>
      </c>
      <c r="N171" s="21" t="str">
        <f>IF(OR($A171="",$S171&lt;&gt;"OK"),"",MIN($J171:$M171))</f>
        <v/>
      </c>
      <c r="O171" s="22" t="str">
        <f>IF($A171="","",IF(OR($S171&lt;&gt;"OK",NOT(AND(ISNUMBER(Dashboard!$B$4),N(Dashboard!$B$4)&gt;=18264,N(Dashboard!$B$4)&lt;=73050))),"n/a",$N171-Dashboard!$B$4))</f>
        <v/>
      </c>
      <c r="P171" s="23" t="str">
        <f>IF(OR($A171="",$S171&lt;&gt;"OK"),"",MID(IF($J171=$N171," + Monthly","")&amp;IF($K171=$N171," + Maintenance","")&amp;IF($L171=$N171," + Internal","")&amp;IF($M171=$N171," + Hydrostatic",""),4,100))</f>
        <v/>
      </c>
      <c r="Q171" s="24" t="str">
        <f>IF($A171="","",IF(Dashboard!$B$14&gt;0,"Check data",IF($O171&lt;0,"Overdue",IF($O171&lt;=Dashboard!$B$5,"Due soon","OK"))))</f>
        <v/>
      </c>
      <c r="R171" s="22" t="str">
        <f>IF($A171="","",SUMPRODUCT(('Inspection Log'!$B$2:$B$2001=$A171)*('Inspection Log'!$E$2:$E$2001="Fail")*('Inspection Log'!$G$2:$G$2001&lt;&gt;"Closed")))</f>
        <v/>
      </c>
      <c r="S171" s="24" t="str">
        <f>IF(COUNTA($A171:$E171)=0,"",IF($A171="","Check ID",IF(SUMPRODUCT(--($A$2:$A$301=$A171))&gt;1,"Duplicate ID",IF(OR($C171="",SUMPRODUCT(--(Types!$A$2:$A$21=$C171))&lt;&gt;1),"Check ID",IF(OR($B171="",NOT(AND(ISNUMBER($E171),N($E171)&gt;=18264,N($E171)&lt;=73050))),"Check inputs","OK")))))</f>
        <v/>
      </c>
    </row>
    <row r="172" ht="24" customHeight="1" spans="1:19" x14ac:dyDescent="0.25">
      <c r="A172" s="18"/>
      <c r="B172" s="19"/>
      <c r="C172" s="18"/>
      <c r="D172" s="18"/>
      <c r="E172" s="20"/>
      <c r="F172" s="21" t="str">
        <f>IF(OR($A172="",$S172&lt;&gt;"OK"),"",MAX($E172,SUMPRODUCT(MAX(('Inspection Log'!$B$2:$B$2001=$A172)*('Inspection Log'!$C$2:$C$2001="Monthly")*'Inspection Log'!$I$2:$I$2001))))</f>
        <v/>
      </c>
      <c r="G172" s="21" t="str">
        <f>IF(OR($A172="",$S172&lt;&gt;"OK"),"",MAX($E172,SUMPRODUCT(MAX(('Inspection Log'!$B$2:$B$2001=$A172)*('Inspection Log'!$C$2:$C$2001="Maintenance")*'Inspection Log'!$I$2:$I$2001))))</f>
        <v/>
      </c>
      <c r="H172" s="21" t="str">
        <f>IF(OR($A172="",$S172&lt;&gt;"OK"),"",MAX($E172,SUMPRODUCT(MAX(('Inspection Log'!$B$2:$B$2001=$A172)*('Inspection Log'!$C$2:$C$2001="Internal")*'Inspection Log'!$I$2:$I$2001))))</f>
        <v/>
      </c>
      <c r="I172" s="21" t="str">
        <f>IF(OR($A172="",$S172&lt;&gt;"OK"),"",MAX($E172,SUMPRODUCT(MAX(('Inspection Log'!$B$2:$B$2001=$A172)*('Inspection Log'!$C$2:$C$2001="Hydrostatic")*'Inspection Log'!$I$2:$I$2001))))</f>
        <v/>
      </c>
      <c r="J172" s="21" t="str">
        <f>IF(OR($A172="",$S172&lt;&gt;"OK"),"",$F172+SUMPRODUCT(--(Types!$A$2:$A$21=$C172),Types!$C$2:$C$21))</f>
        <v/>
      </c>
      <c r="K172" s="21" t="str">
        <f>IF(OR($A172="",$S172&lt;&gt;"OK"),"",$G172+SUMPRODUCT(--(Types!$A$2:$A$21=$C172),Types!$D$2:$D$21))</f>
        <v/>
      </c>
      <c r="L172" s="21" t="str">
        <f>IF(OR($A172="",$S172&lt;&gt;"OK"),"",IF(SUMPRODUCT((Types!$A$2:$A$21=$C172)*(Types!$E$2:$E$21&lt;&gt;""))=0,"",EDATE($H172,12*SUMPRODUCT(--(Types!$A$2:$A$21=$C172),Types!$E$2:$E$21))))</f>
        <v/>
      </c>
      <c r="M172" s="21" t="str">
        <f>IF(OR($A172="",$S172&lt;&gt;"OK"),"",EDATE($I172,12*SUMPRODUCT(--(Types!$A$2:$A$21=$C172),Types!$F$2:$F$21)))</f>
        <v/>
      </c>
      <c r="N172" s="21" t="str">
        <f>IF(OR($A172="",$S172&lt;&gt;"OK"),"",MIN($J172:$M172))</f>
        <v/>
      </c>
      <c r="O172" s="22" t="str">
        <f>IF($A172="","",IF(OR($S172&lt;&gt;"OK",NOT(AND(ISNUMBER(Dashboard!$B$4),N(Dashboard!$B$4)&gt;=18264,N(Dashboard!$B$4)&lt;=73050))),"n/a",$N172-Dashboard!$B$4))</f>
        <v/>
      </c>
      <c r="P172" s="23" t="str">
        <f>IF(OR($A172="",$S172&lt;&gt;"OK"),"",MID(IF($J172=$N172," + Monthly","")&amp;IF($K172=$N172," + Maintenance","")&amp;IF($L172=$N172," + Internal","")&amp;IF($M172=$N172," + Hydrostatic",""),4,100))</f>
        <v/>
      </c>
      <c r="Q172" s="24" t="str">
        <f>IF($A172="","",IF(Dashboard!$B$14&gt;0,"Check data",IF($O172&lt;0,"Overdue",IF($O172&lt;=Dashboard!$B$5,"Due soon","OK"))))</f>
        <v/>
      </c>
      <c r="R172" s="22" t="str">
        <f>IF($A172="","",SUMPRODUCT(('Inspection Log'!$B$2:$B$2001=$A172)*('Inspection Log'!$E$2:$E$2001="Fail")*('Inspection Log'!$G$2:$G$2001&lt;&gt;"Closed")))</f>
        <v/>
      </c>
      <c r="S172" s="24" t="str">
        <f>IF(COUNTA($A172:$E172)=0,"",IF($A172="","Check ID",IF(SUMPRODUCT(--($A$2:$A$301=$A172))&gt;1,"Duplicate ID",IF(OR($C172="",SUMPRODUCT(--(Types!$A$2:$A$21=$C172))&lt;&gt;1),"Check ID",IF(OR($B172="",NOT(AND(ISNUMBER($E172),N($E172)&gt;=18264,N($E172)&lt;=73050))),"Check inputs","OK")))))</f>
        <v/>
      </c>
    </row>
    <row r="173" ht="24" customHeight="1" spans="1:19" x14ac:dyDescent="0.25">
      <c r="A173" s="18"/>
      <c r="B173" s="19"/>
      <c r="C173" s="18"/>
      <c r="D173" s="18"/>
      <c r="E173" s="20"/>
      <c r="F173" s="21" t="str">
        <f>IF(OR($A173="",$S173&lt;&gt;"OK"),"",MAX($E173,SUMPRODUCT(MAX(('Inspection Log'!$B$2:$B$2001=$A173)*('Inspection Log'!$C$2:$C$2001="Monthly")*'Inspection Log'!$I$2:$I$2001))))</f>
        <v/>
      </c>
      <c r="G173" s="21" t="str">
        <f>IF(OR($A173="",$S173&lt;&gt;"OK"),"",MAX($E173,SUMPRODUCT(MAX(('Inspection Log'!$B$2:$B$2001=$A173)*('Inspection Log'!$C$2:$C$2001="Maintenance")*'Inspection Log'!$I$2:$I$2001))))</f>
        <v/>
      </c>
      <c r="H173" s="21" t="str">
        <f>IF(OR($A173="",$S173&lt;&gt;"OK"),"",MAX($E173,SUMPRODUCT(MAX(('Inspection Log'!$B$2:$B$2001=$A173)*('Inspection Log'!$C$2:$C$2001="Internal")*'Inspection Log'!$I$2:$I$2001))))</f>
        <v/>
      </c>
      <c r="I173" s="21" t="str">
        <f>IF(OR($A173="",$S173&lt;&gt;"OK"),"",MAX($E173,SUMPRODUCT(MAX(('Inspection Log'!$B$2:$B$2001=$A173)*('Inspection Log'!$C$2:$C$2001="Hydrostatic")*'Inspection Log'!$I$2:$I$2001))))</f>
        <v/>
      </c>
      <c r="J173" s="21" t="str">
        <f>IF(OR($A173="",$S173&lt;&gt;"OK"),"",$F173+SUMPRODUCT(--(Types!$A$2:$A$21=$C173),Types!$C$2:$C$21))</f>
        <v/>
      </c>
      <c r="K173" s="21" t="str">
        <f>IF(OR($A173="",$S173&lt;&gt;"OK"),"",$G173+SUMPRODUCT(--(Types!$A$2:$A$21=$C173),Types!$D$2:$D$21))</f>
        <v/>
      </c>
      <c r="L173" s="21" t="str">
        <f>IF(OR($A173="",$S173&lt;&gt;"OK"),"",IF(SUMPRODUCT((Types!$A$2:$A$21=$C173)*(Types!$E$2:$E$21&lt;&gt;""))=0,"",EDATE($H173,12*SUMPRODUCT(--(Types!$A$2:$A$21=$C173),Types!$E$2:$E$21))))</f>
        <v/>
      </c>
      <c r="M173" s="21" t="str">
        <f>IF(OR($A173="",$S173&lt;&gt;"OK"),"",EDATE($I173,12*SUMPRODUCT(--(Types!$A$2:$A$21=$C173),Types!$F$2:$F$21)))</f>
        <v/>
      </c>
      <c r="N173" s="21" t="str">
        <f>IF(OR($A173="",$S173&lt;&gt;"OK"),"",MIN($J173:$M173))</f>
        <v/>
      </c>
      <c r="O173" s="22" t="str">
        <f>IF($A173="","",IF(OR($S173&lt;&gt;"OK",NOT(AND(ISNUMBER(Dashboard!$B$4),N(Dashboard!$B$4)&gt;=18264,N(Dashboard!$B$4)&lt;=73050))),"n/a",$N173-Dashboard!$B$4))</f>
        <v/>
      </c>
      <c r="P173" s="23" t="str">
        <f>IF(OR($A173="",$S173&lt;&gt;"OK"),"",MID(IF($J173=$N173," + Monthly","")&amp;IF($K173=$N173," + Maintenance","")&amp;IF($L173=$N173," + Internal","")&amp;IF($M173=$N173," + Hydrostatic",""),4,100))</f>
        <v/>
      </c>
      <c r="Q173" s="24" t="str">
        <f>IF($A173="","",IF(Dashboard!$B$14&gt;0,"Check data",IF($O173&lt;0,"Overdue",IF($O173&lt;=Dashboard!$B$5,"Due soon","OK"))))</f>
        <v/>
      </c>
      <c r="R173" s="22" t="str">
        <f>IF($A173="","",SUMPRODUCT(('Inspection Log'!$B$2:$B$2001=$A173)*('Inspection Log'!$E$2:$E$2001="Fail")*('Inspection Log'!$G$2:$G$2001&lt;&gt;"Closed")))</f>
        <v/>
      </c>
      <c r="S173" s="24" t="str">
        <f>IF(COUNTA($A173:$E173)=0,"",IF($A173="","Check ID",IF(SUMPRODUCT(--($A$2:$A$301=$A173))&gt;1,"Duplicate ID",IF(OR($C173="",SUMPRODUCT(--(Types!$A$2:$A$21=$C173))&lt;&gt;1),"Check ID",IF(OR($B173="",NOT(AND(ISNUMBER($E173),N($E173)&gt;=18264,N($E173)&lt;=73050))),"Check inputs","OK")))))</f>
        <v/>
      </c>
    </row>
    <row r="174" ht="24" customHeight="1" spans="1:19" x14ac:dyDescent="0.25">
      <c r="A174" s="18"/>
      <c r="B174" s="19"/>
      <c r="C174" s="18"/>
      <c r="D174" s="18"/>
      <c r="E174" s="20"/>
      <c r="F174" s="21" t="str">
        <f>IF(OR($A174="",$S174&lt;&gt;"OK"),"",MAX($E174,SUMPRODUCT(MAX(('Inspection Log'!$B$2:$B$2001=$A174)*('Inspection Log'!$C$2:$C$2001="Monthly")*'Inspection Log'!$I$2:$I$2001))))</f>
        <v/>
      </c>
      <c r="G174" s="21" t="str">
        <f>IF(OR($A174="",$S174&lt;&gt;"OK"),"",MAX($E174,SUMPRODUCT(MAX(('Inspection Log'!$B$2:$B$2001=$A174)*('Inspection Log'!$C$2:$C$2001="Maintenance")*'Inspection Log'!$I$2:$I$2001))))</f>
        <v/>
      </c>
      <c r="H174" s="21" t="str">
        <f>IF(OR($A174="",$S174&lt;&gt;"OK"),"",MAX($E174,SUMPRODUCT(MAX(('Inspection Log'!$B$2:$B$2001=$A174)*('Inspection Log'!$C$2:$C$2001="Internal")*'Inspection Log'!$I$2:$I$2001))))</f>
        <v/>
      </c>
      <c r="I174" s="21" t="str">
        <f>IF(OR($A174="",$S174&lt;&gt;"OK"),"",MAX($E174,SUMPRODUCT(MAX(('Inspection Log'!$B$2:$B$2001=$A174)*('Inspection Log'!$C$2:$C$2001="Hydrostatic")*'Inspection Log'!$I$2:$I$2001))))</f>
        <v/>
      </c>
      <c r="J174" s="21" t="str">
        <f>IF(OR($A174="",$S174&lt;&gt;"OK"),"",$F174+SUMPRODUCT(--(Types!$A$2:$A$21=$C174),Types!$C$2:$C$21))</f>
        <v/>
      </c>
      <c r="K174" s="21" t="str">
        <f>IF(OR($A174="",$S174&lt;&gt;"OK"),"",$G174+SUMPRODUCT(--(Types!$A$2:$A$21=$C174),Types!$D$2:$D$21))</f>
        <v/>
      </c>
      <c r="L174" s="21" t="str">
        <f>IF(OR($A174="",$S174&lt;&gt;"OK"),"",IF(SUMPRODUCT((Types!$A$2:$A$21=$C174)*(Types!$E$2:$E$21&lt;&gt;""))=0,"",EDATE($H174,12*SUMPRODUCT(--(Types!$A$2:$A$21=$C174),Types!$E$2:$E$21))))</f>
        <v/>
      </c>
      <c r="M174" s="21" t="str">
        <f>IF(OR($A174="",$S174&lt;&gt;"OK"),"",EDATE($I174,12*SUMPRODUCT(--(Types!$A$2:$A$21=$C174),Types!$F$2:$F$21)))</f>
        <v/>
      </c>
      <c r="N174" s="21" t="str">
        <f>IF(OR($A174="",$S174&lt;&gt;"OK"),"",MIN($J174:$M174))</f>
        <v/>
      </c>
      <c r="O174" s="22" t="str">
        <f>IF($A174="","",IF(OR($S174&lt;&gt;"OK",NOT(AND(ISNUMBER(Dashboard!$B$4),N(Dashboard!$B$4)&gt;=18264,N(Dashboard!$B$4)&lt;=73050))),"n/a",$N174-Dashboard!$B$4))</f>
        <v/>
      </c>
      <c r="P174" s="23" t="str">
        <f>IF(OR($A174="",$S174&lt;&gt;"OK"),"",MID(IF($J174=$N174," + Monthly","")&amp;IF($K174=$N174," + Maintenance","")&amp;IF($L174=$N174," + Internal","")&amp;IF($M174=$N174," + Hydrostatic",""),4,100))</f>
        <v/>
      </c>
      <c r="Q174" s="24" t="str">
        <f>IF($A174="","",IF(Dashboard!$B$14&gt;0,"Check data",IF($O174&lt;0,"Overdue",IF($O174&lt;=Dashboard!$B$5,"Due soon","OK"))))</f>
        <v/>
      </c>
      <c r="R174" s="22" t="str">
        <f>IF($A174="","",SUMPRODUCT(('Inspection Log'!$B$2:$B$2001=$A174)*('Inspection Log'!$E$2:$E$2001="Fail")*('Inspection Log'!$G$2:$G$2001&lt;&gt;"Closed")))</f>
        <v/>
      </c>
      <c r="S174" s="24" t="str">
        <f>IF(COUNTA($A174:$E174)=0,"",IF($A174="","Check ID",IF(SUMPRODUCT(--($A$2:$A$301=$A174))&gt;1,"Duplicate ID",IF(OR($C174="",SUMPRODUCT(--(Types!$A$2:$A$21=$C174))&lt;&gt;1),"Check ID",IF(OR($B174="",NOT(AND(ISNUMBER($E174),N($E174)&gt;=18264,N($E174)&lt;=73050))),"Check inputs","OK")))))</f>
        <v/>
      </c>
    </row>
    <row r="175" ht="24" customHeight="1" spans="1:19" x14ac:dyDescent="0.25">
      <c r="A175" s="18"/>
      <c r="B175" s="19"/>
      <c r="C175" s="18"/>
      <c r="D175" s="18"/>
      <c r="E175" s="20"/>
      <c r="F175" s="21" t="str">
        <f>IF(OR($A175="",$S175&lt;&gt;"OK"),"",MAX($E175,SUMPRODUCT(MAX(('Inspection Log'!$B$2:$B$2001=$A175)*('Inspection Log'!$C$2:$C$2001="Monthly")*'Inspection Log'!$I$2:$I$2001))))</f>
        <v/>
      </c>
      <c r="G175" s="21" t="str">
        <f>IF(OR($A175="",$S175&lt;&gt;"OK"),"",MAX($E175,SUMPRODUCT(MAX(('Inspection Log'!$B$2:$B$2001=$A175)*('Inspection Log'!$C$2:$C$2001="Maintenance")*'Inspection Log'!$I$2:$I$2001))))</f>
        <v/>
      </c>
      <c r="H175" s="21" t="str">
        <f>IF(OR($A175="",$S175&lt;&gt;"OK"),"",MAX($E175,SUMPRODUCT(MAX(('Inspection Log'!$B$2:$B$2001=$A175)*('Inspection Log'!$C$2:$C$2001="Internal")*'Inspection Log'!$I$2:$I$2001))))</f>
        <v/>
      </c>
      <c r="I175" s="21" t="str">
        <f>IF(OR($A175="",$S175&lt;&gt;"OK"),"",MAX($E175,SUMPRODUCT(MAX(('Inspection Log'!$B$2:$B$2001=$A175)*('Inspection Log'!$C$2:$C$2001="Hydrostatic")*'Inspection Log'!$I$2:$I$2001))))</f>
        <v/>
      </c>
      <c r="J175" s="21" t="str">
        <f>IF(OR($A175="",$S175&lt;&gt;"OK"),"",$F175+SUMPRODUCT(--(Types!$A$2:$A$21=$C175),Types!$C$2:$C$21))</f>
        <v/>
      </c>
      <c r="K175" s="21" t="str">
        <f>IF(OR($A175="",$S175&lt;&gt;"OK"),"",$G175+SUMPRODUCT(--(Types!$A$2:$A$21=$C175),Types!$D$2:$D$21))</f>
        <v/>
      </c>
      <c r="L175" s="21" t="str">
        <f>IF(OR($A175="",$S175&lt;&gt;"OK"),"",IF(SUMPRODUCT((Types!$A$2:$A$21=$C175)*(Types!$E$2:$E$21&lt;&gt;""))=0,"",EDATE($H175,12*SUMPRODUCT(--(Types!$A$2:$A$21=$C175),Types!$E$2:$E$21))))</f>
        <v/>
      </c>
      <c r="M175" s="21" t="str">
        <f>IF(OR($A175="",$S175&lt;&gt;"OK"),"",EDATE($I175,12*SUMPRODUCT(--(Types!$A$2:$A$21=$C175),Types!$F$2:$F$21)))</f>
        <v/>
      </c>
      <c r="N175" s="21" t="str">
        <f>IF(OR($A175="",$S175&lt;&gt;"OK"),"",MIN($J175:$M175))</f>
        <v/>
      </c>
      <c r="O175" s="22" t="str">
        <f>IF($A175="","",IF(OR($S175&lt;&gt;"OK",NOT(AND(ISNUMBER(Dashboard!$B$4),N(Dashboard!$B$4)&gt;=18264,N(Dashboard!$B$4)&lt;=73050))),"n/a",$N175-Dashboard!$B$4))</f>
        <v/>
      </c>
      <c r="P175" s="23" t="str">
        <f>IF(OR($A175="",$S175&lt;&gt;"OK"),"",MID(IF($J175=$N175," + Monthly","")&amp;IF($K175=$N175," + Maintenance","")&amp;IF($L175=$N175," + Internal","")&amp;IF($M175=$N175," + Hydrostatic",""),4,100))</f>
        <v/>
      </c>
      <c r="Q175" s="24" t="str">
        <f>IF($A175="","",IF(Dashboard!$B$14&gt;0,"Check data",IF($O175&lt;0,"Overdue",IF($O175&lt;=Dashboard!$B$5,"Due soon","OK"))))</f>
        <v/>
      </c>
      <c r="R175" s="22" t="str">
        <f>IF($A175="","",SUMPRODUCT(('Inspection Log'!$B$2:$B$2001=$A175)*('Inspection Log'!$E$2:$E$2001="Fail")*('Inspection Log'!$G$2:$G$2001&lt;&gt;"Closed")))</f>
        <v/>
      </c>
      <c r="S175" s="24" t="str">
        <f>IF(COUNTA($A175:$E175)=0,"",IF($A175="","Check ID",IF(SUMPRODUCT(--($A$2:$A$301=$A175))&gt;1,"Duplicate ID",IF(OR($C175="",SUMPRODUCT(--(Types!$A$2:$A$21=$C175))&lt;&gt;1),"Check ID",IF(OR($B175="",NOT(AND(ISNUMBER($E175),N($E175)&gt;=18264,N($E175)&lt;=73050))),"Check inputs","OK")))))</f>
        <v/>
      </c>
    </row>
    <row r="176" ht="24" customHeight="1" spans="1:19" x14ac:dyDescent="0.25">
      <c r="A176" s="18"/>
      <c r="B176" s="19"/>
      <c r="C176" s="18"/>
      <c r="D176" s="18"/>
      <c r="E176" s="20"/>
      <c r="F176" s="21" t="str">
        <f>IF(OR($A176="",$S176&lt;&gt;"OK"),"",MAX($E176,SUMPRODUCT(MAX(('Inspection Log'!$B$2:$B$2001=$A176)*('Inspection Log'!$C$2:$C$2001="Monthly")*'Inspection Log'!$I$2:$I$2001))))</f>
        <v/>
      </c>
      <c r="G176" s="21" t="str">
        <f>IF(OR($A176="",$S176&lt;&gt;"OK"),"",MAX($E176,SUMPRODUCT(MAX(('Inspection Log'!$B$2:$B$2001=$A176)*('Inspection Log'!$C$2:$C$2001="Maintenance")*'Inspection Log'!$I$2:$I$2001))))</f>
        <v/>
      </c>
      <c r="H176" s="21" t="str">
        <f>IF(OR($A176="",$S176&lt;&gt;"OK"),"",MAX($E176,SUMPRODUCT(MAX(('Inspection Log'!$B$2:$B$2001=$A176)*('Inspection Log'!$C$2:$C$2001="Internal")*'Inspection Log'!$I$2:$I$2001))))</f>
        <v/>
      </c>
      <c r="I176" s="21" t="str">
        <f>IF(OR($A176="",$S176&lt;&gt;"OK"),"",MAX($E176,SUMPRODUCT(MAX(('Inspection Log'!$B$2:$B$2001=$A176)*('Inspection Log'!$C$2:$C$2001="Hydrostatic")*'Inspection Log'!$I$2:$I$2001))))</f>
        <v/>
      </c>
      <c r="J176" s="21" t="str">
        <f>IF(OR($A176="",$S176&lt;&gt;"OK"),"",$F176+SUMPRODUCT(--(Types!$A$2:$A$21=$C176),Types!$C$2:$C$21))</f>
        <v/>
      </c>
      <c r="K176" s="21" t="str">
        <f>IF(OR($A176="",$S176&lt;&gt;"OK"),"",$G176+SUMPRODUCT(--(Types!$A$2:$A$21=$C176),Types!$D$2:$D$21))</f>
        <v/>
      </c>
      <c r="L176" s="21" t="str">
        <f>IF(OR($A176="",$S176&lt;&gt;"OK"),"",IF(SUMPRODUCT((Types!$A$2:$A$21=$C176)*(Types!$E$2:$E$21&lt;&gt;""))=0,"",EDATE($H176,12*SUMPRODUCT(--(Types!$A$2:$A$21=$C176),Types!$E$2:$E$21))))</f>
        <v/>
      </c>
      <c r="M176" s="21" t="str">
        <f>IF(OR($A176="",$S176&lt;&gt;"OK"),"",EDATE($I176,12*SUMPRODUCT(--(Types!$A$2:$A$21=$C176),Types!$F$2:$F$21)))</f>
        <v/>
      </c>
      <c r="N176" s="21" t="str">
        <f>IF(OR($A176="",$S176&lt;&gt;"OK"),"",MIN($J176:$M176))</f>
        <v/>
      </c>
      <c r="O176" s="22" t="str">
        <f>IF($A176="","",IF(OR($S176&lt;&gt;"OK",NOT(AND(ISNUMBER(Dashboard!$B$4),N(Dashboard!$B$4)&gt;=18264,N(Dashboard!$B$4)&lt;=73050))),"n/a",$N176-Dashboard!$B$4))</f>
        <v/>
      </c>
      <c r="P176" s="23" t="str">
        <f>IF(OR($A176="",$S176&lt;&gt;"OK"),"",MID(IF($J176=$N176," + Monthly","")&amp;IF($K176=$N176," + Maintenance","")&amp;IF($L176=$N176," + Internal","")&amp;IF($M176=$N176," + Hydrostatic",""),4,100))</f>
        <v/>
      </c>
      <c r="Q176" s="24" t="str">
        <f>IF($A176="","",IF(Dashboard!$B$14&gt;0,"Check data",IF($O176&lt;0,"Overdue",IF($O176&lt;=Dashboard!$B$5,"Due soon","OK"))))</f>
        <v/>
      </c>
      <c r="R176" s="22" t="str">
        <f>IF($A176="","",SUMPRODUCT(('Inspection Log'!$B$2:$B$2001=$A176)*('Inspection Log'!$E$2:$E$2001="Fail")*('Inspection Log'!$G$2:$G$2001&lt;&gt;"Closed")))</f>
        <v/>
      </c>
      <c r="S176" s="24" t="str">
        <f>IF(COUNTA($A176:$E176)=0,"",IF($A176="","Check ID",IF(SUMPRODUCT(--($A$2:$A$301=$A176))&gt;1,"Duplicate ID",IF(OR($C176="",SUMPRODUCT(--(Types!$A$2:$A$21=$C176))&lt;&gt;1),"Check ID",IF(OR($B176="",NOT(AND(ISNUMBER($E176),N($E176)&gt;=18264,N($E176)&lt;=73050))),"Check inputs","OK")))))</f>
        <v/>
      </c>
    </row>
    <row r="177" ht="24" customHeight="1" spans="1:19" x14ac:dyDescent="0.25">
      <c r="A177" s="18"/>
      <c r="B177" s="19"/>
      <c r="C177" s="18"/>
      <c r="D177" s="18"/>
      <c r="E177" s="20"/>
      <c r="F177" s="21" t="str">
        <f>IF(OR($A177="",$S177&lt;&gt;"OK"),"",MAX($E177,SUMPRODUCT(MAX(('Inspection Log'!$B$2:$B$2001=$A177)*('Inspection Log'!$C$2:$C$2001="Monthly")*'Inspection Log'!$I$2:$I$2001))))</f>
        <v/>
      </c>
      <c r="G177" s="21" t="str">
        <f>IF(OR($A177="",$S177&lt;&gt;"OK"),"",MAX($E177,SUMPRODUCT(MAX(('Inspection Log'!$B$2:$B$2001=$A177)*('Inspection Log'!$C$2:$C$2001="Maintenance")*'Inspection Log'!$I$2:$I$2001))))</f>
        <v/>
      </c>
      <c r="H177" s="21" t="str">
        <f>IF(OR($A177="",$S177&lt;&gt;"OK"),"",MAX($E177,SUMPRODUCT(MAX(('Inspection Log'!$B$2:$B$2001=$A177)*('Inspection Log'!$C$2:$C$2001="Internal")*'Inspection Log'!$I$2:$I$2001))))</f>
        <v/>
      </c>
      <c r="I177" s="21" t="str">
        <f>IF(OR($A177="",$S177&lt;&gt;"OK"),"",MAX($E177,SUMPRODUCT(MAX(('Inspection Log'!$B$2:$B$2001=$A177)*('Inspection Log'!$C$2:$C$2001="Hydrostatic")*'Inspection Log'!$I$2:$I$2001))))</f>
        <v/>
      </c>
      <c r="J177" s="21" t="str">
        <f>IF(OR($A177="",$S177&lt;&gt;"OK"),"",$F177+SUMPRODUCT(--(Types!$A$2:$A$21=$C177),Types!$C$2:$C$21))</f>
        <v/>
      </c>
      <c r="K177" s="21" t="str">
        <f>IF(OR($A177="",$S177&lt;&gt;"OK"),"",$G177+SUMPRODUCT(--(Types!$A$2:$A$21=$C177),Types!$D$2:$D$21))</f>
        <v/>
      </c>
      <c r="L177" s="21" t="str">
        <f>IF(OR($A177="",$S177&lt;&gt;"OK"),"",IF(SUMPRODUCT((Types!$A$2:$A$21=$C177)*(Types!$E$2:$E$21&lt;&gt;""))=0,"",EDATE($H177,12*SUMPRODUCT(--(Types!$A$2:$A$21=$C177),Types!$E$2:$E$21))))</f>
        <v/>
      </c>
      <c r="M177" s="21" t="str">
        <f>IF(OR($A177="",$S177&lt;&gt;"OK"),"",EDATE($I177,12*SUMPRODUCT(--(Types!$A$2:$A$21=$C177),Types!$F$2:$F$21)))</f>
        <v/>
      </c>
      <c r="N177" s="21" t="str">
        <f>IF(OR($A177="",$S177&lt;&gt;"OK"),"",MIN($J177:$M177))</f>
        <v/>
      </c>
      <c r="O177" s="22" t="str">
        <f>IF($A177="","",IF(OR($S177&lt;&gt;"OK",NOT(AND(ISNUMBER(Dashboard!$B$4),N(Dashboard!$B$4)&gt;=18264,N(Dashboard!$B$4)&lt;=73050))),"n/a",$N177-Dashboard!$B$4))</f>
        <v/>
      </c>
      <c r="P177" s="23" t="str">
        <f>IF(OR($A177="",$S177&lt;&gt;"OK"),"",MID(IF($J177=$N177," + Monthly","")&amp;IF($K177=$N177," + Maintenance","")&amp;IF($L177=$N177," + Internal","")&amp;IF($M177=$N177," + Hydrostatic",""),4,100))</f>
        <v/>
      </c>
      <c r="Q177" s="24" t="str">
        <f>IF($A177="","",IF(Dashboard!$B$14&gt;0,"Check data",IF($O177&lt;0,"Overdue",IF($O177&lt;=Dashboard!$B$5,"Due soon","OK"))))</f>
        <v/>
      </c>
      <c r="R177" s="22" t="str">
        <f>IF($A177="","",SUMPRODUCT(('Inspection Log'!$B$2:$B$2001=$A177)*('Inspection Log'!$E$2:$E$2001="Fail")*('Inspection Log'!$G$2:$G$2001&lt;&gt;"Closed")))</f>
        <v/>
      </c>
      <c r="S177" s="24" t="str">
        <f>IF(COUNTA($A177:$E177)=0,"",IF($A177="","Check ID",IF(SUMPRODUCT(--($A$2:$A$301=$A177))&gt;1,"Duplicate ID",IF(OR($C177="",SUMPRODUCT(--(Types!$A$2:$A$21=$C177))&lt;&gt;1),"Check ID",IF(OR($B177="",NOT(AND(ISNUMBER($E177),N($E177)&gt;=18264,N($E177)&lt;=73050))),"Check inputs","OK")))))</f>
        <v/>
      </c>
    </row>
    <row r="178" ht="24" customHeight="1" spans="1:19" x14ac:dyDescent="0.25">
      <c r="A178" s="18"/>
      <c r="B178" s="19"/>
      <c r="C178" s="18"/>
      <c r="D178" s="18"/>
      <c r="E178" s="20"/>
      <c r="F178" s="21" t="str">
        <f>IF(OR($A178="",$S178&lt;&gt;"OK"),"",MAX($E178,SUMPRODUCT(MAX(('Inspection Log'!$B$2:$B$2001=$A178)*('Inspection Log'!$C$2:$C$2001="Monthly")*'Inspection Log'!$I$2:$I$2001))))</f>
        <v/>
      </c>
      <c r="G178" s="21" t="str">
        <f>IF(OR($A178="",$S178&lt;&gt;"OK"),"",MAX($E178,SUMPRODUCT(MAX(('Inspection Log'!$B$2:$B$2001=$A178)*('Inspection Log'!$C$2:$C$2001="Maintenance")*'Inspection Log'!$I$2:$I$2001))))</f>
        <v/>
      </c>
      <c r="H178" s="21" t="str">
        <f>IF(OR($A178="",$S178&lt;&gt;"OK"),"",MAX($E178,SUMPRODUCT(MAX(('Inspection Log'!$B$2:$B$2001=$A178)*('Inspection Log'!$C$2:$C$2001="Internal")*'Inspection Log'!$I$2:$I$2001))))</f>
        <v/>
      </c>
      <c r="I178" s="21" t="str">
        <f>IF(OR($A178="",$S178&lt;&gt;"OK"),"",MAX($E178,SUMPRODUCT(MAX(('Inspection Log'!$B$2:$B$2001=$A178)*('Inspection Log'!$C$2:$C$2001="Hydrostatic")*'Inspection Log'!$I$2:$I$2001))))</f>
        <v/>
      </c>
      <c r="J178" s="21" t="str">
        <f>IF(OR($A178="",$S178&lt;&gt;"OK"),"",$F178+SUMPRODUCT(--(Types!$A$2:$A$21=$C178),Types!$C$2:$C$21))</f>
        <v/>
      </c>
      <c r="K178" s="21" t="str">
        <f>IF(OR($A178="",$S178&lt;&gt;"OK"),"",$G178+SUMPRODUCT(--(Types!$A$2:$A$21=$C178),Types!$D$2:$D$21))</f>
        <v/>
      </c>
      <c r="L178" s="21" t="str">
        <f>IF(OR($A178="",$S178&lt;&gt;"OK"),"",IF(SUMPRODUCT((Types!$A$2:$A$21=$C178)*(Types!$E$2:$E$21&lt;&gt;""))=0,"",EDATE($H178,12*SUMPRODUCT(--(Types!$A$2:$A$21=$C178),Types!$E$2:$E$21))))</f>
        <v/>
      </c>
      <c r="M178" s="21" t="str">
        <f>IF(OR($A178="",$S178&lt;&gt;"OK"),"",EDATE($I178,12*SUMPRODUCT(--(Types!$A$2:$A$21=$C178),Types!$F$2:$F$21)))</f>
        <v/>
      </c>
      <c r="N178" s="21" t="str">
        <f>IF(OR($A178="",$S178&lt;&gt;"OK"),"",MIN($J178:$M178))</f>
        <v/>
      </c>
      <c r="O178" s="22" t="str">
        <f>IF($A178="","",IF(OR($S178&lt;&gt;"OK",NOT(AND(ISNUMBER(Dashboard!$B$4),N(Dashboard!$B$4)&gt;=18264,N(Dashboard!$B$4)&lt;=73050))),"n/a",$N178-Dashboard!$B$4))</f>
        <v/>
      </c>
      <c r="P178" s="23" t="str">
        <f>IF(OR($A178="",$S178&lt;&gt;"OK"),"",MID(IF($J178=$N178," + Monthly","")&amp;IF($K178=$N178," + Maintenance","")&amp;IF($L178=$N178," + Internal","")&amp;IF($M178=$N178," + Hydrostatic",""),4,100))</f>
        <v/>
      </c>
      <c r="Q178" s="24" t="str">
        <f>IF($A178="","",IF(Dashboard!$B$14&gt;0,"Check data",IF($O178&lt;0,"Overdue",IF($O178&lt;=Dashboard!$B$5,"Due soon","OK"))))</f>
        <v/>
      </c>
      <c r="R178" s="22" t="str">
        <f>IF($A178="","",SUMPRODUCT(('Inspection Log'!$B$2:$B$2001=$A178)*('Inspection Log'!$E$2:$E$2001="Fail")*('Inspection Log'!$G$2:$G$2001&lt;&gt;"Closed")))</f>
        <v/>
      </c>
      <c r="S178" s="24" t="str">
        <f>IF(COUNTA($A178:$E178)=0,"",IF($A178="","Check ID",IF(SUMPRODUCT(--($A$2:$A$301=$A178))&gt;1,"Duplicate ID",IF(OR($C178="",SUMPRODUCT(--(Types!$A$2:$A$21=$C178))&lt;&gt;1),"Check ID",IF(OR($B178="",NOT(AND(ISNUMBER($E178),N($E178)&gt;=18264,N($E178)&lt;=73050))),"Check inputs","OK")))))</f>
        <v/>
      </c>
    </row>
    <row r="179" ht="24" customHeight="1" spans="1:19" x14ac:dyDescent="0.25">
      <c r="A179" s="18"/>
      <c r="B179" s="19"/>
      <c r="C179" s="18"/>
      <c r="D179" s="18"/>
      <c r="E179" s="20"/>
      <c r="F179" s="21" t="str">
        <f>IF(OR($A179="",$S179&lt;&gt;"OK"),"",MAX($E179,SUMPRODUCT(MAX(('Inspection Log'!$B$2:$B$2001=$A179)*('Inspection Log'!$C$2:$C$2001="Monthly")*'Inspection Log'!$I$2:$I$2001))))</f>
        <v/>
      </c>
      <c r="G179" s="21" t="str">
        <f>IF(OR($A179="",$S179&lt;&gt;"OK"),"",MAX($E179,SUMPRODUCT(MAX(('Inspection Log'!$B$2:$B$2001=$A179)*('Inspection Log'!$C$2:$C$2001="Maintenance")*'Inspection Log'!$I$2:$I$2001))))</f>
        <v/>
      </c>
      <c r="H179" s="21" t="str">
        <f>IF(OR($A179="",$S179&lt;&gt;"OK"),"",MAX($E179,SUMPRODUCT(MAX(('Inspection Log'!$B$2:$B$2001=$A179)*('Inspection Log'!$C$2:$C$2001="Internal")*'Inspection Log'!$I$2:$I$2001))))</f>
        <v/>
      </c>
      <c r="I179" s="21" t="str">
        <f>IF(OR($A179="",$S179&lt;&gt;"OK"),"",MAX($E179,SUMPRODUCT(MAX(('Inspection Log'!$B$2:$B$2001=$A179)*('Inspection Log'!$C$2:$C$2001="Hydrostatic")*'Inspection Log'!$I$2:$I$2001))))</f>
        <v/>
      </c>
      <c r="J179" s="21" t="str">
        <f>IF(OR($A179="",$S179&lt;&gt;"OK"),"",$F179+SUMPRODUCT(--(Types!$A$2:$A$21=$C179),Types!$C$2:$C$21))</f>
        <v/>
      </c>
      <c r="K179" s="21" t="str">
        <f>IF(OR($A179="",$S179&lt;&gt;"OK"),"",$G179+SUMPRODUCT(--(Types!$A$2:$A$21=$C179),Types!$D$2:$D$21))</f>
        <v/>
      </c>
      <c r="L179" s="21" t="str">
        <f>IF(OR($A179="",$S179&lt;&gt;"OK"),"",IF(SUMPRODUCT((Types!$A$2:$A$21=$C179)*(Types!$E$2:$E$21&lt;&gt;""))=0,"",EDATE($H179,12*SUMPRODUCT(--(Types!$A$2:$A$21=$C179),Types!$E$2:$E$21))))</f>
        <v/>
      </c>
      <c r="M179" s="21" t="str">
        <f>IF(OR($A179="",$S179&lt;&gt;"OK"),"",EDATE($I179,12*SUMPRODUCT(--(Types!$A$2:$A$21=$C179),Types!$F$2:$F$21)))</f>
        <v/>
      </c>
      <c r="N179" s="21" t="str">
        <f>IF(OR($A179="",$S179&lt;&gt;"OK"),"",MIN($J179:$M179))</f>
        <v/>
      </c>
      <c r="O179" s="22" t="str">
        <f>IF($A179="","",IF(OR($S179&lt;&gt;"OK",NOT(AND(ISNUMBER(Dashboard!$B$4),N(Dashboard!$B$4)&gt;=18264,N(Dashboard!$B$4)&lt;=73050))),"n/a",$N179-Dashboard!$B$4))</f>
        <v/>
      </c>
      <c r="P179" s="23" t="str">
        <f>IF(OR($A179="",$S179&lt;&gt;"OK"),"",MID(IF($J179=$N179," + Monthly","")&amp;IF($K179=$N179," + Maintenance","")&amp;IF($L179=$N179," + Internal","")&amp;IF($M179=$N179," + Hydrostatic",""),4,100))</f>
        <v/>
      </c>
      <c r="Q179" s="24" t="str">
        <f>IF($A179="","",IF(Dashboard!$B$14&gt;0,"Check data",IF($O179&lt;0,"Overdue",IF($O179&lt;=Dashboard!$B$5,"Due soon","OK"))))</f>
        <v/>
      </c>
      <c r="R179" s="22" t="str">
        <f>IF($A179="","",SUMPRODUCT(('Inspection Log'!$B$2:$B$2001=$A179)*('Inspection Log'!$E$2:$E$2001="Fail")*('Inspection Log'!$G$2:$G$2001&lt;&gt;"Closed")))</f>
        <v/>
      </c>
      <c r="S179" s="24" t="str">
        <f>IF(COUNTA($A179:$E179)=0,"",IF($A179="","Check ID",IF(SUMPRODUCT(--($A$2:$A$301=$A179))&gt;1,"Duplicate ID",IF(OR($C179="",SUMPRODUCT(--(Types!$A$2:$A$21=$C179))&lt;&gt;1),"Check ID",IF(OR($B179="",NOT(AND(ISNUMBER($E179),N($E179)&gt;=18264,N($E179)&lt;=73050))),"Check inputs","OK")))))</f>
        <v/>
      </c>
    </row>
    <row r="180" ht="24" customHeight="1" spans="1:19" x14ac:dyDescent="0.25">
      <c r="A180" s="18"/>
      <c r="B180" s="19"/>
      <c r="C180" s="18"/>
      <c r="D180" s="18"/>
      <c r="E180" s="20"/>
      <c r="F180" s="21" t="str">
        <f>IF(OR($A180="",$S180&lt;&gt;"OK"),"",MAX($E180,SUMPRODUCT(MAX(('Inspection Log'!$B$2:$B$2001=$A180)*('Inspection Log'!$C$2:$C$2001="Monthly")*'Inspection Log'!$I$2:$I$2001))))</f>
        <v/>
      </c>
      <c r="G180" s="21" t="str">
        <f>IF(OR($A180="",$S180&lt;&gt;"OK"),"",MAX($E180,SUMPRODUCT(MAX(('Inspection Log'!$B$2:$B$2001=$A180)*('Inspection Log'!$C$2:$C$2001="Maintenance")*'Inspection Log'!$I$2:$I$2001))))</f>
        <v/>
      </c>
      <c r="H180" s="21" t="str">
        <f>IF(OR($A180="",$S180&lt;&gt;"OK"),"",MAX($E180,SUMPRODUCT(MAX(('Inspection Log'!$B$2:$B$2001=$A180)*('Inspection Log'!$C$2:$C$2001="Internal")*'Inspection Log'!$I$2:$I$2001))))</f>
        <v/>
      </c>
      <c r="I180" s="21" t="str">
        <f>IF(OR($A180="",$S180&lt;&gt;"OK"),"",MAX($E180,SUMPRODUCT(MAX(('Inspection Log'!$B$2:$B$2001=$A180)*('Inspection Log'!$C$2:$C$2001="Hydrostatic")*'Inspection Log'!$I$2:$I$2001))))</f>
        <v/>
      </c>
      <c r="J180" s="21" t="str">
        <f>IF(OR($A180="",$S180&lt;&gt;"OK"),"",$F180+SUMPRODUCT(--(Types!$A$2:$A$21=$C180),Types!$C$2:$C$21))</f>
        <v/>
      </c>
      <c r="K180" s="21" t="str">
        <f>IF(OR($A180="",$S180&lt;&gt;"OK"),"",$G180+SUMPRODUCT(--(Types!$A$2:$A$21=$C180),Types!$D$2:$D$21))</f>
        <v/>
      </c>
      <c r="L180" s="21" t="str">
        <f>IF(OR($A180="",$S180&lt;&gt;"OK"),"",IF(SUMPRODUCT((Types!$A$2:$A$21=$C180)*(Types!$E$2:$E$21&lt;&gt;""))=0,"",EDATE($H180,12*SUMPRODUCT(--(Types!$A$2:$A$21=$C180),Types!$E$2:$E$21))))</f>
        <v/>
      </c>
      <c r="M180" s="21" t="str">
        <f>IF(OR($A180="",$S180&lt;&gt;"OK"),"",EDATE($I180,12*SUMPRODUCT(--(Types!$A$2:$A$21=$C180),Types!$F$2:$F$21)))</f>
        <v/>
      </c>
      <c r="N180" s="21" t="str">
        <f>IF(OR($A180="",$S180&lt;&gt;"OK"),"",MIN($J180:$M180))</f>
        <v/>
      </c>
      <c r="O180" s="22" t="str">
        <f>IF($A180="","",IF(OR($S180&lt;&gt;"OK",NOT(AND(ISNUMBER(Dashboard!$B$4),N(Dashboard!$B$4)&gt;=18264,N(Dashboard!$B$4)&lt;=73050))),"n/a",$N180-Dashboard!$B$4))</f>
        <v/>
      </c>
      <c r="P180" s="23" t="str">
        <f>IF(OR($A180="",$S180&lt;&gt;"OK"),"",MID(IF($J180=$N180," + Monthly","")&amp;IF($K180=$N180," + Maintenance","")&amp;IF($L180=$N180," + Internal","")&amp;IF($M180=$N180," + Hydrostatic",""),4,100))</f>
        <v/>
      </c>
      <c r="Q180" s="24" t="str">
        <f>IF($A180="","",IF(Dashboard!$B$14&gt;0,"Check data",IF($O180&lt;0,"Overdue",IF($O180&lt;=Dashboard!$B$5,"Due soon","OK"))))</f>
        <v/>
      </c>
      <c r="R180" s="22" t="str">
        <f>IF($A180="","",SUMPRODUCT(('Inspection Log'!$B$2:$B$2001=$A180)*('Inspection Log'!$E$2:$E$2001="Fail")*('Inspection Log'!$G$2:$G$2001&lt;&gt;"Closed")))</f>
        <v/>
      </c>
      <c r="S180" s="24" t="str">
        <f>IF(COUNTA($A180:$E180)=0,"",IF($A180="","Check ID",IF(SUMPRODUCT(--($A$2:$A$301=$A180))&gt;1,"Duplicate ID",IF(OR($C180="",SUMPRODUCT(--(Types!$A$2:$A$21=$C180))&lt;&gt;1),"Check ID",IF(OR($B180="",NOT(AND(ISNUMBER($E180),N($E180)&gt;=18264,N($E180)&lt;=73050))),"Check inputs","OK")))))</f>
        <v/>
      </c>
    </row>
    <row r="181" ht="24" customHeight="1" spans="1:19" x14ac:dyDescent="0.25">
      <c r="A181" s="18"/>
      <c r="B181" s="19"/>
      <c r="C181" s="18"/>
      <c r="D181" s="18"/>
      <c r="E181" s="20"/>
      <c r="F181" s="21" t="str">
        <f>IF(OR($A181="",$S181&lt;&gt;"OK"),"",MAX($E181,SUMPRODUCT(MAX(('Inspection Log'!$B$2:$B$2001=$A181)*('Inspection Log'!$C$2:$C$2001="Monthly")*'Inspection Log'!$I$2:$I$2001))))</f>
        <v/>
      </c>
      <c r="G181" s="21" t="str">
        <f>IF(OR($A181="",$S181&lt;&gt;"OK"),"",MAX($E181,SUMPRODUCT(MAX(('Inspection Log'!$B$2:$B$2001=$A181)*('Inspection Log'!$C$2:$C$2001="Maintenance")*'Inspection Log'!$I$2:$I$2001))))</f>
        <v/>
      </c>
      <c r="H181" s="21" t="str">
        <f>IF(OR($A181="",$S181&lt;&gt;"OK"),"",MAX($E181,SUMPRODUCT(MAX(('Inspection Log'!$B$2:$B$2001=$A181)*('Inspection Log'!$C$2:$C$2001="Internal")*'Inspection Log'!$I$2:$I$2001))))</f>
        <v/>
      </c>
      <c r="I181" s="21" t="str">
        <f>IF(OR($A181="",$S181&lt;&gt;"OK"),"",MAX($E181,SUMPRODUCT(MAX(('Inspection Log'!$B$2:$B$2001=$A181)*('Inspection Log'!$C$2:$C$2001="Hydrostatic")*'Inspection Log'!$I$2:$I$2001))))</f>
        <v/>
      </c>
      <c r="J181" s="21" t="str">
        <f>IF(OR($A181="",$S181&lt;&gt;"OK"),"",$F181+SUMPRODUCT(--(Types!$A$2:$A$21=$C181),Types!$C$2:$C$21))</f>
        <v/>
      </c>
      <c r="K181" s="21" t="str">
        <f>IF(OR($A181="",$S181&lt;&gt;"OK"),"",$G181+SUMPRODUCT(--(Types!$A$2:$A$21=$C181),Types!$D$2:$D$21))</f>
        <v/>
      </c>
      <c r="L181" s="21" t="str">
        <f>IF(OR($A181="",$S181&lt;&gt;"OK"),"",IF(SUMPRODUCT((Types!$A$2:$A$21=$C181)*(Types!$E$2:$E$21&lt;&gt;""))=0,"",EDATE($H181,12*SUMPRODUCT(--(Types!$A$2:$A$21=$C181),Types!$E$2:$E$21))))</f>
        <v/>
      </c>
      <c r="M181" s="21" t="str">
        <f>IF(OR($A181="",$S181&lt;&gt;"OK"),"",EDATE($I181,12*SUMPRODUCT(--(Types!$A$2:$A$21=$C181),Types!$F$2:$F$21)))</f>
        <v/>
      </c>
      <c r="N181" s="21" t="str">
        <f>IF(OR($A181="",$S181&lt;&gt;"OK"),"",MIN($J181:$M181))</f>
        <v/>
      </c>
      <c r="O181" s="22" t="str">
        <f>IF($A181="","",IF(OR($S181&lt;&gt;"OK",NOT(AND(ISNUMBER(Dashboard!$B$4),N(Dashboard!$B$4)&gt;=18264,N(Dashboard!$B$4)&lt;=73050))),"n/a",$N181-Dashboard!$B$4))</f>
        <v/>
      </c>
      <c r="P181" s="23" t="str">
        <f>IF(OR($A181="",$S181&lt;&gt;"OK"),"",MID(IF($J181=$N181," + Monthly","")&amp;IF($K181=$N181," + Maintenance","")&amp;IF($L181=$N181," + Internal","")&amp;IF($M181=$N181," + Hydrostatic",""),4,100))</f>
        <v/>
      </c>
      <c r="Q181" s="24" t="str">
        <f>IF($A181="","",IF(Dashboard!$B$14&gt;0,"Check data",IF($O181&lt;0,"Overdue",IF($O181&lt;=Dashboard!$B$5,"Due soon","OK"))))</f>
        <v/>
      </c>
      <c r="R181" s="22" t="str">
        <f>IF($A181="","",SUMPRODUCT(('Inspection Log'!$B$2:$B$2001=$A181)*('Inspection Log'!$E$2:$E$2001="Fail")*('Inspection Log'!$G$2:$G$2001&lt;&gt;"Closed")))</f>
        <v/>
      </c>
      <c r="S181" s="24" t="str">
        <f>IF(COUNTA($A181:$E181)=0,"",IF($A181="","Check ID",IF(SUMPRODUCT(--($A$2:$A$301=$A181))&gt;1,"Duplicate ID",IF(OR($C181="",SUMPRODUCT(--(Types!$A$2:$A$21=$C181))&lt;&gt;1),"Check ID",IF(OR($B181="",NOT(AND(ISNUMBER($E181),N($E181)&gt;=18264,N($E181)&lt;=73050))),"Check inputs","OK")))))</f>
        <v/>
      </c>
    </row>
    <row r="182" ht="24" customHeight="1" spans="1:19" x14ac:dyDescent="0.25">
      <c r="A182" s="18"/>
      <c r="B182" s="19"/>
      <c r="C182" s="18"/>
      <c r="D182" s="18"/>
      <c r="E182" s="20"/>
      <c r="F182" s="21" t="str">
        <f>IF(OR($A182="",$S182&lt;&gt;"OK"),"",MAX($E182,SUMPRODUCT(MAX(('Inspection Log'!$B$2:$B$2001=$A182)*('Inspection Log'!$C$2:$C$2001="Monthly")*'Inspection Log'!$I$2:$I$2001))))</f>
        <v/>
      </c>
      <c r="G182" s="21" t="str">
        <f>IF(OR($A182="",$S182&lt;&gt;"OK"),"",MAX($E182,SUMPRODUCT(MAX(('Inspection Log'!$B$2:$B$2001=$A182)*('Inspection Log'!$C$2:$C$2001="Maintenance")*'Inspection Log'!$I$2:$I$2001))))</f>
        <v/>
      </c>
      <c r="H182" s="21" t="str">
        <f>IF(OR($A182="",$S182&lt;&gt;"OK"),"",MAX($E182,SUMPRODUCT(MAX(('Inspection Log'!$B$2:$B$2001=$A182)*('Inspection Log'!$C$2:$C$2001="Internal")*'Inspection Log'!$I$2:$I$2001))))</f>
        <v/>
      </c>
      <c r="I182" s="21" t="str">
        <f>IF(OR($A182="",$S182&lt;&gt;"OK"),"",MAX($E182,SUMPRODUCT(MAX(('Inspection Log'!$B$2:$B$2001=$A182)*('Inspection Log'!$C$2:$C$2001="Hydrostatic")*'Inspection Log'!$I$2:$I$2001))))</f>
        <v/>
      </c>
      <c r="J182" s="21" t="str">
        <f>IF(OR($A182="",$S182&lt;&gt;"OK"),"",$F182+SUMPRODUCT(--(Types!$A$2:$A$21=$C182),Types!$C$2:$C$21))</f>
        <v/>
      </c>
      <c r="K182" s="21" t="str">
        <f>IF(OR($A182="",$S182&lt;&gt;"OK"),"",$G182+SUMPRODUCT(--(Types!$A$2:$A$21=$C182),Types!$D$2:$D$21))</f>
        <v/>
      </c>
      <c r="L182" s="21" t="str">
        <f>IF(OR($A182="",$S182&lt;&gt;"OK"),"",IF(SUMPRODUCT((Types!$A$2:$A$21=$C182)*(Types!$E$2:$E$21&lt;&gt;""))=0,"",EDATE($H182,12*SUMPRODUCT(--(Types!$A$2:$A$21=$C182),Types!$E$2:$E$21))))</f>
        <v/>
      </c>
      <c r="M182" s="21" t="str">
        <f>IF(OR($A182="",$S182&lt;&gt;"OK"),"",EDATE($I182,12*SUMPRODUCT(--(Types!$A$2:$A$21=$C182),Types!$F$2:$F$21)))</f>
        <v/>
      </c>
      <c r="N182" s="21" t="str">
        <f>IF(OR($A182="",$S182&lt;&gt;"OK"),"",MIN($J182:$M182))</f>
        <v/>
      </c>
      <c r="O182" s="22" t="str">
        <f>IF($A182="","",IF(OR($S182&lt;&gt;"OK",NOT(AND(ISNUMBER(Dashboard!$B$4),N(Dashboard!$B$4)&gt;=18264,N(Dashboard!$B$4)&lt;=73050))),"n/a",$N182-Dashboard!$B$4))</f>
        <v/>
      </c>
      <c r="P182" s="23" t="str">
        <f>IF(OR($A182="",$S182&lt;&gt;"OK"),"",MID(IF($J182=$N182," + Monthly","")&amp;IF($K182=$N182," + Maintenance","")&amp;IF($L182=$N182," + Internal","")&amp;IF($M182=$N182," + Hydrostatic",""),4,100))</f>
        <v/>
      </c>
      <c r="Q182" s="24" t="str">
        <f>IF($A182="","",IF(Dashboard!$B$14&gt;0,"Check data",IF($O182&lt;0,"Overdue",IF($O182&lt;=Dashboard!$B$5,"Due soon","OK"))))</f>
        <v/>
      </c>
      <c r="R182" s="22" t="str">
        <f>IF($A182="","",SUMPRODUCT(('Inspection Log'!$B$2:$B$2001=$A182)*('Inspection Log'!$E$2:$E$2001="Fail")*('Inspection Log'!$G$2:$G$2001&lt;&gt;"Closed")))</f>
        <v/>
      </c>
      <c r="S182" s="24" t="str">
        <f>IF(COUNTA($A182:$E182)=0,"",IF($A182="","Check ID",IF(SUMPRODUCT(--($A$2:$A$301=$A182))&gt;1,"Duplicate ID",IF(OR($C182="",SUMPRODUCT(--(Types!$A$2:$A$21=$C182))&lt;&gt;1),"Check ID",IF(OR($B182="",NOT(AND(ISNUMBER($E182),N($E182)&gt;=18264,N($E182)&lt;=73050))),"Check inputs","OK")))))</f>
        <v/>
      </c>
    </row>
    <row r="183" ht="24" customHeight="1" spans="1:19" x14ac:dyDescent="0.25">
      <c r="A183" s="18"/>
      <c r="B183" s="19"/>
      <c r="C183" s="18"/>
      <c r="D183" s="18"/>
      <c r="E183" s="20"/>
      <c r="F183" s="21" t="str">
        <f>IF(OR($A183="",$S183&lt;&gt;"OK"),"",MAX($E183,SUMPRODUCT(MAX(('Inspection Log'!$B$2:$B$2001=$A183)*('Inspection Log'!$C$2:$C$2001="Monthly")*'Inspection Log'!$I$2:$I$2001))))</f>
        <v/>
      </c>
      <c r="G183" s="21" t="str">
        <f>IF(OR($A183="",$S183&lt;&gt;"OK"),"",MAX($E183,SUMPRODUCT(MAX(('Inspection Log'!$B$2:$B$2001=$A183)*('Inspection Log'!$C$2:$C$2001="Maintenance")*'Inspection Log'!$I$2:$I$2001))))</f>
        <v/>
      </c>
      <c r="H183" s="21" t="str">
        <f>IF(OR($A183="",$S183&lt;&gt;"OK"),"",MAX($E183,SUMPRODUCT(MAX(('Inspection Log'!$B$2:$B$2001=$A183)*('Inspection Log'!$C$2:$C$2001="Internal")*'Inspection Log'!$I$2:$I$2001))))</f>
        <v/>
      </c>
      <c r="I183" s="21" t="str">
        <f>IF(OR($A183="",$S183&lt;&gt;"OK"),"",MAX($E183,SUMPRODUCT(MAX(('Inspection Log'!$B$2:$B$2001=$A183)*('Inspection Log'!$C$2:$C$2001="Hydrostatic")*'Inspection Log'!$I$2:$I$2001))))</f>
        <v/>
      </c>
      <c r="J183" s="21" t="str">
        <f>IF(OR($A183="",$S183&lt;&gt;"OK"),"",$F183+SUMPRODUCT(--(Types!$A$2:$A$21=$C183),Types!$C$2:$C$21))</f>
        <v/>
      </c>
      <c r="K183" s="21" t="str">
        <f>IF(OR($A183="",$S183&lt;&gt;"OK"),"",$G183+SUMPRODUCT(--(Types!$A$2:$A$21=$C183),Types!$D$2:$D$21))</f>
        <v/>
      </c>
      <c r="L183" s="21" t="str">
        <f>IF(OR($A183="",$S183&lt;&gt;"OK"),"",IF(SUMPRODUCT((Types!$A$2:$A$21=$C183)*(Types!$E$2:$E$21&lt;&gt;""))=0,"",EDATE($H183,12*SUMPRODUCT(--(Types!$A$2:$A$21=$C183),Types!$E$2:$E$21))))</f>
        <v/>
      </c>
      <c r="M183" s="21" t="str">
        <f>IF(OR($A183="",$S183&lt;&gt;"OK"),"",EDATE($I183,12*SUMPRODUCT(--(Types!$A$2:$A$21=$C183),Types!$F$2:$F$21)))</f>
        <v/>
      </c>
      <c r="N183" s="21" t="str">
        <f>IF(OR($A183="",$S183&lt;&gt;"OK"),"",MIN($J183:$M183))</f>
        <v/>
      </c>
      <c r="O183" s="22" t="str">
        <f>IF($A183="","",IF(OR($S183&lt;&gt;"OK",NOT(AND(ISNUMBER(Dashboard!$B$4),N(Dashboard!$B$4)&gt;=18264,N(Dashboard!$B$4)&lt;=73050))),"n/a",$N183-Dashboard!$B$4))</f>
        <v/>
      </c>
      <c r="P183" s="23" t="str">
        <f>IF(OR($A183="",$S183&lt;&gt;"OK"),"",MID(IF($J183=$N183," + Monthly","")&amp;IF($K183=$N183," + Maintenance","")&amp;IF($L183=$N183," + Internal","")&amp;IF($M183=$N183," + Hydrostatic",""),4,100))</f>
        <v/>
      </c>
      <c r="Q183" s="24" t="str">
        <f>IF($A183="","",IF(Dashboard!$B$14&gt;0,"Check data",IF($O183&lt;0,"Overdue",IF($O183&lt;=Dashboard!$B$5,"Due soon","OK"))))</f>
        <v/>
      </c>
      <c r="R183" s="22" t="str">
        <f>IF($A183="","",SUMPRODUCT(('Inspection Log'!$B$2:$B$2001=$A183)*('Inspection Log'!$E$2:$E$2001="Fail")*('Inspection Log'!$G$2:$G$2001&lt;&gt;"Closed")))</f>
        <v/>
      </c>
      <c r="S183" s="24" t="str">
        <f>IF(COUNTA($A183:$E183)=0,"",IF($A183="","Check ID",IF(SUMPRODUCT(--($A$2:$A$301=$A183))&gt;1,"Duplicate ID",IF(OR($C183="",SUMPRODUCT(--(Types!$A$2:$A$21=$C183))&lt;&gt;1),"Check ID",IF(OR($B183="",NOT(AND(ISNUMBER($E183),N($E183)&gt;=18264,N($E183)&lt;=73050))),"Check inputs","OK")))))</f>
        <v/>
      </c>
    </row>
    <row r="184" ht="24" customHeight="1" spans="1:19" x14ac:dyDescent="0.25">
      <c r="A184" s="18"/>
      <c r="B184" s="19"/>
      <c r="C184" s="18"/>
      <c r="D184" s="18"/>
      <c r="E184" s="20"/>
      <c r="F184" s="21" t="str">
        <f>IF(OR($A184="",$S184&lt;&gt;"OK"),"",MAX($E184,SUMPRODUCT(MAX(('Inspection Log'!$B$2:$B$2001=$A184)*('Inspection Log'!$C$2:$C$2001="Monthly")*'Inspection Log'!$I$2:$I$2001))))</f>
        <v/>
      </c>
      <c r="G184" s="21" t="str">
        <f>IF(OR($A184="",$S184&lt;&gt;"OK"),"",MAX($E184,SUMPRODUCT(MAX(('Inspection Log'!$B$2:$B$2001=$A184)*('Inspection Log'!$C$2:$C$2001="Maintenance")*'Inspection Log'!$I$2:$I$2001))))</f>
        <v/>
      </c>
      <c r="H184" s="21" t="str">
        <f>IF(OR($A184="",$S184&lt;&gt;"OK"),"",MAX($E184,SUMPRODUCT(MAX(('Inspection Log'!$B$2:$B$2001=$A184)*('Inspection Log'!$C$2:$C$2001="Internal")*'Inspection Log'!$I$2:$I$2001))))</f>
        <v/>
      </c>
      <c r="I184" s="21" t="str">
        <f>IF(OR($A184="",$S184&lt;&gt;"OK"),"",MAX($E184,SUMPRODUCT(MAX(('Inspection Log'!$B$2:$B$2001=$A184)*('Inspection Log'!$C$2:$C$2001="Hydrostatic")*'Inspection Log'!$I$2:$I$2001))))</f>
        <v/>
      </c>
      <c r="J184" s="21" t="str">
        <f>IF(OR($A184="",$S184&lt;&gt;"OK"),"",$F184+SUMPRODUCT(--(Types!$A$2:$A$21=$C184),Types!$C$2:$C$21))</f>
        <v/>
      </c>
      <c r="K184" s="21" t="str">
        <f>IF(OR($A184="",$S184&lt;&gt;"OK"),"",$G184+SUMPRODUCT(--(Types!$A$2:$A$21=$C184),Types!$D$2:$D$21))</f>
        <v/>
      </c>
      <c r="L184" s="21" t="str">
        <f>IF(OR($A184="",$S184&lt;&gt;"OK"),"",IF(SUMPRODUCT((Types!$A$2:$A$21=$C184)*(Types!$E$2:$E$21&lt;&gt;""))=0,"",EDATE($H184,12*SUMPRODUCT(--(Types!$A$2:$A$21=$C184),Types!$E$2:$E$21))))</f>
        <v/>
      </c>
      <c r="M184" s="21" t="str">
        <f>IF(OR($A184="",$S184&lt;&gt;"OK"),"",EDATE($I184,12*SUMPRODUCT(--(Types!$A$2:$A$21=$C184),Types!$F$2:$F$21)))</f>
        <v/>
      </c>
      <c r="N184" s="21" t="str">
        <f>IF(OR($A184="",$S184&lt;&gt;"OK"),"",MIN($J184:$M184))</f>
        <v/>
      </c>
      <c r="O184" s="22" t="str">
        <f>IF($A184="","",IF(OR($S184&lt;&gt;"OK",NOT(AND(ISNUMBER(Dashboard!$B$4),N(Dashboard!$B$4)&gt;=18264,N(Dashboard!$B$4)&lt;=73050))),"n/a",$N184-Dashboard!$B$4))</f>
        <v/>
      </c>
      <c r="P184" s="23" t="str">
        <f>IF(OR($A184="",$S184&lt;&gt;"OK"),"",MID(IF($J184=$N184," + Monthly","")&amp;IF($K184=$N184," + Maintenance","")&amp;IF($L184=$N184," + Internal","")&amp;IF($M184=$N184," + Hydrostatic",""),4,100))</f>
        <v/>
      </c>
      <c r="Q184" s="24" t="str">
        <f>IF($A184="","",IF(Dashboard!$B$14&gt;0,"Check data",IF($O184&lt;0,"Overdue",IF($O184&lt;=Dashboard!$B$5,"Due soon","OK"))))</f>
        <v/>
      </c>
      <c r="R184" s="22" t="str">
        <f>IF($A184="","",SUMPRODUCT(('Inspection Log'!$B$2:$B$2001=$A184)*('Inspection Log'!$E$2:$E$2001="Fail")*('Inspection Log'!$G$2:$G$2001&lt;&gt;"Closed")))</f>
        <v/>
      </c>
      <c r="S184" s="24" t="str">
        <f>IF(COUNTA($A184:$E184)=0,"",IF($A184="","Check ID",IF(SUMPRODUCT(--($A$2:$A$301=$A184))&gt;1,"Duplicate ID",IF(OR($C184="",SUMPRODUCT(--(Types!$A$2:$A$21=$C184))&lt;&gt;1),"Check ID",IF(OR($B184="",NOT(AND(ISNUMBER($E184),N($E184)&gt;=18264,N($E184)&lt;=73050))),"Check inputs","OK")))))</f>
        <v/>
      </c>
    </row>
    <row r="185" ht="24" customHeight="1" spans="1:19" x14ac:dyDescent="0.25">
      <c r="A185" s="18"/>
      <c r="B185" s="19"/>
      <c r="C185" s="18"/>
      <c r="D185" s="18"/>
      <c r="E185" s="20"/>
      <c r="F185" s="21" t="str">
        <f>IF(OR($A185="",$S185&lt;&gt;"OK"),"",MAX($E185,SUMPRODUCT(MAX(('Inspection Log'!$B$2:$B$2001=$A185)*('Inspection Log'!$C$2:$C$2001="Monthly")*'Inspection Log'!$I$2:$I$2001))))</f>
        <v/>
      </c>
      <c r="G185" s="21" t="str">
        <f>IF(OR($A185="",$S185&lt;&gt;"OK"),"",MAX($E185,SUMPRODUCT(MAX(('Inspection Log'!$B$2:$B$2001=$A185)*('Inspection Log'!$C$2:$C$2001="Maintenance")*'Inspection Log'!$I$2:$I$2001))))</f>
        <v/>
      </c>
      <c r="H185" s="21" t="str">
        <f>IF(OR($A185="",$S185&lt;&gt;"OK"),"",MAX($E185,SUMPRODUCT(MAX(('Inspection Log'!$B$2:$B$2001=$A185)*('Inspection Log'!$C$2:$C$2001="Internal")*'Inspection Log'!$I$2:$I$2001))))</f>
        <v/>
      </c>
      <c r="I185" s="21" t="str">
        <f>IF(OR($A185="",$S185&lt;&gt;"OK"),"",MAX($E185,SUMPRODUCT(MAX(('Inspection Log'!$B$2:$B$2001=$A185)*('Inspection Log'!$C$2:$C$2001="Hydrostatic")*'Inspection Log'!$I$2:$I$2001))))</f>
        <v/>
      </c>
      <c r="J185" s="21" t="str">
        <f>IF(OR($A185="",$S185&lt;&gt;"OK"),"",$F185+SUMPRODUCT(--(Types!$A$2:$A$21=$C185),Types!$C$2:$C$21))</f>
        <v/>
      </c>
      <c r="K185" s="21" t="str">
        <f>IF(OR($A185="",$S185&lt;&gt;"OK"),"",$G185+SUMPRODUCT(--(Types!$A$2:$A$21=$C185),Types!$D$2:$D$21))</f>
        <v/>
      </c>
      <c r="L185" s="21" t="str">
        <f>IF(OR($A185="",$S185&lt;&gt;"OK"),"",IF(SUMPRODUCT((Types!$A$2:$A$21=$C185)*(Types!$E$2:$E$21&lt;&gt;""))=0,"",EDATE($H185,12*SUMPRODUCT(--(Types!$A$2:$A$21=$C185),Types!$E$2:$E$21))))</f>
        <v/>
      </c>
      <c r="M185" s="21" t="str">
        <f>IF(OR($A185="",$S185&lt;&gt;"OK"),"",EDATE($I185,12*SUMPRODUCT(--(Types!$A$2:$A$21=$C185),Types!$F$2:$F$21)))</f>
        <v/>
      </c>
      <c r="N185" s="21" t="str">
        <f>IF(OR($A185="",$S185&lt;&gt;"OK"),"",MIN($J185:$M185))</f>
        <v/>
      </c>
      <c r="O185" s="22" t="str">
        <f>IF($A185="","",IF(OR($S185&lt;&gt;"OK",NOT(AND(ISNUMBER(Dashboard!$B$4),N(Dashboard!$B$4)&gt;=18264,N(Dashboard!$B$4)&lt;=73050))),"n/a",$N185-Dashboard!$B$4))</f>
        <v/>
      </c>
      <c r="P185" s="23" t="str">
        <f>IF(OR($A185="",$S185&lt;&gt;"OK"),"",MID(IF($J185=$N185," + Monthly","")&amp;IF($K185=$N185," + Maintenance","")&amp;IF($L185=$N185," + Internal","")&amp;IF($M185=$N185," + Hydrostatic",""),4,100))</f>
        <v/>
      </c>
      <c r="Q185" s="24" t="str">
        <f>IF($A185="","",IF(Dashboard!$B$14&gt;0,"Check data",IF($O185&lt;0,"Overdue",IF($O185&lt;=Dashboard!$B$5,"Due soon","OK"))))</f>
        <v/>
      </c>
      <c r="R185" s="22" t="str">
        <f>IF($A185="","",SUMPRODUCT(('Inspection Log'!$B$2:$B$2001=$A185)*('Inspection Log'!$E$2:$E$2001="Fail")*('Inspection Log'!$G$2:$G$2001&lt;&gt;"Closed")))</f>
        <v/>
      </c>
      <c r="S185" s="24" t="str">
        <f>IF(COUNTA($A185:$E185)=0,"",IF($A185="","Check ID",IF(SUMPRODUCT(--($A$2:$A$301=$A185))&gt;1,"Duplicate ID",IF(OR($C185="",SUMPRODUCT(--(Types!$A$2:$A$21=$C185))&lt;&gt;1),"Check ID",IF(OR($B185="",NOT(AND(ISNUMBER($E185),N($E185)&gt;=18264,N($E185)&lt;=73050))),"Check inputs","OK")))))</f>
        <v/>
      </c>
    </row>
    <row r="186" ht="24" customHeight="1" spans="1:19" x14ac:dyDescent="0.25">
      <c r="A186" s="18"/>
      <c r="B186" s="19"/>
      <c r="C186" s="18"/>
      <c r="D186" s="18"/>
      <c r="E186" s="20"/>
      <c r="F186" s="21" t="str">
        <f>IF(OR($A186="",$S186&lt;&gt;"OK"),"",MAX($E186,SUMPRODUCT(MAX(('Inspection Log'!$B$2:$B$2001=$A186)*('Inspection Log'!$C$2:$C$2001="Monthly")*'Inspection Log'!$I$2:$I$2001))))</f>
        <v/>
      </c>
      <c r="G186" s="21" t="str">
        <f>IF(OR($A186="",$S186&lt;&gt;"OK"),"",MAX($E186,SUMPRODUCT(MAX(('Inspection Log'!$B$2:$B$2001=$A186)*('Inspection Log'!$C$2:$C$2001="Maintenance")*'Inspection Log'!$I$2:$I$2001))))</f>
        <v/>
      </c>
      <c r="H186" s="21" t="str">
        <f>IF(OR($A186="",$S186&lt;&gt;"OK"),"",MAX($E186,SUMPRODUCT(MAX(('Inspection Log'!$B$2:$B$2001=$A186)*('Inspection Log'!$C$2:$C$2001="Internal")*'Inspection Log'!$I$2:$I$2001))))</f>
        <v/>
      </c>
      <c r="I186" s="21" t="str">
        <f>IF(OR($A186="",$S186&lt;&gt;"OK"),"",MAX($E186,SUMPRODUCT(MAX(('Inspection Log'!$B$2:$B$2001=$A186)*('Inspection Log'!$C$2:$C$2001="Hydrostatic")*'Inspection Log'!$I$2:$I$2001))))</f>
        <v/>
      </c>
      <c r="J186" s="21" t="str">
        <f>IF(OR($A186="",$S186&lt;&gt;"OK"),"",$F186+SUMPRODUCT(--(Types!$A$2:$A$21=$C186),Types!$C$2:$C$21))</f>
        <v/>
      </c>
      <c r="K186" s="21" t="str">
        <f>IF(OR($A186="",$S186&lt;&gt;"OK"),"",$G186+SUMPRODUCT(--(Types!$A$2:$A$21=$C186),Types!$D$2:$D$21))</f>
        <v/>
      </c>
      <c r="L186" s="21" t="str">
        <f>IF(OR($A186="",$S186&lt;&gt;"OK"),"",IF(SUMPRODUCT((Types!$A$2:$A$21=$C186)*(Types!$E$2:$E$21&lt;&gt;""))=0,"",EDATE($H186,12*SUMPRODUCT(--(Types!$A$2:$A$21=$C186),Types!$E$2:$E$21))))</f>
        <v/>
      </c>
      <c r="M186" s="21" t="str">
        <f>IF(OR($A186="",$S186&lt;&gt;"OK"),"",EDATE($I186,12*SUMPRODUCT(--(Types!$A$2:$A$21=$C186),Types!$F$2:$F$21)))</f>
        <v/>
      </c>
      <c r="N186" s="21" t="str">
        <f>IF(OR($A186="",$S186&lt;&gt;"OK"),"",MIN($J186:$M186))</f>
        <v/>
      </c>
      <c r="O186" s="22" t="str">
        <f>IF($A186="","",IF(OR($S186&lt;&gt;"OK",NOT(AND(ISNUMBER(Dashboard!$B$4),N(Dashboard!$B$4)&gt;=18264,N(Dashboard!$B$4)&lt;=73050))),"n/a",$N186-Dashboard!$B$4))</f>
        <v/>
      </c>
      <c r="P186" s="23" t="str">
        <f>IF(OR($A186="",$S186&lt;&gt;"OK"),"",MID(IF($J186=$N186," + Monthly","")&amp;IF($K186=$N186," + Maintenance","")&amp;IF($L186=$N186," + Internal","")&amp;IF($M186=$N186," + Hydrostatic",""),4,100))</f>
        <v/>
      </c>
      <c r="Q186" s="24" t="str">
        <f>IF($A186="","",IF(Dashboard!$B$14&gt;0,"Check data",IF($O186&lt;0,"Overdue",IF($O186&lt;=Dashboard!$B$5,"Due soon","OK"))))</f>
        <v/>
      </c>
      <c r="R186" s="22" t="str">
        <f>IF($A186="","",SUMPRODUCT(('Inspection Log'!$B$2:$B$2001=$A186)*('Inspection Log'!$E$2:$E$2001="Fail")*('Inspection Log'!$G$2:$G$2001&lt;&gt;"Closed")))</f>
        <v/>
      </c>
      <c r="S186" s="24" t="str">
        <f>IF(COUNTA($A186:$E186)=0,"",IF($A186="","Check ID",IF(SUMPRODUCT(--($A$2:$A$301=$A186))&gt;1,"Duplicate ID",IF(OR($C186="",SUMPRODUCT(--(Types!$A$2:$A$21=$C186))&lt;&gt;1),"Check ID",IF(OR($B186="",NOT(AND(ISNUMBER($E186),N($E186)&gt;=18264,N($E186)&lt;=73050))),"Check inputs","OK")))))</f>
        <v/>
      </c>
    </row>
    <row r="187" ht="24" customHeight="1" spans="1:19" x14ac:dyDescent="0.25">
      <c r="A187" s="18"/>
      <c r="B187" s="19"/>
      <c r="C187" s="18"/>
      <c r="D187" s="18"/>
      <c r="E187" s="20"/>
      <c r="F187" s="21" t="str">
        <f>IF(OR($A187="",$S187&lt;&gt;"OK"),"",MAX($E187,SUMPRODUCT(MAX(('Inspection Log'!$B$2:$B$2001=$A187)*('Inspection Log'!$C$2:$C$2001="Monthly")*'Inspection Log'!$I$2:$I$2001))))</f>
        <v/>
      </c>
      <c r="G187" s="21" t="str">
        <f>IF(OR($A187="",$S187&lt;&gt;"OK"),"",MAX($E187,SUMPRODUCT(MAX(('Inspection Log'!$B$2:$B$2001=$A187)*('Inspection Log'!$C$2:$C$2001="Maintenance")*'Inspection Log'!$I$2:$I$2001))))</f>
        <v/>
      </c>
      <c r="H187" s="21" t="str">
        <f>IF(OR($A187="",$S187&lt;&gt;"OK"),"",MAX($E187,SUMPRODUCT(MAX(('Inspection Log'!$B$2:$B$2001=$A187)*('Inspection Log'!$C$2:$C$2001="Internal")*'Inspection Log'!$I$2:$I$2001))))</f>
        <v/>
      </c>
      <c r="I187" s="21" t="str">
        <f>IF(OR($A187="",$S187&lt;&gt;"OK"),"",MAX($E187,SUMPRODUCT(MAX(('Inspection Log'!$B$2:$B$2001=$A187)*('Inspection Log'!$C$2:$C$2001="Hydrostatic")*'Inspection Log'!$I$2:$I$2001))))</f>
        <v/>
      </c>
      <c r="J187" s="21" t="str">
        <f>IF(OR($A187="",$S187&lt;&gt;"OK"),"",$F187+SUMPRODUCT(--(Types!$A$2:$A$21=$C187),Types!$C$2:$C$21))</f>
        <v/>
      </c>
      <c r="K187" s="21" t="str">
        <f>IF(OR($A187="",$S187&lt;&gt;"OK"),"",$G187+SUMPRODUCT(--(Types!$A$2:$A$21=$C187),Types!$D$2:$D$21))</f>
        <v/>
      </c>
      <c r="L187" s="21" t="str">
        <f>IF(OR($A187="",$S187&lt;&gt;"OK"),"",IF(SUMPRODUCT((Types!$A$2:$A$21=$C187)*(Types!$E$2:$E$21&lt;&gt;""))=0,"",EDATE($H187,12*SUMPRODUCT(--(Types!$A$2:$A$21=$C187),Types!$E$2:$E$21))))</f>
        <v/>
      </c>
      <c r="M187" s="21" t="str">
        <f>IF(OR($A187="",$S187&lt;&gt;"OK"),"",EDATE($I187,12*SUMPRODUCT(--(Types!$A$2:$A$21=$C187),Types!$F$2:$F$21)))</f>
        <v/>
      </c>
      <c r="N187" s="21" t="str">
        <f>IF(OR($A187="",$S187&lt;&gt;"OK"),"",MIN($J187:$M187))</f>
        <v/>
      </c>
      <c r="O187" s="22" t="str">
        <f>IF($A187="","",IF(OR($S187&lt;&gt;"OK",NOT(AND(ISNUMBER(Dashboard!$B$4),N(Dashboard!$B$4)&gt;=18264,N(Dashboard!$B$4)&lt;=73050))),"n/a",$N187-Dashboard!$B$4))</f>
        <v/>
      </c>
      <c r="P187" s="23" t="str">
        <f>IF(OR($A187="",$S187&lt;&gt;"OK"),"",MID(IF($J187=$N187," + Monthly","")&amp;IF($K187=$N187," + Maintenance","")&amp;IF($L187=$N187," + Internal","")&amp;IF($M187=$N187," + Hydrostatic",""),4,100))</f>
        <v/>
      </c>
      <c r="Q187" s="24" t="str">
        <f>IF($A187="","",IF(Dashboard!$B$14&gt;0,"Check data",IF($O187&lt;0,"Overdue",IF($O187&lt;=Dashboard!$B$5,"Due soon","OK"))))</f>
        <v/>
      </c>
      <c r="R187" s="22" t="str">
        <f>IF($A187="","",SUMPRODUCT(('Inspection Log'!$B$2:$B$2001=$A187)*('Inspection Log'!$E$2:$E$2001="Fail")*('Inspection Log'!$G$2:$G$2001&lt;&gt;"Closed")))</f>
        <v/>
      </c>
      <c r="S187" s="24" t="str">
        <f>IF(COUNTA($A187:$E187)=0,"",IF($A187="","Check ID",IF(SUMPRODUCT(--($A$2:$A$301=$A187))&gt;1,"Duplicate ID",IF(OR($C187="",SUMPRODUCT(--(Types!$A$2:$A$21=$C187))&lt;&gt;1),"Check ID",IF(OR($B187="",NOT(AND(ISNUMBER($E187),N($E187)&gt;=18264,N($E187)&lt;=73050))),"Check inputs","OK")))))</f>
        <v/>
      </c>
    </row>
    <row r="188" ht="24" customHeight="1" spans="1:19" x14ac:dyDescent="0.25">
      <c r="A188" s="18"/>
      <c r="B188" s="19"/>
      <c r="C188" s="18"/>
      <c r="D188" s="18"/>
      <c r="E188" s="20"/>
      <c r="F188" s="21" t="str">
        <f>IF(OR($A188="",$S188&lt;&gt;"OK"),"",MAX($E188,SUMPRODUCT(MAX(('Inspection Log'!$B$2:$B$2001=$A188)*('Inspection Log'!$C$2:$C$2001="Monthly")*'Inspection Log'!$I$2:$I$2001))))</f>
        <v/>
      </c>
      <c r="G188" s="21" t="str">
        <f>IF(OR($A188="",$S188&lt;&gt;"OK"),"",MAX($E188,SUMPRODUCT(MAX(('Inspection Log'!$B$2:$B$2001=$A188)*('Inspection Log'!$C$2:$C$2001="Maintenance")*'Inspection Log'!$I$2:$I$2001))))</f>
        <v/>
      </c>
      <c r="H188" s="21" t="str">
        <f>IF(OR($A188="",$S188&lt;&gt;"OK"),"",MAX($E188,SUMPRODUCT(MAX(('Inspection Log'!$B$2:$B$2001=$A188)*('Inspection Log'!$C$2:$C$2001="Internal")*'Inspection Log'!$I$2:$I$2001))))</f>
        <v/>
      </c>
      <c r="I188" s="21" t="str">
        <f>IF(OR($A188="",$S188&lt;&gt;"OK"),"",MAX($E188,SUMPRODUCT(MAX(('Inspection Log'!$B$2:$B$2001=$A188)*('Inspection Log'!$C$2:$C$2001="Hydrostatic")*'Inspection Log'!$I$2:$I$2001))))</f>
        <v/>
      </c>
      <c r="J188" s="21" t="str">
        <f>IF(OR($A188="",$S188&lt;&gt;"OK"),"",$F188+SUMPRODUCT(--(Types!$A$2:$A$21=$C188),Types!$C$2:$C$21))</f>
        <v/>
      </c>
      <c r="K188" s="21" t="str">
        <f>IF(OR($A188="",$S188&lt;&gt;"OK"),"",$G188+SUMPRODUCT(--(Types!$A$2:$A$21=$C188),Types!$D$2:$D$21))</f>
        <v/>
      </c>
      <c r="L188" s="21" t="str">
        <f>IF(OR($A188="",$S188&lt;&gt;"OK"),"",IF(SUMPRODUCT((Types!$A$2:$A$21=$C188)*(Types!$E$2:$E$21&lt;&gt;""))=0,"",EDATE($H188,12*SUMPRODUCT(--(Types!$A$2:$A$21=$C188),Types!$E$2:$E$21))))</f>
        <v/>
      </c>
      <c r="M188" s="21" t="str">
        <f>IF(OR($A188="",$S188&lt;&gt;"OK"),"",EDATE($I188,12*SUMPRODUCT(--(Types!$A$2:$A$21=$C188),Types!$F$2:$F$21)))</f>
        <v/>
      </c>
      <c r="N188" s="21" t="str">
        <f>IF(OR($A188="",$S188&lt;&gt;"OK"),"",MIN($J188:$M188))</f>
        <v/>
      </c>
      <c r="O188" s="22" t="str">
        <f>IF($A188="","",IF(OR($S188&lt;&gt;"OK",NOT(AND(ISNUMBER(Dashboard!$B$4),N(Dashboard!$B$4)&gt;=18264,N(Dashboard!$B$4)&lt;=73050))),"n/a",$N188-Dashboard!$B$4))</f>
        <v/>
      </c>
      <c r="P188" s="23" t="str">
        <f>IF(OR($A188="",$S188&lt;&gt;"OK"),"",MID(IF($J188=$N188," + Monthly","")&amp;IF($K188=$N188," + Maintenance","")&amp;IF($L188=$N188," + Internal","")&amp;IF($M188=$N188," + Hydrostatic",""),4,100))</f>
        <v/>
      </c>
      <c r="Q188" s="24" t="str">
        <f>IF($A188="","",IF(Dashboard!$B$14&gt;0,"Check data",IF($O188&lt;0,"Overdue",IF($O188&lt;=Dashboard!$B$5,"Due soon","OK"))))</f>
        <v/>
      </c>
      <c r="R188" s="22" t="str">
        <f>IF($A188="","",SUMPRODUCT(('Inspection Log'!$B$2:$B$2001=$A188)*('Inspection Log'!$E$2:$E$2001="Fail")*('Inspection Log'!$G$2:$G$2001&lt;&gt;"Closed")))</f>
        <v/>
      </c>
      <c r="S188" s="24" t="str">
        <f>IF(COUNTA($A188:$E188)=0,"",IF($A188="","Check ID",IF(SUMPRODUCT(--($A$2:$A$301=$A188))&gt;1,"Duplicate ID",IF(OR($C188="",SUMPRODUCT(--(Types!$A$2:$A$21=$C188))&lt;&gt;1),"Check ID",IF(OR($B188="",NOT(AND(ISNUMBER($E188),N($E188)&gt;=18264,N($E188)&lt;=73050))),"Check inputs","OK")))))</f>
        <v/>
      </c>
    </row>
    <row r="189" ht="24" customHeight="1" spans="1:19" x14ac:dyDescent="0.25">
      <c r="A189" s="18"/>
      <c r="B189" s="19"/>
      <c r="C189" s="18"/>
      <c r="D189" s="18"/>
      <c r="E189" s="20"/>
      <c r="F189" s="21" t="str">
        <f>IF(OR($A189="",$S189&lt;&gt;"OK"),"",MAX($E189,SUMPRODUCT(MAX(('Inspection Log'!$B$2:$B$2001=$A189)*('Inspection Log'!$C$2:$C$2001="Monthly")*'Inspection Log'!$I$2:$I$2001))))</f>
        <v/>
      </c>
      <c r="G189" s="21" t="str">
        <f>IF(OR($A189="",$S189&lt;&gt;"OK"),"",MAX($E189,SUMPRODUCT(MAX(('Inspection Log'!$B$2:$B$2001=$A189)*('Inspection Log'!$C$2:$C$2001="Maintenance")*'Inspection Log'!$I$2:$I$2001))))</f>
        <v/>
      </c>
      <c r="H189" s="21" t="str">
        <f>IF(OR($A189="",$S189&lt;&gt;"OK"),"",MAX($E189,SUMPRODUCT(MAX(('Inspection Log'!$B$2:$B$2001=$A189)*('Inspection Log'!$C$2:$C$2001="Internal")*'Inspection Log'!$I$2:$I$2001))))</f>
        <v/>
      </c>
      <c r="I189" s="21" t="str">
        <f>IF(OR($A189="",$S189&lt;&gt;"OK"),"",MAX($E189,SUMPRODUCT(MAX(('Inspection Log'!$B$2:$B$2001=$A189)*('Inspection Log'!$C$2:$C$2001="Hydrostatic")*'Inspection Log'!$I$2:$I$2001))))</f>
        <v/>
      </c>
      <c r="J189" s="21" t="str">
        <f>IF(OR($A189="",$S189&lt;&gt;"OK"),"",$F189+SUMPRODUCT(--(Types!$A$2:$A$21=$C189),Types!$C$2:$C$21))</f>
        <v/>
      </c>
      <c r="K189" s="21" t="str">
        <f>IF(OR($A189="",$S189&lt;&gt;"OK"),"",$G189+SUMPRODUCT(--(Types!$A$2:$A$21=$C189),Types!$D$2:$D$21))</f>
        <v/>
      </c>
      <c r="L189" s="21" t="str">
        <f>IF(OR($A189="",$S189&lt;&gt;"OK"),"",IF(SUMPRODUCT((Types!$A$2:$A$21=$C189)*(Types!$E$2:$E$21&lt;&gt;""))=0,"",EDATE($H189,12*SUMPRODUCT(--(Types!$A$2:$A$21=$C189),Types!$E$2:$E$21))))</f>
        <v/>
      </c>
      <c r="M189" s="21" t="str">
        <f>IF(OR($A189="",$S189&lt;&gt;"OK"),"",EDATE($I189,12*SUMPRODUCT(--(Types!$A$2:$A$21=$C189),Types!$F$2:$F$21)))</f>
        <v/>
      </c>
      <c r="N189" s="21" t="str">
        <f>IF(OR($A189="",$S189&lt;&gt;"OK"),"",MIN($J189:$M189))</f>
        <v/>
      </c>
      <c r="O189" s="22" t="str">
        <f>IF($A189="","",IF(OR($S189&lt;&gt;"OK",NOT(AND(ISNUMBER(Dashboard!$B$4),N(Dashboard!$B$4)&gt;=18264,N(Dashboard!$B$4)&lt;=73050))),"n/a",$N189-Dashboard!$B$4))</f>
        <v/>
      </c>
      <c r="P189" s="23" t="str">
        <f>IF(OR($A189="",$S189&lt;&gt;"OK"),"",MID(IF($J189=$N189," + Monthly","")&amp;IF($K189=$N189," + Maintenance","")&amp;IF($L189=$N189," + Internal","")&amp;IF($M189=$N189," + Hydrostatic",""),4,100))</f>
        <v/>
      </c>
      <c r="Q189" s="24" t="str">
        <f>IF($A189="","",IF(Dashboard!$B$14&gt;0,"Check data",IF($O189&lt;0,"Overdue",IF($O189&lt;=Dashboard!$B$5,"Due soon","OK"))))</f>
        <v/>
      </c>
      <c r="R189" s="22" t="str">
        <f>IF($A189="","",SUMPRODUCT(('Inspection Log'!$B$2:$B$2001=$A189)*('Inspection Log'!$E$2:$E$2001="Fail")*('Inspection Log'!$G$2:$G$2001&lt;&gt;"Closed")))</f>
        <v/>
      </c>
      <c r="S189" s="24" t="str">
        <f>IF(COUNTA($A189:$E189)=0,"",IF($A189="","Check ID",IF(SUMPRODUCT(--($A$2:$A$301=$A189))&gt;1,"Duplicate ID",IF(OR($C189="",SUMPRODUCT(--(Types!$A$2:$A$21=$C189))&lt;&gt;1),"Check ID",IF(OR($B189="",NOT(AND(ISNUMBER($E189),N($E189)&gt;=18264,N($E189)&lt;=73050))),"Check inputs","OK")))))</f>
        <v/>
      </c>
    </row>
    <row r="190" ht="24" customHeight="1" spans="1:19" x14ac:dyDescent="0.25">
      <c r="A190" s="18"/>
      <c r="B190" s="19"/>
      <c r="C190" s="18"/>
      <c r="D190" s="18"/>
      <c r="E190" s="20"/>
      <c r="F190" s="21" t="str">
        <f>IF(OR($A190="",$S190&lt;&gt;"OK"),"",MAX($E190,SUMPRODUCT(MAX(('Inspection Log'!$B$2:$B$2001=$A190)*('Inspection Log'!$C$2:$C$2001="Monthly")*'Inspection Log'!$I$2:$I$2001))))</f>
        <v/>
      </c>
      <c r="G190" s="21" t="str">
        <f>IF(OR($A190="",$S190&lt;&gt;"OK"),"",MAX($E190,SUMPRODUCT(MAX(('Inspection Log'!$B$2:$B$2001=$A190)*('Inspection Log'!$C$2:$C$2001="Maintenance")*'Inspection Log'!$I$2:$I$2001))))</f>
        <v/>
      </c>
      <c r="H190" s="21" t="str">
        <f>IF(OR($A190="",$S190&lt;&gt;"OK"),"",MAX($E190,SUMPRODUCT(MAX(('Inspection Log'!$B$2:$B$2001=$A190)*('Inspection Log'!$C$2:$C$2001="Internal")*'Inspection Log'!$I$2:$I$2001))))</f>
        <v/>
      </c>
      <c r="I190" s="21" t="str">
        <f>IF(OR($A190="",$S190&lt;&gt;"OK"),"",MAX($E190,SUMPRODUCT(MAX(('Inspection Log'!$B$2:$B$2001=$A190)*('Inspection Log'!$C$2:$C$2001="Hydrostatic")*'Inspection Log'!$I$2:$I$2001))))</f>
        <v/>
      </c>
      <c r="J190" s="21" t="str">
        <f>IF(OR($A190="",$S190&lt;&gt;"OK"),"",$F190+SUMPRODUCT(--(Types!$A$2:$A$21=$C190),Types!$C$2:$C$21))</f>
        <v/>
      </c>
      <c r="K190" s="21" t="str">
        <f>IF(OR($A190="",$S190&lt;&gt;"OK"),"",$G190+SUMPRODUCT(--(Types!$A$2:$A$21=$C190),Types!$D$2:$D$21))</f>
        <v/>
      </c>
      <c r="L190" s="21" t="str">
        <f>IF(OR($A190="",$S190&lt;&gt;"OK"),"",IF(SUMPRODUCT((Types!$A$2:$A$21=$C190)*(Types!$E$2:$E$21&lt;&gt;""))=0,"",EDATE($H190,12*SUMPRODUCT(--(Types!$A$2:$A$21=$C190),Types!$E$2:$E$21))))</f>
        <v/>
      </c>
      <c r="M190" s="21" t="str">
        <f>IF(OR($A190="",$S190&lt;&gt;"OK"),"",EDATE($I190,12*SUMPRODUCT(--(Types!$A$2:$A$21=$C190),Types!$F$2:$F$21)))</f>
        <v/>
      </c>
      <c r="N190" s="21" t="str">
        <f>IF(OR($A190="",$S190&lt;&gt;"OK"),"",MIN($J190:$M190))</f>
        <v/>
      </c>
      <c r="O190" s="22" t="str">
        <f>IF($A190="","",IF(OR($S190&lt;&gt;"OK",NOT(AND(ISNUMBER(Dashboard!$B$4),N(Dashboard!$B$4)&gt;=18264,N(Dashboard!$B$4)&lt;=73050))),"n/a",$N190-Dashboard!$B$4))</f>
        <v/>
      </c>
      <c r="P190" s="23" t="str">
        <f>IF(OR($A190="",$S190&lt;&gt;"OK"),"",MID(IF($J190=$N190," + Monthly","")&amp;IF($K190=$N190," + Maintenance","")&amp;IF($L190=$N190," + Internal","")&amp;IF($M190=$N190," + Hydrostatic",""),4,100))</f>
        <v/>
      </c>
      <c r="Q190" s="24" t="str">
        <f>IF($A190="","",IF(Dashboard!$B$14&gt;0,"Check data",IF($O190&lt;0,"Overdue",IF($O190&lt;=Dashboard!$B$5,"Due soon","OK"))))</f>
        <v/>
      </c>
      <c r="R190" s="22" t="str">
        <f>IF($A190="","",SUMPRODUCT(('Inspection Log'!$B$2:$B$2001=$A190)*('Inspection Log'!$E$2:$E$2001="Fail")*('Inspection Log'!$G$2:$G$2001&lt;&gt;"Closed")))</f>
        <v/>
      </c>
      <c r="S190" s="24" t="str">
        <f>IF(COUNTA($A190:$E190)=0,"",IF($A190="","Check ID",IF(SUMPRODUCT(--($A$2:$A$301=$A190))&gt;1,"Duplicate ID",IF(OR($C190="",SUMPRODUCT(--(Types!$A$2:$A$21=$C190))&lt;&gt;1),"Check ID",IF(OR($B190="",NOT(AND(ISNUMBER($E190),N($E190)&gt;=18264,N($E190)&lt;=73050))),"Check inputs","OK")))))</f>
        <v/>
      </c>
    </row>
    <row r="191" ht="24" customHeight="1" spans="1:19" x14ac:dyDescent="0.25">
      <c r="A191" s="18"/>
      <c r="B191" s="19"/>
      <c r="C191" s="18"/>
      <c r="D191" s="18"/>
      <c r="E191" s="20"/>
      <c r="F191" s="21" t="str">
        <f>IF(OR($A191="",$S191&lt;&gt;"OK"),"",MAX($E191,SUMPRODUCT(MAX(('Inspection Log'!$B$2:$B$2001=$A191)*('Inspection Log'!$C$2:$C$2001="Monthly")*'Inspection Log'!$I$2:$I$2001))))</f>
        <v/>
      </c>
      <c r="G191" s="21" t="str">
        <f>IF(OR($A191="",$S191&lt;&gt;"OK"),"",MAX($E191,SUMPRODUCT(MAX(('Inspection Log'!$B$2:$B$2001=$A191)*('Inspection Log'!$C$2:$C$2001="Maintenance")*'Inspection Log'!$I$2:$I$2001))))</f>
        <v/>
      </c>
      <c r="H191" s="21" t="str">
        <f>IF(OR($A191="",$S191&lt;&gt;"OK"),"",MAX($E191,SUMPRODUCT(MAX(('Inspection Log'!$B$2:$B$2001=$A191)*('Inspection Log'!$C$2:$C$2001="Internal")*'Inspection Log'!$I$2:$I$2001))))</f>
        <v/>
      </c>
      <c r="I191" s="21" t="str">
        <f>IF(OR($A191="",$S191&lt;&gt;"OK"),"",MAX($E191,SUMPRODUCT(MAX(('Inspection Log'!$B$2:$B$2001=$A191)*('Inspection Log'!$C$2:$C$2001="Hydrostatic")*'Inspection Log'!$I$2:$I$2001))))</f>
        <v/>
      </c>
      <c r="J191" s="21" t="str">
        <f>IF(OR($A191="",$S191&lt;&gt;"OK"),"",$F191+SUMPRODUCT(--(Types!$A$2:$A$21=$C191),Types!$C$2:$C$21))</f>
        <v/>
      </c>
      <c r="K191" s="21" t="str">
        <f>IF(OR($A191="",$S191&lt;&gt;"OK"),"",$G191+SUMPRODUCT(--(Types!$A$2:$A$21=$C191),Types!$D$2:$D$21))</f>
        <v/>
      </c>
      <c r="L191" s="21" t="str">
        <f>IF(OR($A191="",$S191&lt;&gt;"OK"),"",IF(SUMPRODUCT((Types!$A$2:$A$21=$C191)*(Types!$E$2:$E$21&lt;&gt;""))=0,"",EDATE($H191,12*SUMPRODUCT(--(Types!$A$2:$A$21=$C191),Types!$E$2:$E$21))))</f>
        <v/>
      </c>
      <c r="M191" s="21" t="str">
        <f>IF(OR($A191="",$S191&lt;&gt;"OK"),"",EDATE($I191,12*SUMPRODUCT(--(Types!$A$2:$A$21=$C191),Types!$F$2:$F$21)))</f>
        <v/>
      </c>
      <c r="N191" s="21" t="str">
        <f>IF(OR($A191="",$S191&lt;&gt;"OK"),"",MIN($J191:$M191))</f>
        <v/>
      </c>
      <c r="O191" s="22" t="str">
        <f>IF($A191="","",IF(OR($S191&lt;&gt;"OK",NOT(AND(ISNUMBER(Dashboard!$B$4),N(Dashboard!$B$4)&gt;=18264,N(Dashboard!$B$4)&lt;=73050))),"n/a",$N191-Dashboard!$B$4))</f>
        <v/>
      </c>
      <c r="P191" s="23" t="str">
        <f>IF(OR($A191="",$S191&lt;&gt;"OK"),"",MID(IF($J191=$N191," + Monthly","")&amp;IF($K191=$N191," + Maintenance","")&amp;IF($L191=$N191," + Internal","")&amp;IF($M191=$N191," + Hydrostatic",""),4,100))</f>
        <v/>
      </c>
      <c r="Q191" s="24" t="str">
        <f>IF($A191="","",IF(Dashboard!$B$14&gt;0,"Check data",IF($O191&lt;0,"Overdue",IF($O191&lt;=Dashboard!$B$5,"Due soon","OK"))))</f>
        <v/>
      </c>
      <c r="R191" s="22" t="str">
        <f>IF($A191="","",SUMPRODUCT(('Inspection Log'!$B$2:$B$2001=$A191)*('Inspection Log'!$E$2:$E$2001="Fail")*('Inspection Log'!$G$2:$G$2001&lt;&gt;"Closed")))</f>
        <v/>
      </c>
      <c r="S191" s="24" t="str">
        <f>IF(COUNTA($A191:$E191)=0,"",IF($A191="","Check ID",IF(SUMPRODUCT(--($A$2:$A$301=$A191))&gt;1,"Duplicate ID",IF(OR($C191="",SUMPRODUCT(--(Types!$A$2:$A$21=$C191))&lt;&gt;1),"Check ID",IF(OR($B191="",NOT(AND(ISNUMBER($E191),N($E191)&gt;=18264,N($E191)&lt;=73050))),"Check inputs","OK")))))</f>
        <v/>
      </c>
    </row>
    <row r="192" ht="24" customHeight="1" spans="1:19" x14ac:dyDescent="0.25">
      <c r="A192" s="18"/>
      <c r="B192" s="19"/>
      <c r="C192" s="18"/>
      <c r="D192" s="18"/>
      <c r="E192" s="20"/>
      <c r="F192" s="21" t="str">
        <f>IF(OR($A192="",$S192&lt;&gt;"OK"),"",MAX($E192,SUMPRODUCT(MAX(('Inspection Log'!$B$2:$B$2001=$A192)*('Inspection Log'!$C$2:$C$2001="Monthly")*'Inspection Log'!$I$2:$I$2001))))</f>
        <v/>
      </c>
      <c r="G192" s="21" t="str">
        <f>IF(OR($A192="",$S192&lt;&gt;"OK"),"",MAX($E192,SUMPRODUCT(MAX(('Inspection Log'!$B$2:$B$2001=$A192)*('Inspection Log'!$C$2:$C$2001="Maintenance")*'Inspection Log'!$I$2:$I$2001))))</f>
        <v/>
      </c>
      <c r="H192" s="21" t="str">
        <f>IF(OR($A192="",$S192&lt;&gt;"OK"),"",MAX($E192,SUMPRODUCT(MAX(('Inspection Log'!$B$2:$B$2001=$A192)*('Inspection Log'!$C$2:$C$2001="Internal")*'Inspection Log'!$I$2:$I$2001))))</f>
        <v/>
      </c>
      <c r="I192" s="21" t="str">
        <f>IF(OR($A192="",$S192&lt;&gt;"OK"),"",MAX($E192,SUMPRODUCT(MAX(('Inspection Log'!$B$2:$B$2001=$A192)*('Inspection Log'!$C$2:$C$2001="Hydrostatic")*'Inspection Log'!$I$2:$I$2001))))</f>
        <v/>
      </c>
      <c r="J192" s="21" t="str">
        <f>IF(OR($A192="",$S192&lt;&gt;"OK"),"",$F192+SUMPRODUCT(--(Types!$A$2:$A$21=$C192),Types!$C$2:$C$21))</f>
        <v/>
      </c>
      <c r="K192" s="21" t="str">
        <f>IF(OR($A192="",$S192&lt;&gt;"OK"),"",$G192+SUMPRODUCT(--(Types!$A$2:$A$21=$C192),Types!$D$2:$D$21))</f>
        <v/>
      </c>
      <c r="L192" s="21" t="str">
        <f>IF(OR($A192="",$S192&lt;&gt;"OK"),"",IF(SUMPRODUCT((Types!$A$2:$A$21=$C192)*(Types!$E$2:$E$21&lt;&gt;""))=0,"",EDATE($H192,12*SUMPRODUCT(--(Types!$A$2:$A$21=$C192),Types!$E$2:$E$21))))</f>
        <v/>
      </c>
      <c r="M192" s="21" t="str">
        <f>IF(OR($A192="",$S192&lt;&gt;"OK"),"",EDATE($I192,12*SUMPRODUCT(--(Types!$A$2:$A$21=$C192),Types!$F$2:$F$21)))</f>
        <v/>
      </c>
      <c r="N192" s="21" t="str">
        <f>IF(OR($A192="",$S192&lt;&gt;"OK"),"",MIN($J192:$M192))</f>
        <v/>
      </c>
      <c r="O192" s="22" t="str">
        <f>IF($A192="","",IF(OR($S192&lt;&gt;"OK",NOT(AND(ISNUMBER(Dashboard!$B$4),N(Dashboard!$B$4)&gt;=18264,N(Dashboard!$B$4)&lt;=73050))),"n/a",$N192-Dashboard!$B$4))</f>
        <v/>
      </c>
      <c r="P192" s="23" t="str">
        <f>IF(OR($A192="",$S192&lt;&gt;"OK"),"",MID(IF($J192=$N192," + Monthly","")&amp;IF($K192=$N192," + Maintenance","")&amp;IF($L192=$N192," + Internal","")&amp;IF($M192=$N192," + Hydrostatic",""),4,100))</f>
        <v/>
      </c>
      <c r="Q192" s="24" t="str">
        <f>IF($A192="","",IF(Dashboard!$B$14&gt;0,"Check data",IF($O192&lt;0,"Overdue",IF($O192&lt;=Dashboard!$B$5,"Due soon","OK"))))</f>
        <v/>
      </c>
      <c r="R192" s="22" t="str">
        <f>IF($A192="","",SUMPRODUCT(('Inspection Log'!$B$2:$B$2001=$A192)*('Inspection Log'!$E$2:$E$2001="Fail")*('Inspection Log'!$G$2:$G$2001&lt;&gt;"Closed")))</f>
        <v/>
      </c>
      <c r="S192" s="24" t="str">
        <f>IF(COUNTA($A192:$E192)=0,"",IF($A192="","Check ID",IF(SUMPRODUCT(--($A$2:$A$301=$A192))&gt;1,"Duplicate ID",IF(OR($C192="",SUMPRODUCT(--(Types!$A$2:$A$21=$C192))&lt;&gt;1),"Check ID",IF(OR($B192="",NOT(AND(ISNUMBER($E192),N($E192)&gt;=18264,N($E192)&lt;=73050))),"Check inputs","OK")))))</f>
        <v/>
      </c>
    </row>
    <row r="193" ht="24" customHeight="1" spans="1:19" x14ac:dyDescent="0.25">
      <c r="A193" s="18"/>
      <c r="B193" s="19"/>
      <c r="C193" s="18"/>
      <c r="D193" s="18"/>
      <c r="E193" s="20"/>
      <c r="F193" s="21" t="str">
        <f>IF(OR($A193="",$S193&lt;&gt;"OK"),"",MAX($E193,SUMPRODUCT(MAX(('Inspection Log'!$B$2:$B$2001=$A193)*('Inspection Log'!$C$2:$C$2001="Monthly")*'Inspection Log'!$I$2:$I$2001))))</f>
        <v/>
      </c>
      <c r="G193" s="21" t="str">
        <f>IF(OR($A193="",$S193&lt;&gt;"OK"),"",MAX($E193,SUMPRODUCT(MAX(('Inspection Log'!$B$2:$B$2001=$A193)*('Inspection Log'!$C$2:$C$2001="Maintenance")*'Inspection Log'!$I$2:$I$2001))))</f>
        <v/>
      </c>
      <c r="H193" s="21" t="str">
        <f>IF(OR($A193="",$S193&lt;&gt;"OK"),"",MAX($E193,SUMPRODUCT(MAX(('Inspection Log'!$B$2:$B$2001=$A193)*('Inspection Log'!$C$2:$C$2001="Internal")*'Inspection Log'!$I$2:$I$2001))))</f>
        <v/>
      </c>
      <c r="I193" s="21" t="str">
        <f>IF(OR($A193="",$S193&lt;&gt;"OK"),"",MAX($E193,SUMPRODUCT(MAX(('Inspection Log'!$B$2:$B$2001=$A193)*('Inspection Log'!$C$2:$C$2001="Hydrostatic")*'Inspection Log'!$I$2:$I$2001))))</f>
        <v/>
      </c>
      <c r="J193" s="21" t="str">
        <f>IF(OR($A193="",$S193&lt;&gt;"OK"),"",$F193+SUMPRODUCT(--(Types!$A$2:$A$21=$C193),Types!$C$2:$C$21))</f>
        <v/>
      </c>
      <c r="K193" s="21" t="str">
        <f>IF(OR($A193="",$S193&lt;&gt;"OK"),"",$G193+SUMPRODUCT(--(Types!$A$2:$A$21=$C193),Types!$D$2:$D$21))</f>
        <v/>
      </c>
      <c r="L193" s="21" t="str">
        <f>IF(OR($A193="",$S193&lt;&gt;"OK"),"",IF(SUMPRODUCT((Types!$A$2:$A$21=$C193)*(Types!$E$2:$E$21&lt;&gt;""))=0,"",EDATE($H193,12*SUMPRODUCT(--(Types!$A$2:$A$21=$C193),Types!$E$2:$E$21))))</f>
        <v/>
      </c>
      <c r="M193" s="21" t="str">
        <f>IF(OR($A193="",$S193&lt;&gt;"OK"),"",EDATE($I193,12*SUMPRODUCT(--(Types!$A$2:$A$21=$C193),Types!$F$2:$F$21)))</f>
        <v/>
      </c>
      <c r="N193" s="21" t="str">
        <f>IF(OR($A193="",$S193&lt;&gt;"OK"),"",MIN($J193:$M193))</f>
        <v/>
      </c>
      <c r="O193" s="22" t="str">
        <f>IF($A193="","",IF(OR($S193&lt;&gt;"OK",NOT(AND(ISNUMBER(Dashboard!$B$4),N(Dashboard!$B$4)&gt;=18264,N(Dashboard!$B$4)&lt;=73050))),"n/a",$N193-Dashboard!$B$4))</f>
        <v/>
      </c>
      <c r="P193" s="23" t="str">
        <f>IF(OR($A193="",$S193&lt;&gt;"OK"),"",MID(IF($J193=$N193," + Monthly","")&amp;IF($K193=$N193," + Maintenance","")&amp;IF($L193=$N193," + Internal","")&amp;IF($M193=$N193," + Hydrostatic",""),4,100))</f>
        <v/>
      </c>
      <c r="Q193" s="24" t="str">
        <f>IF($A193="","",IF(Dashboard!$B$14&gt;0,"Check data",IF($O193&lt;0,"Overdue",IF($O193&lt;=Dashboard!$B$5,"Due soon","OK"))))</f>
        <v/>
      </c>
      <c r="R193" s="22" t="str">
        <f>IF($A193="","",SUMPRODUCT(('Inspection Log'!$B$2:$B$2001=$A193)*('Inspection Log'!$E$2:$E$2001="Fail")*('Inspection Log'!$G$2:$G$2001&lt;&gt;"Closed")))</f>
        <v/>
      </c>
      <c r="S193" s="24" t="str">
        <f>IF(COUNTA($A193:$E193)=0,"",IF($A193="","Check ID",IF(SUMPRODUCT(--($A$2:$A$301=$A193))&gt;1,"Duplicate ID",IF(OR($C193="",SUMPRODUCT(--(Types!$A$2:$A$21=$C193))&lt;&gt;1),"Check ID",IF(OR($B193="",NOT(AND(ISNUMBER($E193),N($E193)&gt;=18264,N($E193)&lt;=73050))),"Check inputs","OK")))))</f>
        <v/>
      </c>
    </row>
    <row r="194" ht="24" customHeight="1" spans="1:19" x14ac:dyDescent="0.25">
      <c r="A194" s="18"/>
      <c r="B194" s="19"/>
      <c r="C194" s="18"/>
      <c r="D194" s="18"/>
      <c r="E194" s="20"/>
      <c r="F194" s="21" t="str">
        <f>IF(OR($A194="",$S194&lt;&gt;"OK"),"",MAX($E194,SUMPRODUCT(MAX(('Inspection Log'!$B$2:$B$2001=$A194)*('Inspection Log'!$C$2:$C$2001="Monthly")*'Inspection Log'!$I$2:$I$2001))))</f>
        <v/>
      </c>
      <c r="G194" s="21" t="str">
        <f>IF(OR($A194="",$S194&lt;&gt;"OK"),"",MAX($E194,SUMPRODUCT(MAX(('Inspection Log'!$B$2:$B$2001=$A194)*('Inspection Log'!$C$2:$C$2001="Maintenance")*'Inspection Log'!$I$2:$I$2001))))</f>
        <v/>
      </c>
      <c r="H194" s="21" t="str">
        <f>IF(OR($A194="",$S194&lt;&gt;"OK"),"",MAX($E194,SUMPRODUCT(MAX(('Inspection Log'!$B$2:$B$2001=$A194)*('Inspection Log'!$C$2:$C$2001="Internal")*'Inspection Log'!$I$2:$I$2001))))</f>
        <v/>
      </c>
      <c r="I194" s="21" t="str">
        <f>IF(OR($A194="",$S194&lt;&gt;"OK"),"",MAX($E194,SUMPRODUCT(MAX(('Inspection Log'!$B$2:$B$2001=$A194)*('Inspection Log'!$C$2:$C$2001="Hydrostatic")*'Inspection Log'!$I$2:$I$2001))))</f>
        <v/>
      </c>
      <c r="J194" s="21" t="str">
        <f>IF(OR($A194="",$S194&lt;&gt;"OK"),"",$F194+SUMPRODUCT(--(Types!$A$2:$A$21=$C194),Types!$C$2:$C$21))</f>
        <v/>
      </c>
      <c r="K194" s="21" t="str">
        <f>IF(OR($A194="",$S194&lt;&gt;"OK"),"",$G194+SUMPRODUCT(--(Types!$A$2:$A$21=$C194),Types!$D$2:$D$21))</f>
        <v/>
      </c>
      <c r="L194" s="21" t="str">
        <f>IF(OR($A194="",$S194&lt;&gt;"OK"),"",IF(SUMPRODUCT((Types!$A$2:$A$21=$C194)*(Types!$E$2:$E$21&lt;&gt;""))=0,"",EDATE($H194,12*SUMPRODUCT(--(Types!$A$2:$A$21=$C194),Types!$E$2:$E$21))))</f>
        <v/>
      </c>
      <c r="M194" s="21" t="str">
        <f>IF(OR($A194="",$S194&lt;&gt;"OK"),"",EDATE($I194,12*SUMPRODUCT(--(Types!$A$2:$A$21=$C194),Types!$F$2:$F$21)))</f>
        <v/>
      </c>
      <c r="N194" s="21" t="str">
        <f>IF(OR($A194="",$S194&lt;&gt;"OK"),"",MIN($J194:$M194))</f>
        <v/>
      </c>
      <c r="O194" s="22" t="str">
        <f>IF($A194="","",IF(OR($S194&lt;&gt;"OK",NOT(AND(ISNUMBER(Dashboard!$B$4),N(Dashboard!$B$4)&gt;=18264,N(Dashboard!$B$4)&lt;=73050))),"n/a",$N194-Dashboard!$B$4))</f>
        <v/>
      </c>
      <c r="P194" s="23" t="str">
        <f>IF(OR($A194="",$S194&lt;&gt;"OK"),"",MID(IF($J194=$N194," + Monthly","")&amp;IF($K194=$N194," + Maintenance","")&amp;IF($L194=$N194," + Internal","")&amp;IF($M194=$N194," + Hydrostatic",""),4,100))</f>
        <v/>
      </c>
      <c r="Q194" s="24" t="str">
        <f>IF($A194="","",IF(Dashboard!$B$14&gt;0,"Check data",IF($O194&lt;0,"Overdue",IF($O194&lt;=Dashboard!$B$5,"Due soon","OK"))))</f>
        <v/>
      </c>
      <c r="R194" s="22" t="str">
        <f>IF($A194="","",SUMPRODUCT(('Inspection Log'!$B$2:$B$2001=$A194)*('Inspection Log'!$E$2:$E$2001="Fail")*('Inspection Log'!$G$2:$G$2001&lt;&gt;"Closed")))</f>
        <v/>
      </c>
      <c r="S194" s="24" t="str">
        <f>IF(COUNTA($A194:$E194)=0,"",IF($A194="","Check ID",IF(SUMPRODUCT(--($A$2:$A$301=$A194))&gt;1,"Duplicate ID",IF(OR($C194="",SUMPRODUCT(--(Types!$A$2:$A$21=$C194))&lt;&gt;1),"Check ID",IF(OR($B194="",NOT(AND(ISNUMBER($E194),N($E194)&gt;=18264,N($E194)&lt;=73050))),"Check inputs","OK")))))</f>
        <v/>
      </c>
    </row>
    <row r="195" ht="24" customHeight="1" spans="1:19" x14ac:dyDescent="0.25">
      <c r="A195" s="18"/>
      <c r="B195" s="19"/>
      <c r="C195" s="18"/>
      <c r="D195" s="18"/>
      <c r="E195" s="20"/>
      <c r="F195" s="21" t="str">
        <f>IF(OR($A195="",$S195&lt;&gt;"OK"),"",MAX($E195,SUMPRODUCT(MAX(('Inspection Log'!$B$2:$B$2001=$A195)*('Inspection Log'!$C$2:$C$2001="Monthly")*'Inspection Log'!$I$2:$I$2001))))</f>
        <v/>
      </c>
      <c r="G195" s="21" t="str">
        <f>IF(OR($A195="",$S195&lt;&gt;"OK"),"",MAX($E195,SUMPRODUCT(MAX(('Inspection Log'!$B$2:$B$2001=$A195)*('Inspection Log'!$C$2:$C$2001="Maintenance")*'Inspection Log'!$I$2:$I$2001))))</f>
        <v/>
      </c>
      <c r="H195" s="21" t="str">
        <f>IF(OR($A195="",$S195&lt;&gt;"OK"),"",MAX($E195,SUMPRODUCT(MAX(('Inspection Log'!$B$2:$B$2001=$A195)*('Inspection Log'!$C$2:$C$2001="Internal")*'Inspection Log'!$I$2:$I$2001))))</f>
        <v/>
      </c>
      <c r="I195" s="21" t="str">
        <f>IF(OR($A195="",$S195&lt;&gt;"OK"),"",MAX($E195,SUMPRODUCT(MAX(('Inspection Log'!$B$2:$B$2001=$A195)*('Inspection Log'!$C$2:$C$2001="Hydrostatic")*'Inspection Log'!$I$2:$I$2001))))</f>
        <v/>
      </c>
      <c r="J195" s="21" t="str">
        <f>IF(OR($A195="",$S195&lt;&gt;"OK"),"",$F195+SUMPRODUCT(--(Types!$A$2:$A$21=$C195),Types!$C$2:$C$21))</f>
        <v/>
      </c>
      <c r="K195" s="21" t="str">
        <f>IF(OR($A195="",$S195&lt;&gt;"OK"),"",$G195+SUMPRODUCT(--(Types!$A$2:$A$21=$C195),Types!$D$2:$D$21))</f>
        <v/>
      </c>
      <c r="L195" s="21" t="str">
        <f>IF(OR($A195="",$S195&lt;&gt;"OK"),"",IF(SUMPRODUCT((Types!$A$2:$A$21=$C195)*(Types!$E$2:$E$21&lt;&gt;""))=0,"",EDATE($H195,12*SUMPRODUCT(--(Types!$A$2:$A$21=$C195),Types!$E$2:$E$21))))</f>
        <v/>
      </c>
      <c r="M195" s="21" t="str">
        <f>IF(OR($A195="",$S195&lt;&gt;"OK"),"",EDATE($I195,12*SUMPRODUCT(--(Types!$A$2:$A$21=$C195),Types!$F$2:$F$21)))</f>
        <v/>
      </c>
      <c r="N195" s="21" t="str">
        <f>IF(OR($A195="",$S195&lt;&gt;"OK"),"",MIN($J195:$M195))</f>
        <v/>
      </c>
      <c r="O195" s="22" t="str">
        <f>IF($A195="","",IF(OR($S195&lt;&gt;"OK",NOT(AND(ISNUMBER(Dashboard!$B$4),N(Dashboard!$B$4)&gt;=18264,N(Dashboard!$B$4)&lt;=73050))),"n/a",$N195-Dashboard!$B$4))</f>
        <v/>
      </c>
      <c r="P195" s="23" t="str">
        <f>IF(OR($A195="",$S195&lt;&gt;"OK"),"",MID(IF($J195=$N195," + Monthly","")&amp;IF($K195=$N195," + Maintenance","")&amp;IF($L195=$N195," + Internal","")&amp;IF($M195=$N195," + Hydrostatic",""),4,100))</f>
        <v/>
      </c>
      <c r="Q195" s="24" t="str">
        <f>IF($A195="","",IF(Dashboard!$B$14&gt;0,"Check data",IF($O195&lt;0,"Overdue",IF($O195&lt;=Dashboard!$B$5,"Due soon","OK"))))</f>
        <v/>
      </c>
      <c r="R195" s="22" t="str">
        <f>IF($A195="","",SUMPRODUCT(('Inspection Log'!$B$2:$B$2001=$A195)*('Inspection Log'!$E$2:$E$2001="Fail")*('Inspection Log'!$G$2:$G$2001&lt;&gt;"Closed")))</f>
        <v/>
      </c>
      <c r="S195" s="24" t="str">
        <f>IF(COUNTA($A195:$E195)=0,"",IF($A195="","Check ID",IF(SUMPRODUCT(--($A$2:$A$301=$A195))&gt;1,"Duplicate ID",IF(OR($C195="",SUMPRODUCT(--(Types!$A$2:$A$21=$C195))&lt;&gt;1),"Check ID",IF(OR($B195="",NOT(AND(ISNUMBER($E195),N($E195)&gt;=18264,N($E195)&lt;=73050))),"Check inputs","OK")))))</f>
        <v/>
      </c>
    </row>
    <row r="196" ht="24" customHeight="1" spans="1:19" x14ac:dyDescent="0.25">
      <c r="A196" s="18"/>
      <c r="B196" s="19"/>
      <c r="C196" s="18"/>
      <c r="D196" s="18"/>
      <c r="E196" s="20"/>
      <c r="F196" s="21" t="str">
        <f>IF(OR($A196="",$S196&lt;&gt;"OK"),"",MAX($E196,SUMPRODUCT(MAX(('Inspection Log'!$B$2:$B$2001=$A196)*('Inspection Log'!$C$2:$C$2001="Monthly")*'Inspection Log'!$I$2:$I$2001))))</f>
        <v/>
      </c>
      <c r="G196" s="21" t="str">
        <f>IF(OR($A196="",$S196&lt;&gt;"OK"),"",MAX($E196,SUMPRODUCT(MAX(('Inspection Log'!$B$2:$B$2001=$A196)*('Inspection Log'!$C$2:$C$2001="Maintenance")*'Inspection Log'!$I$2:$I$2001))))</f>
        <v/>
      </c>
      <c r="H196" s="21" t="str">
        <f>IF(OR($A196="",$S196&lt;&gt;"OK"),"",MAX($E196,SUMPRODUCT(MAX(('Inspection Log'!$B$2:$B$2001=$A196)*('Inspection Log'!$C$2:$C$2001="Internal")*'Inspection Log'!$I$2:$I$2001))))</f>
        <v/>
      </c>
      <c r="I196" s="21" t="str">
        <f>IF(OR($A196="",$S196&lt;&gt;"OK"),"",MAX($E196,SUMPRODUCT(MAX(('Inspection Log'!$B$2:$B$2001=$A196)*('Inspection Log'!$C$2:$C$2001="Hydrostatic")*'Inspection Log'!$I$2:$I$2001))))</f>
        <v/>
      </c>
      <c r="J196" s="21" t="str">
        <f>IF(OR($A196="",$S196&lt;&gt;"OK"),"",$F196+SUMPRODUCT(--(Types!$A$2:$A$21=$C196),Types!$C$2:$C$21))</f>
        <v/>
      </c>
      <c r="K196" s="21" t="str">
        <f>IF(OR($A196="",$S196&lt;&gt;"OK"),"",$G196+SUMPRODUCT(--(Types!$A$2:$A$21=$C196),Types!$D$2:$D$21))</f>
        <v/>
      </c>
      <c r="L196" s="21" t="str">
        <f>IF(OR($A196="",$S196&lt;&gt;"OK"),"",IF(SUMPRODUCT((Types!$A$2:$A$21=$C196)*(Types!$E$2:$E$21&lt;&gt;""))=0,"",EDATE($H196,12*SUMPRODUCT(--(Types!$A$2:$A$21=$C196),Types!$E$2:$E$21))))</f>
        <v/>
      </c>
      <c r="M196" s="21" t="str">
        <f>IF(OR($A196="",$S196&lt;&gt;"OK"),"",EDATE($I196,12*SUMPRODUCT(--(Types!$A$2:$A$21=$C196),Types!$F$2:$F$21)))</f>
        <v/>
      </c>
      <c r="N196" s="21" t="str">
        <f>IF(OR($A196="",$S196&lt;&gt;"OK"),"",MIN($J196:$M196))</f>
        <v/>
      </c>
      <c r="O196" s="22" t="str">
        <f>IF($A196="","",IF(OR($S196&lt;&gt;"OK",NOT(AND(ISNUMBER(Dashboard!$B$4),N(Dashboard!$B$4)&gt;=18264,N(Dashboard!$B$4)&lt;=73050))),"n/a",$N196-Dashboard!$B$4))</f>
        <v/>
      </c>
      <c r="P196" s="23" t="str">
        <f>IF(OR($A196="",$S196&lt;&gt;"OK"),"",MID(IF($J196=$N196," + Monthly","")&amp;IF($K196=$N196," + Maintenance","")&amp;IF($L196=$N196," + Internal","")&amp;IF($M196=$N196," + Hydrostatic",""),4,100))</f>
        <v/>
      </c>
      <c r="Q196" s="24" t="str">
        <f>IF($A196="","",IF(Dashboard!$B$14&gt;0,"Check data",IF($O196&lt;0,"Overdue",IF($O196&lt;=Dashboard!$B$5,"Due soon","OK"))))</f>
        <v/>
      </c>
      <c r="R196" s="22" t="str">
        <f>IF($A196="","",SUMPRODUCT(('Inspection Log'!$B$2:$B$2001=$A196)*('Inspection Log'!$E$2:$E$2001="Fail")*('Inspection Log'!$G$2:$G$2001&lt;&gt;"Closed")))</f>
        <v/>
      </c>
      <c r="S196" s="24" t="str">
        <f>IF(COUNTA($A196:$E196)=0,"",IF($A196="","Check ID",IF(SUMPRODUCT(--($A$2:$A$301=$A196))&gt;1,"Duplicate ID",IF(OR($C196="",SUMPRODUCT(--(Types!$A$2:$A$21=$C196))&lt;&gt;1),"Check ID",IF(OR($B196="",NOT(AND(ISNUMBER($E196),N($E196)&gt;=18264,N($E196)&lt;=73050))),"Check inputs","OK")))))</f>
        <v/>
      </c>
    </row>
    <row r="197" ht="24" customHeight="1" spans="1:19" x14ac:dyDescent="0.25">
      <c r="A197" s="18"/>
      <c r="B197" s="19"/>
      <c r="C197" s="18"/>
      <c r="D197" s="18"/>
      <c r="E197" s="20"/>
      <c r="F197" s="21" t="str">
        <f>IF(OR($A197="",$S197&lt;&gt;"OK"),"",MAX($E197,SUMPRODUCT(MAX(('Inspection Log'!$B$2:$B$2001=$A197)*('Inspection Log'!$C$2:$C$2001="Monthly")*'Inspection Log'!$I$2:$I$2001))))</f>
        <v/>
      </c>
      <c r="G197" s="21" t="str">
        <f>IF(OR($A197="",$S197&lt;&gt;"OK"),"",MAX($E197,SUMPRODUCT(MAX(('Inspection Log'!$B$2:$B$2001=$A197)*('Inspection Log'!$C$2:$C$2001="Maintenance")*'Inspection Log'!$I$2:$I$2001))))</f>
        <v/>
      </c>
      <c r="H197" s="21" t="str">
        <f>IF(OR($A197="",$S197&lt;&gt;"OK"),"",MAX($E197,SUMPRODUCT(MAX(('Inspection Log'!$B$2:$B$2001=$A197)*('Inspection Log'!$C$2:$C$2001="Internal")*'Inspection Log'!$I$2:$I$2001))))</f>
        <v/>
      </c>
      <c r="I197" s="21" t="str">
        <f>IF(OR($A197="",$S197&lt;&gt;"OK"),"",MAX($E197,SUMPRODUCT(MAX(('Inspection Log'!$B$2:$B$2001=$A197)*('Inspection Log'!$C$2:$C$2001="Hydrostatic")*'Inspection Log'!$I$2:$I$2001))))</f>
        <v/>
      </c>
      <c r="J197" s="21" t="str">
        <f>IF(OR($A197="",$S197&lt;&gt;"OK"),"",$F197+SUMPRODUCT(--(Types!$A$2:$A$21=$C197),Types!$C$2:$C$21))</f>
        <v/>
      </c>
      <c r="K197" s="21" t="str">
        <f>IF(OR($A197="",$S197&lt;&gt;"OK"),"",$G197+SUMPRODUCT(--(Types!$A$2:$A$21=$C197),Types!$D$2:$D$21))</f>
        <v/>
      </c>
      <c r="L197" s="21" t="str">
        <f>IF(OR($A197="",$S197&lt;&gt;"OK"),"",IF(SUMPRODUCT((Types!$A$2:$A$21=$C197)*(Types!$E$2:$E$21&lt;&gt;""))=0,"",EDATE($H197,12*SUMPRODUCT(--(Types!$A$2:$A$21=$C197),Types!$E$2:$E$21))))</f>
        <v/>
      </c>
      <c r="M197" s="21" t="str">
        <f>IF(OR($A197="",$S197&lt;&gt;"OK"),"",EDATE($I197,12*SUMPRODUCT(--(Types!$A$2:$A$21=$C197),Types!$F$2:$F$21)))</f>
        <v/>
      </c>
      <c r="N197" s="21" t="str">
        <f>IF(OR($A197="",$S197&lt;&gt;"OK"),"",MIN($J197:$M197))</f>
        <v/>
      </c>
      <c r="O197" s="22" t="str">
        <f>IF($A197="","",IF(OR($S197&lt;&gt;"OK",NOT(AND(ISNUMBER(Dashboard!$B$4),N(Dashboard!$B$4)&gt;=18264,N(Dashboard!$B$4)&lt;=73050))),"n/a",$N197-Dashboard!$B$4))</f>
        <v/>
      </c>
      <c r="P197" s="23" t="str">
        <f>IF(OR($A197="",$S197&lt;&gt;"OK"),"",MID(IF($J197=$N197," + Monthly","")&amp;IF($K197=$N197," + Maintenance","")&amp;IF($L197=$N197," + Internal","")&amp;IF($M197=$N197," + Hydrostatic",""),4,100))</f>
        <v/>
      </c>
      <c r="Q197" s="24" t="str">
        <f>IF($A197="","",IF(Dashboard!$B$14&gt;0,"Check data",IF($O197&lt;0,"Overdue",IF($O197&lt;=Dashboard!$B$5,"Due soon","OK"))))</f>
        <v/>
      </c>
      <c r="R197" s="22" t="str">
        <f>IF($A197="","",SUMPRODUCT(('Inspection Log'!$B$2:$B$2001=$A197)*('Inspection Log'!$E$2:$E$2001="Fail")*('Inspection Log'!$G$2:$G$2001&lt;&gt;"Closed")))</f>
        <v/>
      </c>
      <c r="S197" s="24" t="str">
        <f>IF(COUNTA($A197:$E197)=0,"",IF($A197="","Check ID",IF(SUMPRODUCT(--($A$2:$A$301=$A197))&gt;1,"Duplicate ID",IF(OR($C197="",SUMPRODUCT(--(Types!$A$2:$A$21=$C197))&lt;&gt;1),"Check ID",IF(OR($B197="",NOT(AND(ISNUMBER($E197),N($E197)&gt;=18264,N($E197)&lt;=73050))),"Check inputs","OK")))))</f>
        <v/>
      </c>
    </row>
    <row r="198" ht="24" customHeight="1" spans="1:19" x14ac:dyDescent="0.25">
      <c r="A198" s="18"/>
      <c r="B198" s="19"/>
      <c r="C198" s="18"/>
      <c r="D198" s="18"/>
      <c r="E198" s="20"/>
      <c r="F198" s="21" t="str">
        <f>IF(OR($A198="",$S198&lt;&gt;"OK"),"",MAX($E198,SUMPRODUCT(MAX(('Inspection Log'!$B$2:$B$2001=$A198)*('Inspection Log'!$C$2:$C$2001="Monthly")*'Inspection Log'!$I$2:$I$2001))))</f>
        <v/>
      </c>
      <c r="G198" s="21" t="str">
        <f>IF(OR($A198="",$S198&lt;&gt;"OK"),"",MAX($E198,SUMPRODUCT(MAX(('Inspection Log'!$B$2:$B$2001=$A198)*('Inspection Log'!$C$2:$C$2001="Maintenance")*'Inspection Log'!$I$2:$I$2001))))</f>
        <v/>
      </c>
      <c r="H198" s="21" t="str">
        <f>IF(OR($A198="",$S198&lt;&gt;"OK"),"",MAX($E198,SUMPRODUCT(MAX(('Inspection Log'!$B$2:$B$2001=$A198)*('Inspection Log'!$C$2:$C$2001="Internal")*'Inspection Log'!$I$2:$I$2001))))</f>
        <v/>
      </c>
      <c r="I198" s="21" t="str">
        <f>IF(OR($A198="",$S198&lt;&gt;"OK"),"",MAX($E198,SUMPRODUCT(MAX(('Inspection Log'!$B$2:$B$2001=$A198)*('Inspection Log'!$C$2:$C$2001="Hydrostatic")*'Inspection Log'!$I$2:$I$2001))))</f>
        <v/>
      </c>
      <c r="J198" s="21" t="str">
        <f>IF(OR($A198="",$S198&lt;&gt;"OK"),"",$F198+SUMPRODUCT(--(Types!$A$2:$A$21=$C198),Types!$C$2:$C$21))</f>
        <v/>
      </c>
      <c r="K198" s="21" t="str">
        <f>IF(OR($A198="",$S198&lt;&gt;"OK"),"",$G198+SUMPRODUCT(--(Types!$A$2:$A$21=$C198),Types!$D$2:$D$21))</f>
        <v/>
      </c>
      <c r="L198" s="21" t="str">
        <f>IF(OR($A198="",$S198&lt;&gt;"OK"),"",IF(SUMPRODUCT((Types!$A$2:$A$21=$C198)*(Types!$E$2:$E$21&lt;&gt;""))=0,"",EDATE($H198,12*SUMPRODUCT(--(Types!$A$2:$A$21=$C198),Types!$E$2:$E$21))))</f>
        <v/>
      </c>
      <c r="M198" s="21" t="str">
        <f>IF(OR($A198="",$S198&lt;&gt;"OK"),"",EDATE($I198,12*SUMPRODUCT(--(Types!$A$2:$A$21=$C198),Types!$F$2:$F$21)))</f>
        <v/>
      </c>
      <c r="N198" s="21" t="str">
        <f>IF(OR($A198="",$S198&lt;&gt;"OK"),"",MIN($J198:$M198))</f>
        <v/>
      </c>
      <c r="O198" s="22" t="str">
        <f>IF($A198="","",IF(OR($S198&lt;&gt;"OK",NOT(AND(ISNUMBER(Dashboard!$B$4),N(Dashboard!$B$4)&gt;=18264,N(Dashboard!$B$4)&lt;=73050))),"n/a",$N198-Dashboard!$B$4))</f>
        <v/>
      </c>
      <c r="P198" s="23" t="str">
        <f>IF(OR($A198="",$S198&lt;&gt;"OK"),"",MID(IF($J198=$N198," + Monthly","")&amp;IF($K198=$N198," + Maintenance","")&amp;IF($L198=$N198," + Internal","")&amp;IF($M198=$N198," + Hydrostatic",""),4,100))</f>
        <v/>
      </c>
      <c r="Q198" s="24" t="str">
        <f>IF($A198="","",IF(Dashboard!$B$14&gt;0,"Check data",IF($O198&lt;0,"Overdue",IF($O198&lt;=Dashboard!$B$5,"Due soon","OK"))))</f>
        <v/>
      </c>
      <c r="R198" s="22" t="str">
        <f>IF($A198="","",SUMPRODUCT(('Inspection Log'!$B$2:$B$2001=$A198)*('Inspection Log'!$E$2:$E$2001="Fail")*('Inspection Log'!$G$2:$G$2001&lt;&gt;"Closed")))</f>
        <v/>
      </c>
      <c r="S198" s="24" t="str">
        <f>IF(COUNTA($A198:$E198)=0,"",IF($A198="","Check ID",IF(SUMPRODUCT(--($A$2:$A$301=$A198))&gt;1,"Duplicate ID",IF(OR($C198="",SUMPRODUCT(--(Types!$A$2:$A$21=$C198))&lt;&gt;1),"Check ID",IF(OR($B198="",NOT(AND(ISNUMBER($E198),N($E198)&gt;=18264,N($E198)&lt;=73050))),"Check inputs","OK")))))</f>
        <v/>
      </c>
    </row>
    <row r="199" ht="24" customHeight="1" spans="1:19" x14ac:dyDescent="0.25">
      <c r="A199" s="18"/>
      <c r="B199" s="19"/>
      <c r="C199" s="18"/>
      <c r="D199" s="18"/>
      <c r="E199" s="20"/>
      <c r="F199" s="21" t="str">
        <f>IF(OR($A199="",$S199&lt;&gt;"OK"),"",MAX($E199,SUMPRODUCT(MAX(('Inspection Log'!$B$2:$B$2001=$A199)*('Inspection Log'!$C$2:$C$2001="Monthly")*'Inspection Log'!$I$2:$I$2001))))</f>
        <v/>
      </c>
      <c r="G199" s="21" t="str">
        <f>IF(OR($A199="",$S199&lt;&gt;"OK"),"",MAX($E199,SUMPRODUCT(MAX(('Inspection Log'!$B$2:$B$2001=$A199)*('Inspection Log'!$C$2:$C$2001="Maintenance")*'Inspection Log'!$I$2:$I$2001))))</f>
        <v/>
      </c>
      <c r="H199" s="21" t="str">
        <f>IF(OR($A199="",$S199&lt;&gt;"OK"),"",MAX($E199,SUMPRODUCT(MAX(('Inspection Log'!$B$2:$B$2001=$A199)*('Inspection Log'!$C$2:$C$2001="Internal")*'Inspection Log'!$I$2:$I$2001))))</f>
        <v/>
      </c>
      <c r="I199" s="21" t="str">
        <f>IF(OR($A199="",$S199&lt;&gt;"OK"),"",MAX($E199,SUMPRODUCT(MAX(('Inspection Log'!$B$2:$B$2001=$A199)*('Inspection Log'!$C$2:$C$2001="Hydrostatic")*'Inspection Log'!$I$2:$I$2001))))</f>
        <v/>
      </c>
      <c r="J199" s="21" t="str">
        <f>IF(OR($A199="",$S199&lt;&gt;"OK"),"",$F199+SUMPRODUCT(--(Types!$A$2:$A$21=$C199),Types!$C$2:$C$21))</f>
        <v/>
      </c>
      <c r="K199" s="21" t="str">
        <f>IF(OR($A199="",$S199&lt;&gt;"OK"),"",$G199+SUMPRODUCT(--(Types!$A$2:$A$21=$C199),Types!$D$2:$D$21))</f>
        <v/>
      </c>
      <c r="L199" s="21" t="str">
        <f>IF(OR($A199="",$S199&lt;&gt;"OK"),"",IF(SUMPRODUCT((Types!$A$2:$A$21=$C199)*(Types!$E$2:$E$21&lt;&gt;""))=0,"",EDATE($H199,12*SUMPRODUCT(--(Types!$A$2:$A$21=$C199),Types!$E$2:$E$21))))</f>
        <v/>
      </c>
      <c r="M199" s="21" t="str">
        <f>IF(OR($A199="",$S199&lt;&gt;"OK"),"",EDATE($I199,12*SUMPRODUCT(--(Types!$A$2:$A$21=$C199),Types!$F$2:$F$21)))</f>
        <v/>
      </c>
      <c r="N199" s="21" t="str">
        <f>IF(OR($A199="",$S199&lt;&gt;"OK"),"",MIN($J199:$M199))</f>
        <v/>
      </c>
      <c r="O199" s="22" t="str">
        <f>IF($A199="","",IF(OR($S199&lt;&gt;"OK",NOT(AND(ISNUMBER(Dashboard!$B$4),N(Dashboard!$B$4)&gt;=18264,N(Dashboard!$B$4)&lt;=73050))),"n/a",$N199-Dashboard!$B$4))</f>
        <v/>
      </c>
      <c r="P199" s="23" t="str">
        <f>IF(OR($A199="",$S199&lt;&gt;"OK"),"",MID(IF($J199=$N199," + Monthly","")&amp;IF($K199=$N199," + Maintenance","")&amp;IF($L199=$N199," + Internal","")&amp;IF($M199=$N199," + Hydrostatic",""),4,100))</f>
        <v/>
      </c>
      <c r="Q199" s="24" t="str">
        <f>IF($A199="","",IF(Dashboard!$B$14&gt;0,"Check data",IF($O199&lt;0,"Overdue",IF($O199&lt;=Dashboard!$B$5,"Due soon","OK"))))</f>
        <v/>
      </c>
      <c r="R199" s="22" t="str">
        <f>IF($A199="","",SUMPRODUCT(('Inspection Log'!$B$2:$B$2001=$A199)*('Inspection Log'!$E$2:$E$2001="Fail")*('Inspection Log'!$G$2:$G$2001&lt;&gt;"Closed")))</f>
        <v/>
      </c>
      <c r="S199" s="24" t="str">
        <f>IF(COUNTA($A199:$E199)=0,"",IF($A199="","Check ID",IF(SUMPRODUCT(--($A$2:$A$301=$A199))&gt;1,"Duplicate ID",IF(OR($C199="",SUMPRODUCT(--(Types!$A$2:$A$21=$C199))&lt;&gt;1),"Check ID",IF(OR($B199="",NOT(AND(ISNUMBER($E199),N($E199)&gt;=18264,N($E199)&lt;=73050))),"Check inputs","OK")))))</f>
        <v/>
      </c>
    </row>
    <row r="200" ht="24" customHeight="1" spans="1:19" x14ac:dyDescent="0.25">
      <c r="A200" s="18"/>
      <c r="B200" s="19"/>
      <c r="C200" s="18"/>
      <c r="D200" s="18"/>
      <c r="E200" s="20"/>
      <c r="F200" s="21" t="str">
        <f>IF(OR($A200="",$S200&lt;&gt;"OK"),"",MAX($E200,SUMPRODUCT(MAX(('Inspection Log'!$B$2:$B$2001=$A200)*('Inspection Log'!$C$2:$C$2001="Monthly")*'Inspection Log'!$I$2:$I$2001))))</f>
        <v/>
      </c>
      <c r="G200" s="21" t="str">
        <f>IF(OR($A200="",$S200&lt;&gt;"OK"),"",MAX($E200,SUMPRODUCT(MAX(('Inspection Log'!$B$2:$B$2001=$A200)*('Inspection Log'!$C$2:$C$2001="Maintenance")*'Inspection Log'!$I$2:$I$2001))))</f>
        <v/>
      </c>
      <c r="H200" s="21" t="str">
        <f>IF(OR($A200="",$S200&lt;&gt;"OK"),"",MAX($E200,SUMPRODUCT(MAX(('Inspection Log'!$B$2:$B$2001=$A200)*('Inspection Log'!$C$2:$C$2001="Internal")*'Inspection Log'!$I$2:$I$2001))))</f>
        <v/>
      </c>
      <c r="I200" s="21" t="str">
        <f>IF(OR($A200="",$S200&lt;&gt;"OK"),"",MAX($E200,SUMPRODUCT(MAX(('Inspection Log'!$B$2:$B$2001=$A200)*('Inspection Log'!$C$2:$C$2001="Hydrostatic")*'Inspection Log'!$I$2:$I$2001))))</f>
        <v/>
      </c>
      <c r="J200" s="21" t="str">
        <f>IF(OR($A200="",$S200&lt;&gt;"OK"),"",$F200+SUMPRODUCT(--(Types!$A$2:$A$21=$C200),Types!$C$2:$C$21))</f>
        <v/>
      </c>
      <c r="K200" s="21" t="str">
        <f>IF(OR($A200="",$S200&lt;&gt;"OK"),"",$G200+SUMPRODUCT(--(Types!$A$2:$A$21=$C200),Types!$D$2:$D$21))</f>
        <v/>
      </c>
      <c r="L200" s="21" t="str">
        <f>IF(OR($A200="",$S200&lt;&gt;"OK"),"",IF(SUMPRODUCT((Types!$A$2:$A$21=$C200)*(Types!$E$2:$E$21&lt;&gt;""))=0,"",EDATE($H200,12*SUMPRODUCT(--(Types!$A$2:$A$21=$C200),Types!$E$2:$E$21))))</f>
        <v/>
      </c>
      <c r="M200" s="21" t="str">
        <f>IF(OR($A200="",$S200&lt;&gt;"OK"),"",EDATE($I200,12*SUMPRODUCT(--(Types!$A$2:$A$21=$C200),Types!$F$2:$F$21)))</f>
        <v/>
      </c>
      <c r="N200" s="21" t="str">
        <f>IF(OR($A200="",$S200&lt;&gt;"OK"),"",MIN($J200:$M200))</f>
        <v/>
      </c>
      <c r="O200" s="22" t="str">
        <f>IF($A200="","",IF(OR($S200&lt;&gt;"OK",NOT(AND(ISNUMBER(Dashboard!$B$4),N(Dashboard!$B$4)&gt;=18264,N(Dashboard!$B$4)&lt;=73050))),"n/a",$N200-Dashboard!$B$4))</f>
        <v/>
      </c>
      <c r="P200" s="23" t="str">
        <f>IF(OR($A200="",$S200&lt;&gt;"OK"),"",MID(IF($J200=$N200," + Monthly","")&amp;IF($K200=$N200," + Maintenance","")&amp;IF($L200=$N200," + Internal","")&amp;IF($M200=$N200," + Hydrostatic",""),4,100))</f>
        <v/>
      </c>
      <c r="Q200" s="24" t="str">
        <f>IF($A200="","",IF(Dashboard!$B$14&gt;0,"Check data",IF($O200&lt;0,"Overdue",IF($O200&lt;=Dashboard!$B$5,"Due soon","OK"))))</f>
        <v/>
      </c>
      <c r="R200" s="22" t="str">
        <f>IF($A200="","",SUMPRODUCT(('Inspection Log'!$B$2:$B$2001=$A200)*('Inspection Log'!$E$2:$E$2001="Fail")*('Inspection Log'!$G$2:$G$2001&lt;&gt;"Closed")))</f>
        <v/>
      </c>
      <c r="S200" s="24" t="str">
        <f>IF(COUNTA($A200:$E200)=0,"",IF($A200="","Check ID",IF(SUMPRODUCT(--($A$2:$A$301=$A200))&gt;1,"Duplicate ID",IF(OR($C200="",SUMPRODUCT(--(Types!$A$2:$A$21=$C200))&lt;&gt;1),"Check ID",IF(OR($B200="",NOT(AND(ISNUMBER($E200),N($E200)&gt;=18264,N($E200)&lt;=73050))),"Check inputs","OK")))))</f>
        <v/>
      </c>
    </row>
    <row r="201" ht="24" customHeight="1" spans="1:19" x14ac:dyDescent="0.25">
      <c r="A201" s="18"/>
      <c r="B201" s="19"/>
      <c r="C201" s="18"/>
      <c r="D201" s="18"/>
      <c r="E201" s="20"/>
      <c r="F201" s="21" t="str">
        <f>IF(OR($A201="",$S201&lt;&gt;"OK"),"",MAX($E201,SUMPRODUCT(MAX(('Inspection Log'!$B$2:$B$2001=$A201)*('Inspection Log'!$C$2:$C$2001="Monthly")*'Inspection Log'!$I$2:$I$2001))))</f>
        <v/>
      </c>
      <c r="G201" s="21" t="str">
        <f>IF(OR($A201="",$S201&lt;&gt;"OK"),"",MAX($E201,SUMPRODUCT(MAX(('Inspection Log'!$B$2:$B$2001=$A201)*('Inspection Log'!$C$2:$C$2001="Maintenance")*'Inspection Log'!$I$2:$I$2001))))</f>
        <v/>
      </c>
      <c r="H201" s="21" t="str">
        <f>IF(OR($A201="",$S201&lt;&gt;"OK"),"",MAX($E201,SUMPRODUCT(MAX(('Inspection Log'!$B$2:$B$2001=$A201)*('Inspection Log'!$C$2:$C$2001="Internal")*'Inspection Log'!$I$2:$I$2001))))</f>
        <v/>
      </c>
      <c r="I201" s="21" t="str">
        <f>IF(OR($A201="",$S201&lt;&gt;"OK"),"",MAX($E201,SUMPRODUCT(MAX(('Inspection Log'!$B$2:$B$2001=$A201)*('Inspection Log'!$C$2:$C$2001="Hydrostatic")*'Inspection Log'!$I$2:$I$2001))))</f>
        <v/>
      </c>
      <c r="J201" s="21" t="str">
        <f>IF(OR($A201="",$S201&lt;&gt;"OK"),"",$F201+SUMPRODUCT(--(Types!$A$2:$A$21=$C201),Types!$C$2:$C$21))</f>
        <v/>
      </c>
      <c r="K201" s="21" t="str">
        <f>IF(OR($A201="",$S201&lt;&gt;"OK"),"",$G201+SUMPRODUCT(--(Types!$A$2:$A$21=$C201),Types!$D$2:$D$21))</f>
        <v/>
      </c>
      <c r="L201" s="21" t="str">
        <f>IF(OR($A201="",$S201&lt;&gt;"OK"),"",IF(SUMPRODUCT((Types!$A$2:$A$21=$C201)*(Types!$E$2:$E$21&lt;&gt;""))=0,"",EDATE($H201,12*SUMPRODUCT(--(Types!$A$2:$A$21=$C201),Types!$E$2:$E$21))))</f>
        <v/>
      </c>
      <c r="M201" s="21" t="str">
        <f>IF(OR($A201="",$S201&lt;&gt;"OK"),"",EDATE($I201,12*SUMPRODUCT(--(Types!$A$2:$A$21=$C201),Types!$F$2:$F$21)))</f>
        <v/>
      </c>
      <c r="N201" s="21" t="str">
        <f>IF(OR($A201="",$S201&lt;&gt;"OK"),"",MIN($J201:$M201))</f>
        <v/>
      </c>
      <c r="O201" s="22" t="str">
        <f>IF($A201="","",IF(OR($S201&lt;&gt;"OK",NOT(AND(ISNUMBER(Dashboard!$B$4),N(Dashboard!$B$4)&gt;=18264,N(Dashboard!$B$4)&lt;=73050))),"n/a",$N201-Dashboard!$B$4))</f>
        <v/>
      </c>
      <c r="P201" s="23" t="str">
        <f>IF(OR($A201="",$S201&lt;&gt;"OK"),"",MID(IF($J201=$N201," + Monthly","")&amp;IF($K201=$N201," + Maintenance","")&amp;IF($L201=$N201," + Internal","")&amp;IF($M201=$N201," + Hydrostatic",""),4,100))</f>
        <v/>
      </c>
      <c r="Q201" s="24" t="str">
        <f>IF($A201="","",IF(Dashboard!$B$14&gt;0,"Check data",IF($O201&lt;0,"Overdue",IF($O201&lt;=Dashboard!$B$5,"Due soon","OK"))))</f>
        <v/>
      </c>
      <c r="R201" s="22" t="str">
        <f>IF($A201="","",SUMPRODUCT(('Inspection Log'!$B$2:$B$2001=$A201)*('Inspection Log'!$E$2:$E$2001="Fail")*('Inspection Log'!$G$2:$G$2001&lt;&gt;"Closed")))</f>
        <v/>
      </c>
      <c r="S201" s="24" t="str">
        <f>IF(COUNTA($A201:$E201)=0,"",IF($A201="","Check ID",IF(SUMPRODUCT(--($A$2:$A$301=$A201))&gt;1,"Duplicate ID",IF(OR($C201="",SUMPRODUCT(--(Types!$A$2:$A$21=$C201))&lt;&gt;1),"Check ID",IF(OR($B201="",NOT(AND(ISNUMBER($E201),N($E201)&gt;=18264,N($E201)&lt;=73050))),"Check inputs","OK")))))</f>
        <v/>
      </c>
    </row>
    <row r="202" ht="24" customHeight="1" spans="1:19" x14ac:dyDescent="0.25">
      <c r="A202" s="18"/>
      <c r="B202" s="19"/>
      <c r="C202" s="18"/>
      <c r="D202" s="18"/>
      <c r="E202" s="20"/>
      <c r="F202" s="21" t="str">
        <f>IF(OR($A202="",$S202&lt;&gt;"OK"),"",MAX($E202,SUMPRODUCT(MAX(('Inspection Log'!$B$2:$B$2001=$A202)*('Inspection Log'!$C$2:$C$2001="Monthly")*'Inspection Log'!$I$2:$I$2001))))</f>
        <v/>
      </c>
      <c r="G202" s="21" t="str">
        <f>IF(OR($A202="",$S202&lt;&gt;"OK"),"",MAX($E202,SUMPRODUCT(MAX(('Inspection Log'!$B$2:$B$2001=$A202)*('Inspection Log'!$C$2:$C$2001="Maintenance")*'Inspection Log'!$I$2:$I$2001))))</f>
        <v/>
      </c>
      <c r="H202" s="21" t="str">
        <f>IF(OR($A202="",$S202&lt;&gt;"OK"),"",MAX($E202,SUMPRODUCT(MAX(('Inspection Log'!$B$2:$B$2001=$A202)*('Inspection Log'!$C$2:$C$2001="Internal")*'Inspection Log'!$I$2:$I$2001))))</f>
        <v/>
      </c>
      <c r="I202" s="21" t="str">
        <f>IF(OR($A202="",$S202&lt;&gt;"OK"),"",MAX($E202,SUMPRODUCT(MAX(('Inspection Log'!$B$2:$B$2001=$A202)*('Inspection Log'!$C$2:$C$2001="Hydrostatic")*'Inspection Log'!$I$2:$I$2001))))</f>
        <v/>
      </c>
      <c r="J202" s="21" t="str">
        <f>IF(OR($A202="",$S202&lt;&gt;"OK"),"",$F202+SUMPRODUCT(--(Types!$A$2:$A$21=$C202),Types!$C$2:$C$21))</f>
        <v/>
      </c>
      <c r="K202" s="21" t="str">
        <f>IF(OR($A202="",$S202&lt;&gt;"OK"),"",$G202+SUMPRODUCT(--(Types!$A$2:$A$21=$C202),Types!$D$2:$D$21))</f>
        <v/>
      </c>
      <c r="L202" s="21" t="str">
        <f>IF(OR($A202="",$S202&lt;&gt;"OK"),"",IF(SUMPRODUCT((Types!$A$2:$A$21=$C202)*(Types!$E$2:$E$21&lt;&gt;""))=0,"",EDATE($H202,12*SUMPRODUCT(--(Types!$A$2:$A$21=$C202),Types!$E$2:$E$21))))</f>
        <v/>
      </c>
      <c r="M202" s="21" t="str">
        <f>IF(OR($A202="",$S202&lt;&gt;"OK"),"",EDATE($I202,12*SUMPRODUCT(--(Types!$A$2:$A$21=$C202),Types!$F$2:$F$21)))</f>
        <v/>
      </c>
      <c r="N202" s="21" t="str">
        <f>IF(OR($A202="",$S202&lt;&gt;"OK"),"",MIN($J202:$M202))</f>
        <v/>
      </c>
      <c r="O202" s="22" t="str">
        <f>IF($A202="","",IF(OR($S202&lt;&gt;"OK",NOT(AND(ISNUMBER(Dashboard!$B$4),N(Dashboard!$B$4)&gt;=18264,N(Dashboard!$B$4)&lt;=73050))),"n/a",$N202-Dashboard!$B$4))</f>
        <v/>
      </c>
      <c r="P202" s="23" t="str">
        <f>IF(OR($A202="",$S202&lt;&gt;"OK"),"",MID(IF($J202=$N202," + Monthly","")&amp;IF($K202=$N202," + Maintenance","")&amp;IF($L202=$N202," + Internal","")&amp;IF($M202=$N202," + Hydrostatic",""),4,100))</f>
        <v/>
      </c>
      <c r="Q202" s="24" t="str">
        <f>IF($A202="","",IF(Dashboard!$B$14&gt;0,"Check data",IF($O202&lt;0,"Overdue",IF($O202&lt;=Dashboard!$B$5,"Due soon","OK"))))</f>
        <v/>
      </c>
      <c r="R202" s="22" t="str">
        <f>IF($A202="","",SUMPRODUCT(('Inspection Log'!$B$2:$B$2001=$A202)*('Inspection Log'!$E$2:$E$2001="Fail")*('Inspection Log'!$G$2:$G$2001&lt;&gt;"Closed")))</f>
        <v/>
      </c>
      <c r="S202" s="24" t="str">
        <f>IF(COUNTA($A202:$E202)=0,"",IF($A202="","Check ID",IF(SUMPRODUCT(--($A$2:$A$301=$A202))&gt;1,"Duplicate ID",IF(OR($C202="",SUMPRODUCT(--(Types!$A$2:$A$21=$C202))&lt;&gt;1),"Check ID",IF(OR($B202="",NOT(AND(ISNUMBER($E202),N($E202)&gt;=18264,N($E202)&lt;=73050))),"Check inputs","OK")))))</f>
        <v/>
      </c>
    </row>
    <row r="203" ht="24" customHeight="1" spans="1:19" x14ac:dyDescent="0.25">
      <c r="A203" s="18"/>
      <c r="B203" s="19"/>
      <c r="C203" s="18"/>
      <c r="D203" s="18"/>
      <c r="E203" s="20"/>
      <c r="F203" s="21" t="str">
        <f>IF(OR($A203="",$S203&lt;&gt;"OK"),"",MAX($E203,SUMPRODUCT(MAX(('Inspection Log'!$B$2:$B$2001=$A203)*('Inspection Log'!$C$2:$C$2001="Monthly")*'Inspection Log'!$I$2:$I$2001))))</f>
        <v/>
      </c>
      <c r="G203" s="21" t="str">
        <f>IF(OR($A203="",$S203&lt;&gt;"OK"),"",MAX($E203,SUMPRODUCT(MAX(('Inspection Log'!$B$2:$B$2001=$A203)*('Inspection Log'!$C$2:$C$2001="Maintenance")*'Inspection Log'!$I$2:$I$2001))))</f>
        <v/>
      </c>
      <c r="H203" s="21" t="str">
        <f>IF(OR($A203="",$S203&lt;&gt;"OK"),"",MAX($E203,SUMPRODUCT(MAX(('Inspection Log'!$B$2:$B$2001=$A203)*('Inspection Log'!$C$2:$C$2001="Internal")*'Inspection Log'!$I$2:$I$2001))))</f>
        <v/>
      </c>
      <c r="I203" s="21" t="str">
        <f>IF(OR($A203="",$S203&lt;&gt;"OK"),"",MAX($E203,SUMPRODUCT(MAX(('Inspection Log'!$B$2:$B$2001=$A203)*('Inspection Log'!$C$2:$C$2001="Hydrostatic")*'Inspection Log'!$I$2:$I$2001))))</f>
        <v/>
      </c>
      <c r="J203" s="21" t="str">
        <f>IF(OR($A203="",$S203&lt;&gt;"OK"),"",$F203+SUMPRODUCT(--(Types!$A$2:$A$21=$C203),Types!$C$2:$C$21))</f>
        <v/>
      </c>
      <c r="K203" s="21" t="str">
        <f>IF(OR($A203="",$S203&lt;&gt;"OK"),"",$G203+SUMPRODUCT(--(Types!$A$2:$A$21=$C203),Types!$D$2:$D$21))</f>
        <v/>
      </c>
      <c r="L203" s="21" t="str">
        <f>IF(OR($A203="",$S203&lt;&gt;"OK"),"",IF(SUMPRODUCT((Types!$A$2:$A$21=$C203)*(Types!$E$2:$E$21&lt;&gt;""))=0,"",EDATE($H203,12*SUMPRODUCT(--(Types!$A$2:$A$21=$C203),Types!$E$2:$E$21))))</f>
        <v/>
      </c>
      <c r="M203" s="21" t="str">
        <f>IF(OR($A203="",$S203&lt;&gt;"OK"),"",EDATE($I203,12*SUMPRODUCT(--(Types!$A$2:$A$21=$C203),Types!$F$2:$F$21)))</f>
        <v/>
      </c>
      <c r="N203" s="21" t="str">
        <f>IF(OR($A203="",$S203&lt;&gt;"OK"),"",MIN($J203:$M203))</f>
        <v/>
      </c>
      <c r="O203" s="22" t="str">
        <f>IF($A203="","",IF(OR($S203&lt;&gt;"OK",NOT(AND(ISNUMBER(Dashboard!$B$4),N(Dashboard!$B$4)&gt;=18264,N(Dashboard!$B$4)&lt;=73050))),"n/a",$N203-Dashboard!$B$4))</f>
        <v/>
      </c>
      <c r="P203" s="23" t="str">
        <f>IF(OR($A203="",$S203&lt;&gt;"OK"),"",MID(IF($J203=$N203," + Monthly","")&amp;IF($K203=$N203," + Maintenance","")&amp;IF($L203=$N203," + Internal","")&amp;IF($M203=$N203," + Hydrostatic",""),4,100))</f>
        <v/>
      </c>
      <c r="Q203" s="24" t="str">
        <f>IF($A203="","",IF(Dashboard!$B$14&gt;0,"Check data",IF($O203&lt;0,"Overdue",IF($O203&lt;=Dashboard!$B$5,"Due soon","OK"))))</f>
        <v/>
      </c>
      <c r="R203" s="22" t="str">
        <f>IF($A203="","",SUMPRODUCT(('Inspection Log'!$B$2:$B$2001=$A203)*('Inspection Log'!$E$2:$E$2001="Fail")*('Inspection Log'!$G$2:$G$2001&lt;&gt;"Closed")))</f>
        <v/>
      </c>
      <c r="S203" s="24" t="str">
        <f>IF(COUNTA($A203:$E203)=0,"",IF($A203="","Check ID",IF(SUMPRODUCT(--($A$2:$A$301=$A203))&gt;1,"Duplicate ID",IF(OR($C203="",SUMPRODUCT(--(Types!$A$2:$A$21=$C203))&lt;&gt;1),"Check ID",IF(OR($B203="",NOT(AND(ISNUMBER($E203),N($E203)&gt;=18264,N($E203)&lt;=73050))),"Check inputs","OK")))))</f>
        <v/>
      </c>
    </row>
    <row r="204" ht="24" customHeight="1" spans="1:19" x14ac:dyDescent="0.25">
      <c r="A204" s="18"/>
      <c r="B204" s="19"/>
      <c r="C204" s="18"/>
      <c r="D204" s="18"/>
      <c r="E204" s="20"/>
      <c r="F204" s="21" t="str">
        <f>IF(OR($A204="",$S204&lt;&gt;"OK"),"",MAX($E204,SUMPRODUCT(MAX(('Inspection Log'!$B$2:$B$2001=$A204)*('Inspection Log'!$C$2:$C$2001="Monthly")*'Inspection Log'!$I$2:$I$2001))))</f>
        <v/>
      </c>
      <c r="G204" s="21" t="str">
        <f>IF(OR($A204="",$S204&lt;&gt;"OK"),"",MAX($E204,SUMPRODUCT(MAX(('Inspection Log'!$B$2:$B$2001=$A204)*('Inspection Log'!$C$2:$C$2001="Maintenance")*'Inspection Log'!$I$2:$I$2001))))</f>
        <v/>
      </c>
      <c r="H204" s="21" t="str">
        <f>IF(OR($A204="",$S204&lt;&gt;"OK"),"",MAX($E204,SUMPRODUCT(MAX(('Inspection Log'!$B$2:$B$2001=$A204)*('Inspection Log'!$C$2:$C$2001="Internal")*'Inspection Log'!$I$2:$I$2001))))</f>
        <v/>
      </c>
      <c r="I204" s="21" t="str">
        <f>IF(OR($A204="",$S204&lt;&gt;"OK"),"",MAX($E204,SUMPRODUCT(MAX(('Inspection Log'!$B$2:$B$2001=$A204)*('Inspection Log'!$C$2:$C$2001="Hydrostatic")*'Inspection Log'!$I$2:$I$2001))))</f>
        <v/>
      </c>
      <c r="J204" s="21" t="str">
        <f>IF(OR($A204="",$S204&lt;&gt;"OK"),"",$F204+SUMPRODUCT(--(Types!$A$2:$A$21=$C204),Types!$C$2:$C$21))</f>
        <v/>
      </c>
      <c r="K204" s="21" t="str">
        <f>IF(OR($A204="",$S204&lt;&gt;"OK"),"",$G204+SUMPRODUCT(--(Types!$A$2:$A$21=$C204),Types!$D$2:$D$21))</f>
        <v/>
      </c>
      <c r="L204" s="21" t="str">
        <f>IF(OR($A204="",$S204&lt;&gt;"OK"),"",IF(SUMPRODUCT((Types!$A$2:$A$21=$C204)*(Types!$E$2:$E$21&lt;&gt;""))=0,"",EDATE($H204,12*SUMPRODUCT(--(Types!$A$2:$A$21=$C204),Types!$E$2:$E$21))))</f>
        <v/>
      </c>
      <c r="M204" s="21" t="str">
        <f>IF(OR($A204="",$S204&lt;&gt;"OK"),"",EDATE($I204,12*SUMPRODUCT(--(Types!$A$2:$A$21=$C204),Types!$F$2:$F$21)))</f>
        <v/>
      </c>
      <c r="N204" s="21" t="str">
        <f>IF(OR($A204="",$S204&lt;&gt;"OK"),"",MIN($J204:$M204))</f>
        <v/>
      </c>
      <c r="O204" s="22" t="str">
        <f>IF($A204="","",IF(OR($S204&lt;&gt;"OK",NOT(AND(ISNUMBER(Dashboard!$B$4),N(Dashboard!$B$4)&gt;=18264,N(Dashboard!$B$4)&lt;=73050))),"n/a",$N204-Dashboard!$B$4))</f>
        <v/>
      </c>
      <c r="P204" s="23" t="str">
        <f>IF(OR($A204="",$S204&lt;&gt;"OK"),"",MID(IF($J204=$N204," + Monthly","")&amp;IF($K204=$N204," + Maintenance","")&amp;IF($L204=$N204," + Internal","")&amp;IF($M204=$N204," + Hydrostatic",""),4,100))</f>
        <v/>
      </c>
      <c r="Q204" s="24" t="str">
        <f>IF($A204="","",IF(Dashboard!$B$14&gt;0,"Check data",IF($O204&lt;0,"Overdue",IF($O204&lt;=Dashboard!$B$5,"Due soon","OK"))))</f>
        <v/>
      </c>
      <c r="R204" s="22" t="str">
        <f>IF($A204="","",SUMPRODUCT(('Inspection Log'!$B$2:$B$2001=$A204)*('Inspection Log'!$E$2:$E$2001="Fail")*('Inspection Log'!$G$2:$G$2001&lt;&gt;"Closed")))</f>
        <v/>
      </c>
      <c r="S204" s="24" t="str">
        <f>IF(COUNTA($A204:$E204)=0,"",IF($A204="","Check ID",IF(SUMPRODUCT(--($A$2:$A$301=$A204))&gt;1,"Duplicate ID",IF(OR($C204="",SUMPRODUCT(--(Types!$A$2:$A$21=$C204))&lt;&gt;1),"Check ID",IF(OR($B204="",NOT(AND(ISNUMBER($E204),N($E204)&gt;=18264,N($E204)&lt;=73050))),"Check inputs","OK")))))</f>
        <v/>
      </c>
    </row>
    <row r="205" ht="24" customHeight="1" spans="1:19" x14ac:dyDescent="0.25">
      <c r="A205" s="18"/>
      <c r="B205" s="19"/>
      <c r="C205" s="18"/>
      <c r="D205" s="18"/>
      <c r="E205" s="20"/>
      <c r="F205" s="21" t="str">
        <f>IF(OR($A205="",$S205&lt;&gt;"OK"),"",MAX($E205,SUMPRODUCT(MAX(('Inspection Log'!$B$2:$B$2001=$A205)*('Inspection Log'!$C$2:$C$2001="Monthly")*'Inspection Log'!$I$2:$I$2001))))</f>
        <v/>
      </c>
      <c r="G205" s="21" t="str">
        <f>IF(OR($A205="",$S205&lt;&gt;"OK"),"",MAX($E205,SUMPRODUCT(MAX(('Inspection Log'!$B$2:$B$2001=$A205)*('Inspection Log'!$C$2:$C$2001="Maintenance")*'Inspection Log'!$I$2:$I$2001))))</f>
        <v/>
      </c>
      <c r="H205" s="21" t="str">
        <f>IF(OR($A205="",$S205&lt;&gt;"OK"),"",MAX($E205,SUMPRODUCT(MAX(('Inspection Log'!$B$2:$B$2001=$A205)*('Inspection Log'!$C$2:$C$2001="Internal")*'Inspection Log'!$I$2:$I$2001))))</f>
        <v/>
      </c>
      <c r="I205" s="21" t="str">
        <f>IF(OR($A205="",$S205&lt;&gt;"OK"),"",MAX($E205,SUMPRODUCT(MAX(('Inspection Log'!$B$2:$B$2001=$A205)*('Inspection Log'!$C$2:$C$2001="Hydrostatic")*'Inspection Log'!$I$2:$I$2001))))</f>
        <v/>
      </c>
      <c r="J205" s="21" t="str">
        <f>IF(OR($A205="",$S205&lt;&gt;"OK"),"",$F205+SUMPRODUCT(--(Types!$A$2:$A$21=$C205),Types!$C$2:$C$21))</f>
        <v/>
      </c>
      <c r="K205" s="21" t="str">
        <f>IF(OR($A205="",$S205&lt;&gt;"OK"),"",$G205+SUMPRODUCT(--(Types!$A$2:$A$21=$C205),Types!$D$2:$D$21))</f>
        <v/>
      </c>
      <c r="L205" s="21" t="str">
        <f>IF(OR($A205="",$S205&lt;&gt;"OK"),"",IF(SUMPRODUCT((Types!$A$2:$A$21=$C205)*(Types!$E$2:$E$21&lt;&gt;""))=0,"",EDATE($H205,12*SUMPRODUCT(--(Types!$A$2:$A$21=$C205),Types!$E$2:$E$21))))</f>
        <v/>
      </c>
      <c r="M205" s="21" t="str">
        <f>IF(OR($A205="",$S205&lt;&gt;"OK"),"",EDATE($I205,12*SUMPRODUCT(--(Types!$A$2:$A$21=$C205),Types!$F$2:$F$21)))</f>
        <v/>
      </c>
      <c r="N205" s="21" t="str">
        <f>IF(OR($A205="",$S205&lt;&gt;"OK"),"",MIN($J205:$M205))</f>
        <v/>
      </c>
      <c r="O205" s="22" t="str">
        <f>IF($A205="","",IF(OR($S205&lt;&gt;"OK",NOT(AND(ISNUMBER(Dashboard!$B$4),N(Dashboard!$B$4)&gt;=18264,N(Dashboard!$B$4)&lt;=73050))),"n/a",$N205-Dashboard!$B$4))</f>
        <v/>
      </c>
      <c r="P205" s="23" t="str">
        <f>IF(OR($A205="",$S205&lt;&gt;"OK"),"",MID(IF($J205=$N205," + Monthly","")&amp;IF($K205=$N205," + Maintenance","")&amp;IF($L205=$N205," + Internal","")&amp;IF($M205=$N205," + Hydrostatic",""),4,100))</f>
        <v/>
      </c>
      <c r="Q205" s="24" t="str">
        <f>IF($A205="","",IF(Dashboard!$B$14&gt;0,"Check data",IF($O205&lt;0,"Overdue",IF($O205&lt;=Dashboard!$B$5,"Due soon","OK"))))</f>
        <v/>
      </c>
      <c r="R205" s="22" t="str">
        <f>IF($A205="","",SUMPRODUCT(('Inspection Log'!$B$2:$B$2001=$A205)*('Inspection Log'!$E$2:$E$2001="Fail")*('Inspection Log'!$G$2:$G$2001&lt;&gt;"Closed")))</f>
        <v/>
      </c>
      <c r="S205" s="24" t="str">
        <f>IF(COUNTA($A205:$E205)=0,"",IF($A205="","Check ID",IF(SUMPRODUCT(--($A$2:$A$301=$A205))&gt;1,"Duplicate ID",IF(OR($C205="",SUMPRODUCT(--(Types!$A$2:$A$21=$C205))&lt;&gt;1),"Check ID",IF(OR($B205="",NOT(AND(ISNUMBER($E205),N($E205)&gt;=18264,N($E205)&lt;=73050))),"Check inputs","OK")))))</f>
        <v/>
      </c>
    </row>
    <row r="206" ht="24" customHeight="1" spans="1:19" x14ac:dyDescent="0.25">
      <c r="A206" s="18"/>
      <c r="B206" s="19"/>
      <c r="C206" s="18"/>
      <c r="D206" s="18"/>
      <c r="E206" s="20"/>
      <c r="F206" s="21" t="str">
        <f>IF(OR($A206="",$S206&lt;&gt;"OK"),"",MAX($E206,SUMPRODUCT(MAX(('Inspection Log'!$B$2:$B$2001=$A206)*('Inspection Log'!$C$2:$C$2001="Monthly")*'Inspection Log'!$I$2:$I$2001))))</f>
        <v/>
      </c>
      <c r="G206" s="21" t="str">
        <f>IF(OR($A206="",$S206&lt;&gt;"OK"),"",MAX($E206,SUMPRODUCT(MAX(('Inspection Log'!$B$2:$B$2001=$A206)*('Inspection Log'!$C$2:$C$2001="Maintenance")*'Inspection Log'!$I$2:$I$2001))))</f>
        <v/>
      </c>
      <c r="H206" s="21" t="str">
        <f>IF(OR($A206="",$S206&lt;&gt;"OK"),"",MAX($E206,SUMPRODUCT(MAX(('Inspection Log'!$B$2:$B$2001=$A206)*('Inspection Log'!$C$2:$C$2001="Internal")*'Inspection Log'!$I$2:$I$2001))))</f>
        <v/>
      </c>
      <c r="I206" s="21" t="str">
        <f>IF(OR($A206="",$S206&lt;&gt;"OK"),"",MAX($E206,SUMPRODUCT(MAX(('Inspection Log'!$B$2:$B$2001=$A206)*('Inspection Log'!$C$2:$C$2001="Hydrostatic")*'Inspection Log'!$I$2:$I$2001))))</f>
        <v/>
      </c>
      <c r="J206" s="21" t="str">
        <f>IF(OR($A206="",$S206&lt;&gt;"OK"),"",$F206+SUMPRODUCT(--(Types!$A$2:$A$21=$C206),Types!$C$2:$C$21))</f>
        <v/>
      </c>
      <c r="K206" s="21" t="str">
        <f>IF(OR($A206="",$S206&lt;&gt;"OK"),"",$G206+SUMPRODUCT(--(Types!$A$2:$A$21=$C206),Types!$D$2:$D$21))</f>
        <v/>
      </c>
      <c r="L206" s="21" t="str">
        <f>IF(OR($A206="",$S206&lt;&gt;"OK"),"",IF(SUMPRODUCT((Types!$A$2:$A$21=$C206)*(Types!$E$2:$E$21&lt;&gt;""))=0,"",EDATE($H206,12*SUMPRODUCT(--(Types!$A$2:$A$21=$C206),Types!$E$2:$E$21))))</f>
        <v/>
      </c>
      <c r="M206" s="21" t="str">
        <f>IF(OR($A206="",$S206&lt;&gt;"OK"),"",EDATE($I206,12*SUMPRODUCT(--(Types!$A$2:$A$21=$C206),Types!$F$2:$F$21)))</f>
        <v/>
      </c>
      <c r="N206" s="21" t="str">
        <f>IF(OR($A206="",$S206&lt;&gt;"OK"),"",MIN($J206:$M206))</f>
        <v/>
      </c>
      <c r="O206" s="22" t="str">
        <f>IF($A206="","",IF(OR($S206&lt;&gt;"OK",NOT(AND(ISNUMBER(Dashboard!$B$4),N(Dashboard!$B$4)&gt;=18264,N(Dashboard!$B$4)&lt;=73050))),"n/a",$N206-Dashboard!$B$4))</f>
        <v/>
      </c>
      <c r="P206" s="23" t="str">
        <f>IF(OR($A206="",$S206&lt;&gt;"OK"),"",MID(IF($J206=$N206," + Monthly","")&amp;IF($K206=$N206," + Maintenance","")&amp;IF($L206=$N206," + Internal","")&amp;IF($M206=$N206," + Hydrostatic",""),4,100))</f>
        <v/>
      </c>
      <c r="Q206" s="24" t="str">
        <f>IF($A206="","",IF(Dashboard!$B$14&gt;0,"Check data",IF($O206&lt;0,"Overdue",IF($O206&lt;=Dashboard!$B$5,"Due soon","OK"))))</f>
        <v/>
      </c>
      <c r="R206" s="22" t="str">
        <f>IF($A206="","",SUMPRODUCT(('Inspection Log'!$B$2:$B$2001=$A206)*('Inspection Log'!$E$2:$E$2001="Fail")*('Inspection Log'!$G$2:$G$2001&lt;&gt;"Closed")))</f>
        <v/>
      </c>
      <c r="S206" s="24" t="str">
        <f>IF(COUNTA($A206:$E206)=0,"",IF($A206="","Check ID",IF(SUMPRODUCT(--($A$2:$A$301=$A206))&gt;1,"Duplicate ID",IF(OR($C206="",SUMPRODUCT(--(Types!$A$2:$A$21=$C206))&lt;&gt;1),"Check ID",IF(OR($B206="",NOT(AND(ISNUMBER($E206),N($E206)&gt;=18264,N($E206)&lt;=73050))),"Check inputs","OK")))))</f>
        <v/>
      </c>
    </row>
    <row r="207" ht="24" customHeight="1" spans="1:19" x14ac:dyDescent="0.25">
      <c r="A207" s="18"/>
      <c r="B207" s="19"/>
      <c r="C207" s="18"/>
      <c r="D207" s="18"/>
      <c r="E207" s="20"/>
      <c r="F207" s="21" t="str">
        <f>IF(OR($A207="",$S207&lt;&gt;"OK"),"",MAX($E207,SUMPRODUCT(MAX(('Inspection Log'!$B$2:$B$2001=$A207)*('Inspection Log'!$C$2:$C$2001="Monthly")*'Inspection Log'!$I$2:$I$2001))))</f>
        <v/>
      </c>
      <c r="G207" s="21" t="str">
        <f>IF(OR($A207="",$S207&lt;&gt;"OK"),"",MAX($E207,SUMPRODUCT(MAX(('Inspection Log'!$B$2:$B$2001=$A207)*('Inspection Log'!$C$2:$C$2001="Maintenance")*'Inspection Log'!$I$2:$I$2001))))</f>
        <v/>
      </c>
      <c r="H207" s="21" t="str">
        <f>IF(OR($A207="",$S207&lt;&gt;"OK"),"",MAX($E207,SUMPRODUCT(MAX(('Inspection Log'!$B$2:$B$2001=$A207)*('Inspection Log'!$C$2:$C$2001="Internal")*'Inspection Log'!$I$2:$I$2001))))</f>
        <v/>
      </c>
      <c r="I207" s="21" t="str">
        <f>IF(OR($A207="",$S207&lt;&gt;"OK"),"",MAX($E207,SUMPRODUCT(MAX(('Inspection Log'!$B$2:$B$2001=$A207)*('Inspection Log'!$C$2:$C$2001="Hydrostatic")*'Inspection Log'!$I$2:$I$2001))))</f>
        <v/>
      </c>
      <c r="J207" s="21" t="str">
        <f>IF(OR($A207="",$S207&lt;&gt;"OK"),"",$F207+SUMPRODUCT(--(Types!$A$2:$A$21=$C207),Types!$C$2:$C$21))</f>
        <v/>
      </c>
      <c r="K207" s="21" t="str">
        <f>IF(OR($A207="",$S207&lt;&gt;"OK"),"",$G207+SUMPRODUCT(--(Types!$A$2:$A$21=$C207),Types!$D$2:$D$21))</f>
        <v/>
      </c>
      <c r="L207" s="21" t="str">
        <f>IF(OR($A207="",$S207&lt;&gt;"OK"),"",IF(SUMPRODUCT((Types!$A$2:$A$21=$C207)*(Types!$E$2:$E$21&lt;&gt;""))=0,"",EDATE($H207,12*SUMPRODUCT(--(Types!$A$2:$A$21=$C207),Types!$E$2:$E$21))))</f>
        <v/>
      </c>
      <c r="M207" s="21" t="str">
        <f>IF(OR($A207="",$S207&lt;&gt;"OK"),"",EDATE($I207,12*SUMPRODUCT(--(Types!$A$2:$A$21=$C207),Types!$F$2:$F$21)))</f>
        <v/>
      </c>
      <c r="N207" s="21" t="str">
        <f>IF(OR($A207="",$S207&lt;&gt;"OK"),"",MIN($J207:$M207))</f>
        <v/>
      </c>
      <c r="O207" s="22" t="str">
        <f>IF($A207="","",IF(OR($S207&lt;&gt;"OK",NOT(AND(ISNUMBER(Dashboard!$B$4),N(Dashboard!$B$4)&gt;=18264,N(Dashboard!$B$4)&lt;=73050))),"n/a",$N207-Dashboard!$B$4))</f>
        <v/>
      </c>
      <c r="P207" s="23" t="str">
        <f>IF(OR($A207="",$S207&lt;&gt;"OK"),"",MID(IF($J207=$N207," + Monthly","")&amp;IF($K207=$N207," + Maintenance","")&amp;IF($L207=$N207," + Internal","")&amp;IF($M207=$N207," + Hydrostatic",""),4,100))</f>
        <v/>
      </c>
      <c r="Q207" s="24" t="str">
        <f>IF($A207="","",IF(Dashboard!$B$14&gt;0,"Check data",IF($O207&lt;0,"Overdue",IF($O207&lt;=Dashboard!$B$5,"Due soon","OK"))))</f>
        <v/>
      </c>
      <c r="R207" s="22" t="str">
        <f>IF($A207="","",SUMPRODUCT(('Inspection Log'!$B$2:$B$2001=$A207)*('Inspection Log'!$E$2:$E$2001="Fail")*('Inspection Log'!$G$2:$G$2001&lt;&gt;"Closed")))</f>
        <v/>
      </c>
      <c r="S207" s="24" t="str">
        <f>IF(COUNTA($A207:$E207)=0,"",IF($A207="","Check ID",IF(SUMPRODUCT(--($A$2:$A$301=$A207))&gt;1,"Duplicate ID",IF(OR($C207="",SUMPRODUCT(--(Types!$A$2:$A$21=$C207))&lt;&gt;1),"Check ID",IF(OR($B207="",NOT(AND(ISNUMBER($E207),N($E207)&gt;=18264,N($E207)&lt;=73050))),"Check inputs","OK")))))</f>
        <v/>
      </c>
    </row>
    <row r="208" ht="24" customHeight="1" spans="1:19" x14ac:dyDescent="0.25">
      <c r="A208" s="18"/>
      <c r="B208" s="19"/>
      <c r="C208" s="18"/>
      <c r="D208" s="18"/>
      <c r="E208" s="20"/>
      <c r="F208" s="21" t="str">
        <f>IF(OR($A208="",$S208&lt;&gt;"OK"),"",MAX($E208,SUMPRODUCT(MAX(('Inspection Log'!$B$2:$B$2001=$A208)*('Inspection Log'!$C$2:$C$2001="Monthly")*'Inspection Log'!$I$2:$I$2001))))</f>
        <v/>
      </c>
      <c r="G208" s="21" t="str">
        <f>IF(OR($A208="",$S208&lt;&gt;"OK"),"",MAX($E208,SUMPRODUCT(MAX(('Inspection Log'!$B$2:$B$2001=$A208)*('Inspection Log'!$C$2:$C$2001="Maintenance")*'Inspection Log'!$I$2:$I$2001))))</f>
        <v/>
      </c>
      <c r="H208" s="21" t="str">
        <f>IF(OR($A208="",$S208&lt;&gt;"OK"),"",MAX($E208,SUMPRODUCT(MAX(('Inspection Log'!$B$2:$B$2001=$A208)*('Inspection Log'!$C$2:$C$2001="Internal")*'Inspection Log'!$I$2:$I$2001))))</f>
        <v/>
      </c>
      <c r="I208" s="21" t="str">
        <f>IF(OR($A208="",$S208&lt;&gt;"OK"),"",MAX($E208,SUMPRODUCT(MAX(('Inspection Log'!$B$2:$B$2001=$A208)*('Inspection Log'!$C$2:$C$2001="Hydrostatic")*'Inspection Log'!$I$2:$I$2001))))</f>
        <v/>
      </c>
      <c r="J208" s="21" t="str">
        <f>IF(OR($A208="",$S208&lt;&gt;"OK"),"",$F208+SUMPRODUCT(--(Types!$A$2:$A$21=$C208),Types!$C$2:$C$21))</f>
        <v/>
      </c>
      <c r="K208" s="21" t="str">
        <f>IF(OR($A208="",$S208&lt;&gt;"OK"),"",$G208+SUMPRODUCT(--(Types!$A$2:$A$21=$C208),Types!$D$2:$D$21))</f>
        <v/>
      </c>
      <c r="L208" s="21" t="str">
        <f>IF(OR($A208="",$S208&lt;&gt;"OK"),"",IF(SUMPRODUCT((Types!$A$2:$A$21=$C208)*(Types!$E$2:$E$21&lt;&gt;""))=0,"",EDATE($H208,12*SUMPRODUCT(--(Types!$A$2:$A$21=$C208),Types!$E$2:$E$21))))</f>
        <v/>
      </c>
      <c r="M208" s="21" t="str">
        <f>IF(OR($A208="",$S208&lt;&gt;"OK"),"",EDATE($I208,12*SUMPRODUCT(--(Types!$A$2:$A$21=$C208),Types!$F$2:$F$21)))</f>
        <v/>
      </c>
      <c r="N208" s="21" t="str">
        <f>IF(OR($A208="",$S208&lt;&gt;"OK"),"",MIN($J208:$M208))</f>
        <v/>
      </c>
      <c r="O208" s="22" t="str">
        <f>IF($A208="","",IF(OR($S208&lt;&gt;"OK",NOT(AND(ISNUMBER(Dashboard!$B$4),N(Dashboard!$B$4)&gt;=18264,N(Dashboard!$B$4)&lt;=73050))),"n/a",$N208-Dashboard!$B$4))</f>
        <v/>
      </c>
      <c r="P208" s="23" t="str">
        <f>IF(OR($A208="",$S208&lt;&gt;"OK"),"",MID(IF($J208=$N208," + Monthly","")&amp;IF($K208=$N208," + Maintenance","")&amp;IF($L208=$N208," + Internal","")&amp;IF($M208=$N208," + Hydrostatic",""),4,100))</f>
        <v/>
      </c>
      <c r="Q208" s="24" t="str">
        <f>IF($A208="","",IF(Dashboard!$B$14&gt;0,"Check data",IF($O208&lt;0,"Overdue",IF($O208&lt;=Dashboard!$B$5,"Due soon","OK"))))</f>
        <v/>
      </c>
      <c r="R208" s="22" t="str">
        <f>IF($A208="","",SUMPRODUCT(('Inspection Log'!$B$2:$B$2001=$A208)*('Inspection Log'!$E$2:$E$2001="Fail")*('Inspection Log'!$G$2:$G$2001&lt;&gt;"Closed")))</f>
        <v/>
      </c>
      <c r="S208" s="24" t="str">
        <f>IF(COUNTA($A208:$E208)=0,"",IF($A208="","Check ID",IF(SUMPRODUCT(--($A$2:$A$301=$A208))&gt;1,"Duplicate ID",IF(OR($C208="",SUMPRODUCT(--(Types!$A$2:$A$21=$C208))&lt;&gt;1),"Check ID",IF(OR($B208="",NOT(AND(ISNUMBER($E208),N($E208)&gt;=18264,N($E208)&lt;=73050))),"Check inputs","OK")))))</f>
        <v/>
      </c>
    </row>
    <row r="209" ht="24" customHeight="1" spans="1:19" x14ac:dyDescent="0.25">
      <c r="A209" s="18"/>
      <c r="B209" s="19"/>
      <c r="C209" s="18"/>
      <c r="D209" s="18"/>
      <c r="E209" s="20"/>
      <c r="F209" s="21" t="str">
        <f>IF(OR($A209="",$S209&lt;&gt;"OK"),"",MAX($E209,SUMPRODUCT(MAX(('Inspection Log'!$B$2:$B$2001=$A209)*('Inspection Log'!$C$2:$C$2001="Monthly")*'Inspection Log'!$I$2:$I$2001))))</f>
        <v/>
      </c>
      <c r="G209" s="21" t="str">
        <f>IF(OR($A209="",$S209&lt;&gt;"OK"),"",MAX($E209,SUMPRODUCT(MAX(('Inspection Log'!$B$2:$B$2001=$A209)*('Inspection Log'!$C$2:$C$2001="Maintenance")*'Inspection Log'!$I$2:$I$2001))))</f>
        <v/>
      </c>
      <c r="H209" s="21" t="str">
        <f>IF(OR($A209="",$S209&lt;&gt;"OK"),"",MAX($E209,SUMPRODUCT(MAX(('Inspection Log'!$B$2:$B$2001=$A209)*('Inspection Log'!$C$2:$C$2001="Internal")*'Inspection Log'!$I$2:$I$2001))))</f>
        <v/>
      </c>
      <c r="I209" s="21" t="str">
        <f>IF(OR($A209="",$S209&lt;&gt;"OK"),"",MAX($E209,SUMPRODUCT(MAX(('Inspection Log'!$B$2:$B$2001=$A209)*('Inspection Log'!$C$2:$C$2001="Hydrostatic")*'Inspection Log'!$I$2:$I$2001))))</f>
        <v/>
      </c>
      <c r="J209" s="21" t="str">
        <f>IF(OR($A209="",$S209&lt;&gt;"OK"),"",$F209+SUMPRODUCT(--(Types!$A$2:$A$21=$C209),Types!$C$2:$C$21))</f>
        <v/>
      </c>
      <c r="K209" s="21" t="str">
        <f>IF(OR($A209="",$S209&lt;&gt;"OK"),"",$G209+SUMPRODUCT(--(Types!$A$2:$A$21=$C209),Types!$D$2:$D$21))</f>
        <v/>
      </c>
      <c r="L209" s="21" t="str">
        <f>IF(OR($A209="",$S209&lt;&gt;"OK"),"",IF(SUMPRODUCT((Types!$A$2:$A$21=$C209)*(Types!$E$2:$E$21&lt;&gt;""))=0,"",EDATE($H209,12*SUMPRODUCT(--(Types!$A$2:$A$21=$C209),Types!$E$2:$E$21))))</f>
        <v/>
      </c>
      <c r="M209" s="21" t="str">
        <f>IF(OR($A209="",$S209&lt;&gt;"OK"),"",EDATE($I209,12*SUMPRODUCT(--(Types!$A$2:$A$21=$C209),Types!$F$2:$F$21)))</f>
        <v/>
      </c>
      <c r="N209" s="21" t="str">
        <f>IF(OR($A209="",$S209&lt;&gt;"OK"),"",MIN($J209:$M209))</f>
        <v/>
      </c>
      <c r="O209" s="22" t="str">
        <f>IF($A209="","",IF(OR($S209&lt;&gt;"OK",NOT(AND(ISNUMBER(Dashboard!$B$4),N(Dashboard!$B$4)&gt;=18264,N(Dashboard!$B$4)&lt;=73050))),"n/a",$N209-Dashboard!$B$4))</f>
        <v/>
      </c>
      <c r="P209" s="23" t="str">
        <f>IF(OR($A209="",$S209&lt;&gt;"OK"),"",MID(IF($J209=$N209," + Monthly","")&amp;IF($K209=$N209," + Maintenance","")&amp;IF($L209=$N209," + Internal","")&amp;IF($M209=$N209," + Hydrostatic",""),4,100))</f>
        <v/>
      </c>
      <c r="Q209" s="24" t="str">
        <f>IF($A209="","",IF(Dashboard!$B$14&gt;0,"Check data",IF($O209&lt;0,"Overdue",IF($O209&lt;=Dashboard!$B$5,"Due soon","OK"))))</f>
        <v/>
      </c>
      <c r="R209" s="22" t="str">
        <f>IF($A209="","",SUMPRODUCT(('Inspection Log'!$B$2:$B$2001=$A209)*('Inspection Log'!$E$2:$E$2001="Fail")*('Inspection Log'!$G$2:$G$2001&lt;&gt;"Closed")))</f>
        <v/>
      </c>
      <c r="S209" s="24" t="str">
        <f>IF(COUNTA($A209:$E209)=0,"",IF($A209="","Check ID",IF(SUMPRODUCT(--($A$2:$A$301=$A209))&gt;1,"Duplicate ID",IF(OR($C209="",SUMPRODUCT(--(Types!$A$2:$A$21=$C209))&lt;&gt;1),"Check ID",IF(OR($B209="",NOT(AND(ISNUMBER($E209),N($E209)&gt;=18264,N($E209)&lt;=73050))),"Check inputs","OK")))))</f>
        <v/>
      </c>
    </row>
    <row r="210" ht="24" customHeight="1" spans="1:19" x14ac:dyDescent="0.25">
      <c r="A210" s="18"/>
      <c r="B210" s="19"/>
      <c r="C210" s="18"/>
      <c r="D210" s="18"/>
      <c r="E210" s="20"/>
      <c r="F210" s="21" t="str">
        <f>IF(OR($A210="",$S210&lt;&gt;"OK"),"",MAX($E210,SUMPRODUCT(MAX(('Inspection Log'!$B$2:$B$2001=$A210)*('Inspection Log'!$C$2:$C$2001="Monthly")*'Inspection Log'!$I$2:$I$2001))))</f>
        <v/>
      </c>
      <c r="G210" s="21" t="str">
        <f>IF(OR($A210="",$S210&lt;&gt;"OK"),"",MAX($E210,SUMPRODUCT(MAX(('Inspection Log'!$B$2:$B$2001=$A210)*('Inspection Log'!$C$2:$C$2001="Maintenance")*'Inspection Log'!$I$2:$I$2001))))</f>
        <v/>
      </c>
      <c r="H210" s="21" t="str">
        <f>IF(OR($A210="",$S210&lt;&gt;"OK"),"",MAX($E210,SUMPRODUCT(MAX(('Inspection Log'!$B$2:$B$2001=$A210)*('Inspection Log'!$C$2:$C$2001="Internal")*'Inspection Log'!$I$2:$I$2001))))</f>
        <v/>
      </c>
      <c r="I210" s="21" t="str">
        <f>IF(OR($A210="",$S210&lt;&gt;"OK"),"",MAX($E210,SUMPRODUCT(MAX(('Inspection Log'!$B$2:$B$2001=$A210)*('Inspection Log'!$C$2:$C$2001="Hydrostatic")*'Inspection Log'!$I$2:$I$2001))))</f>
        <v/>
      </c>
      <c r="J210" s="21" t="str">
        <f>IF(OR($A210="",$S210&lt;&gt;"OK"),"",$F210+SUMPRODUCT(--(Types!$A$2:$A$21=$C210),Types!$C$2:$C$21))</f>
        <v/>
      </c>
      <c r="K210" s="21" t="str">
        <f>IF(OR($A210="",$S210&lt;&gt;"OK"),"",$G210+SUMPRODUCT(--(Types!$A$2:$A$21=$C210),Types!$D$2:$D$21))</f>
        <v/>
      </c>
      <c r="L210" s="21" t="str">
        <f>IF(OR($A210="",$S210&lt;&gt;"OK"),"",IF(SUMPRODUCT((Types!$A$2:$A$21=$C210)*(Types!$E$2:$E$21&lt;&gt;""))=0,"",EDATE($H210,12*SUMPRODUCT(--(Types!$A$2:$A$21=$C210),Types!$E$2:$E$21))))</f>
        <v/>
      </c>
      <c r="M210" s="21" t="str">
        <f>IF(OR($A210="",$S210&lt;&gt;"OK"),"",EDATE($I210,12*SUMPRODUCT(--(Types!$A$2:$A$21=$C210),Types!$F$2:$F$21)))</f>
        <v/>
      </c>
      <c r="N210" s="21" t="str">
        <f>IF(OR($A210="",$S210&lt;&gt;"OK"),"",MIN($J210:$M210))</f>
        <v/>
      </c>
      <c r="O210" s="22" t="str">
        <f>IF($A210="","",IF(OR($S210&lt;&gt;"OK",NOT(AND(ISNUMBER(Dashboard!$B$4),N(Dashboard!$B$4)&gt;=18264,N(Dashboard!$B$4)&lt;=73050))),"n/a",$N210-Dashboard!$B$4))</f>
        <v/>
      </c>
      <c r="P210" s="23" t="str">
        <f>IF(OR($A210="",$S210&lt;&gt;"OK"),"",MID(IF($J210=$N210," + Monthly","")&amp;IF($K210=$N210," + Maintenance","")&amp;IF($L210=$N210," + Internal","")&amp;IF($M210=$N210," + Hydrostatic",""),4,100))</f>
        <v/>
      </c>
      <c r="Q210" s="24" t="str">
        <f>IF($A210="","",IF(Dashboard!$B$14&gt;0,"Check data",IF($O210&lt;0,"Overdue",IF($O210&lt;=Dashboard!$B$5,"Due soon","OK"))))</f>
        <v/>
      </c>
      <c r="R210" s="22" t="str">
        <f>IF($A210="","",SUMPRODUCT(('Inspection Log'!$B$2:$B$2001=$A210)*('Inspection Log'!$E$2:$E$2001="Fail")*('Inspection Log'!$G$2:$G$2001&lt;&gt;"Closed")))</f>
        <v/>
      </c>
      <c r="S210" s="24" t="str">
        <f>IF(COUNTA($A210:$E210)=0,"",IF($A210="","Check ID",IF(SUMPRODUCT(--($A$2:$A$301=$A210))&gt;1,"Duplicate ID",IF(OR($C210="",SUMPRODUCT(--(Types!$A$2:$A$21=$C210))&lt;&gt;1),"Check ID",IF(OR($B210="",NOT(AND(ISNUMBER($E210),N($E210)&gt;=18264,N($E210)&lt;=73050))),"Check inputs","OK")))))</f>
        <v/>
      </c>
    </row>
    <row r="211" ht="24" customHeight="1" spans="1:19" x14ac:dyDescent="0.25">
      <c r="A211" s="18"/>
      <c r="B211" s="19"/>
      <c r="C211" s="18"/>
      <c r="D211" s="18"/>
      <c r="E211" s="20"/>
      <c r="F211" s="21" t="str">
        <f>IF(OR($A211="",$S211&lt;&gt;"OK"),"",MAX($E211,SUMPRODUCT(MAX(('Inspection Log'!$B$2:$B$2001=$A211)*('Inspection Log'!$C$2:$C$2001="Monthly")*'Inspection Log'!$I$2:$I$2001))))</f>
        <v/>
      </c>
      <c r="G211" s="21" t="str">
        <f>IF(OR($A211="",$S211&lt;&gt;"OK"),"",MAX($E211,SUMPRODUCT(MAX(('Inspection Log'!$B$2:$B$2001=$A211)*('Inspection Log'!$C$2:$C$2001="Maintenance")*'Inspection Log'!$I$2:$I$2001))))</f>
        <v/>
      </c>
      <c r="H211" s="21" t="str">
        <f>IF(OR($A211="",$S211&lt;&gt;"OK"),"",MAX($E211,SUMPRODUCT(MAX(('Inspection Log'!$B$2:$B$2001=$A211)*('Inspection Log'!$C$2:$C$2001="Internal")*'Inspection Log'!$I$2:$I$2001))))</f>
        <v/>
      </c>
      <c r="I211" s="21" t="str">
        <f>IF(OR($A211="",$S211&lt;&gt;"OK"),"",MAX($E211,SUMPRODUCT(MAX(('Inspection Log'!$B$2:$B$2001=$A211)*('Inspection Log'!$C$2:$C$2001="Hydrostatic")*'Inspection Log'!$I$2:$I$2001))))</f>
        <v/>
      </c>
      <c r="J211" s="21" t="str">
        <f>IF(OR($A211="",$S211&lt;&gt;"OK"),"",$F211+SUMPRODUCT(--(Types!$A$2:$A$21=$C211),Types!$C$2:$C$21))</f>
        <v/>
      </c>
      <c r="K211" s="21" t="str">
        <f>IF(OR($A211="",$S211&lt;&gt;"OK"),"",$G211+SUMPRODUCT(--(Types!$A$2:$A$21=$C211),Types!$D$2:$D$21))</f>
        <v/>
      </c>
      <c r="L211" s="21" t="str">
        <f>IF(OR($A211="",$S211&lt;&gt;"OK"),"",IF(SUMPRODUCT((Types!$A$2:$A$21=$C211)*(Types!$E$2:$E$21&lt;&gt;""))=0,"",EDATE($H211,12*SUMPRODUCT(--(Types!$A$2:$A$21=$C211),Types!$E$2:$E$21))))</f>
        <v/>
      </c>
      <c r="M211" s="21" t="str">
        <f>IF(OR($A211="",$S211&lt;&gt;"OK"),"",EDATE($I211,12*SUMPRODUCT(--(Types!$A$2:$A$21=$C211),Types!$F$2:$F$21)))</f>
        <v/>
      </c>
      <c r="N211" s="21" t="str">
        <f>IF(OR($A211="",$S211&lt;&gt;"OK"),"",MIN($J211:$M211))</f>
        <v/>
      </c>
      <c r="O211" s="22" t="str">
        <f>IF($A211="","",IF(OR($S211&lt;&gt;"OK",NOT(AND(ISNUMBER(Dashboard!$B$4),N(Dashboard!$B$4)&gt;=18264,N(Dashboard!$B$4)&lt;=73050))),"n/a",$N211-Dashboard!$B$4))</f>
        <v/>
      </c>
      <c r="P211" s="23" t="str">
        <f>IF(OR($A211="",$S211&lt;&gt;"OK"),"",MID(IF($J211=$N211," + Monthly","")&amp;IF($K211=$N211," + Maintenance","")&amp;IF($L211=$N211," + Internal","")&amp;IF($M211=$N211," + Hydrostatic",""),4,100))</f>
        <v/>
      </c>
      <c r="Q211" s="24" t="str">
        <f>IF($A211="","",IF(Dashboard!$B$14&gt;0,"Check data",IF($O211&lt;0,"Overdue",IF($O211&lt;=Dashboard!$B$5,"Due soon","OK"))))</f>
        <v/>
      </c>
      <c r="R211" s="22" t="str">
        <f>IF($A211="","",SUMPRODUCT(('Inspection Log'!$B$2:$B$2001=$A211)*('Inspection Log'!$E$2:$E$2001="Fail")*('Inspection Log'!$G$2:$G$2001&lt;&gt;"Closed")))</f>
        <v/>
      </c>
      <c r="S211" s="24" t="str">
        <f>IF(COUNTA($A211:$E211)=0,"",IF($A211="","Check ID",IF(SUMPRODUCT(--($A$2:$A$301=$A211))&gt;1,"Duplicate ID",IF(OR($C211="",SUMPRODUCT(--(Types!$A$2:$A$21=$C211))&lt;&gt;1),"Check ID",IF(OR($B211="",NOT(AND(ISNUMBER($E211),N($E211)&gt;=18264,N($E211)&lt;=73050))),"Check inputs","OK")))))</f>
        <v/>
      </c>
    </row>
    <row r="212" ht="24" customHeight="1" spans="1:19" x14ac:dyDescent="0.25">
      <c r="A212" s="18"/>
      <c r="B212" s="19"/>
      <c r="C212" s="18"/>
      <c r="D212" s="18"/>
      <c r="E212" s="20"/>
      <c r="F212" s="21" t="str">
        <f>IF(OR($A212="",$S212&lt;&gt;"OK"),"",MAX($E212,SUMPRODUCT(MAX(('Inspection Log'!$B$2:$B$2001=$A212)*('Inspection Log'!$C$2:$C$2001="Monthly")*'Inspection Log'!$I$2:$I$2001))))</f>
        <v/>
      </c>
      <c r="G212" s="21" t="str">
        <f>IF(OR($A212="",$S212&lt;&gt;"OK"),"",MAX($E212,SUMPRODUCT(MAX(('Inspection Log'!$B$2:$B$2001=$A212)*('Inspection Log'!$C$2:$C$2001="Maintenance")*'Inspection Log'!$I$2:$I$2001))))</f>
        <v/>
      </c>
      <c r="H212" s="21" t="str">
        <f>IF(OR($A212="",$S212&lt;&gt;"OK"),"",MAX($E212,SUMPRODUCT(MAX(('Inspection Log'!$B$2:$B$2001=$A212)*('Inspection Log'!$C$2:$C$2001="Internal")*'Inspection Log'!$I$2:$I$2001))))</f>
        <v/>
      </c>
      <c r="I212" s="21" t="str">
        <f>IF(OR($A212="",$S212&lt;&gt;"OK"),"",MAX($E212,SUMPRODUCT(MAX(('Inspection Log'!$B$2:$B$2001=$A212)*('Inspection Log'!$C$2:$C$2001="Hydrostatic")*'Inspection Log'!$I$2:$I$2001))))</f>
        <v/>
      </c>
      <c r="J212" s="21" t="str">
        <f>IF(OR($A212="",$S212&lt;&gt;"OK"),"",$F212+SUMPRODUCT(--(Types!$A$2:$A$21=$C212),Types!$C$2:$C$21))</f>
        <v/>
      </c>
      <c r="K212" s="21" t="str">
        <f>IF(OR($A212="",$S212&lt;&gt;"OK"),"",$G212+SUMPRODUCT(--(Types!$A$2:$A$21=$C212),Types!$D$2:$D$21))</f>
        <v/>
      </c>
      <c r="L212" s="21" t="str">
        <f>IF(OR($A212="",$S212&lt;&gt;"OK"),"",IF(SUMPRODUCT((Types!$A$2:$A$21=$C212)*(Types!$E$2:$E$21&lt;&gt;""))=0,"",EDATE($H212,12*SUMPRODUCT(--(Types!$A$2:$A$21=$C212),Types!$E$2:$E$21))))</f>
        <v/>
      </c>
      <c r="M212" s="21" t="str">
        <f>IF(OR($A212="",$S212&lt;&gt;"OK"),"",EDATE($I212,12*SUMPRODUCT(--(Types!$A$2:$A$21=$C212),Types!$F$2:$F$21)))</f>
        <v/>
      </c>
      <c r="N212" s="21" t="str">
        <f>IF(OR($A212="",$S212&lt;&gt;"OK"),"",MIN($J212:$M212))</f>
        <v/>
      </c>
      <c r="O212" s="22" t="str">
        <f>IF($A212="","",IF(OR($S212&lt;&gt;"OK",NOT(AND(ISNUMBER(Dashboard!$B$4),N(Dashboard!$B$4)&gt;=18264,N(Dashboard!$B$4)&lt;=73050))),"n/a",$N212-Dashboard!$B$4))</f>
        <v/>
      </c>
      <c r="P212" s="23" t="str">
        <f>IF(OR($A212="",$S212&lt;&gt;"OK"),"",MID(IF($J212=$N212," + Monthly","")&amp;IF($K212=$N212," + Maintenance","")&amp;IF($L212=$N212," + Internal","")&amp;IF($M212=$N212," + Hydrostatic",""),4,100))</f>
        <v/>
      </c>
      <c r="Q212" s="24" t="str">
        <f>IF($A212="","",IF(Dashboard!$B$14&gt;0,"Check data",IF($O212&lt;0,"Overdue",IF($O212&lt;=Dashboard!$B$5,"Due soon","OK"))))</f>
        <v/>
      </c>
      <c r="R212" s="22" t="str">
        <f>IF($A212="","",SUMPRODUCT(('Inspection Log'!$B$2:$B$2001=$A212)*('Inspection Log'!$E$2:$E$2001="Fail")*('Inspection Log'!$G$2:$G$2001&lt;&gt;"Closed")))</f>
        <v/>
      </c>
      <c r="S212" s="24" t="str">
        <f>IF(COUNTA($A212:$E212)=0,"",IF($A212="","Check ID",IF(SUMPRODUCT(--($A$2:$A$301=$A212))&gt;1,"Duplicate ID",IF(OR($C212="",SUMPRODUCT(--(Types!$A$2:$A$21=$C212))&lt;&gt;1),"Check ID",IF(OR($B212="",NOT(AND(ISNUMBER($E212),N($E212)&gt;=18264,N($E212)&lt;=73050))),"Check inputs","OK")))))</f>
        <v/>
      </c>
    </row>
    <row r="213" ht="24" customHeight="1" spans="1:19" x14ac:dyDescent="0.25">
      <c r="A213" s="18"/>
      <c r="B213" s="19"/>
      <c r="C213" s="18"/>
      <c r="D213" s="18"/>
      <c r="E213" s="20"/>
      <c r="F213" s="21" t="str">
        <f>IF(OR($A213="",$S213&lt;&gt;"OK"),"",MAX($E213,SUMPRODUCT(MAX(('Inspection Log'!$B$2:$B$2001=$A213)*('Inspection Log'!$C$2:$C$2001="Monthly")*'Inspection Log'!$I$2:$I$2001))))</f>
        <v/>
      </c>
      <c r="G213" s="21" t="str">
        <f>IF(OR($A213="",$S213&lt;&gt;"OK"),"",MAX($E213,SUMPRODUCT(MAX(('Inspection Log'!$B$2:$B$2001=$A213)*('Inspection Log'!$C$2:$C$2001="Maintenance")*'Inspection Log'!$I$2:$I$2001))))</f>
        <v/>
      </c>
      <c r="H213" s="21" t="str">
        <f>IF(OR($A213="",$S213&lt;&gt;"OK"),"",MAX($E213,SUMPRODUCT(MAX(('Inspection Log'!$B$2:$B$2001=$A213)*('Inspection Log'!$C$2:$C$2001="Internal")*'Inspection Log'!$I$2:$I$2001))))</f>
        <v/>
      </c>
      <c r="I213" s="21" t="str">
        <f>IF(OR($A213="",$S213&lt;&gt;"OK"),"",MAX($E213,SUMPRODUCT(MAX(('Inspection Log'!$B$2:$B$2001=$A213)*('Inspection Log'!$C$2:$C$2001="Hydrostatic")*'Inspection Log'!$I$2:$I$2001))))</f>
        <v/>
      </c>
      <c r="J213" s="21" t="str">
        <f>IF(OR($A213="",$S213&lt;&gt;"OK"),"",$F213+SUMPRODUCT(--(Types!$A$2:$A$21=$C213),Types!$C$2:$C$21))</f>
        <v/>
      </c>
      <c r="K213" s="21" t="str">
        <f>IF(OR($A213="",$S213&lt;&gt;"OK"),"",$G213+SUMPRODUCT(--(Types!$A$2:$A$21=$C213),Types!$D$2:$D$21))</f>
        <v/>
      </c>
      <c r="L213" s="21" t="str">
        <f>IF(OR($A213="",$S213&lt;&gt;"OK"),"",IF(SUMPRODUCT((Types!$A$2:$A$21=$C213)*(Types!$E$2:$E$21&lt;&gt;""))=0,"",EDATE($H213,12*SUMPRODUCT(--(Types!$A$2:$A$21=$C213),Types!$E$2:$E$21))))</f>
        <v/>
      </c>
      <c r="M213" s="21" t="str">
        <f>IF(OR($A213="",$S213&lt;&gt;"OK"),"",EDATE($I213,12*SUMPRODUCT(--(Types!$A$2:$A$21=$C213),Types!$F$2:$F$21)))</f>
        <v/>
      </c>
      <c r="N213" s="21" t="str">
        <f>IF(OR($A213="",$S213&lt;&gt;"OK"),"",MIN($J213:$M213))</f>
        <v/>
      </c>
      <c r="O213" s="22" t="str">
        <f>IF($A213="","",IF(OR($S213&lt;&gt;"OK",NOT(AND(ISNUMBER(Dashboard!$B$4),N(Dashboard!$B$4)&gt;=18264,N(Dashboard!$B$4)&lt;=73050))),"n/a",$N213-Dashboard!$B$4))</f>
        <v/>
      </c>
      <c r="P213" s="23" t="str">
        <f>IF(OR($A213="",$S213&lt;&gt;"OK"),"",MID(IF($J213=$N213," + Monthly","")&amp;IF($K213=$N213," + Maintenance","")&amp;IF($L213=$N213," + Internal","")&amp;IF($M213=$N213," + Hydrostatic",""),4,100))</f>
        <v/>
      </c>
      <c r="Q213" s="24" t="str">
        <f>IF($A213="","",IF(Dashboard!$B$14&gt;0,"Check data",IF($O213&lt;0,"Overdue",IF($O213&lt;=Dashboard!$B$5,"Due soon","OK"))))</f>
        <v/>
      </c>
      <c r="R213" s="22" t="str">
        <f>IF($A213="","",SUMPRODUCT(('Inspection Log'!$B$2:$B$2001=$A213)*('Inspection Log'!$E$2:$E$2001="Fail")*('Inspection Log'!$G$2:$G$2001&lt;&gt;"Closed")))</f>
        <v/>
      </c>
      <c r="S213" s="24" t="str">
        <f>IF(COUNTA($A213:$E213)=0,"",IF($A213="","Check ID",IF(SUMPRODUCT(--($A$2:$A$301=$A213))&gt;1,"Duplicate ID",IF(OR($C213="",SUMPRODUCT(--(Types!$A$2:$A$21=$C213))&lt;&gt;1),"Check ID",IF(OR($B213="",NOT(AND(ISNUMBER($E213),N($E213)&gt;=18264,N($E213)&lt;=73050))),"Check inputs","OK")))))</f>
        <v/>
      </c>
    </row>
    <row r="214" ht="24" customHeight="1" spans="1:19" x14ac:dyDescent="0.25">
      <c r="A214" s="18"/>
      <c r="B214" s="19"/>
      <c r="C214" s="18"/>
      <c r="D214" s="18"/>
      <c r="E214" s="20"/>
      <c r="F214" s="21" t="str">
        <f>IF(OR($A214="",$S214&lt;&gt;"OK"),"",MAX($E214,SUMPRODUCT(MAX(('Inspection Log'!$B$2:$B$2001=$A214)*('Inspection Log'!$C$2:$C$2001="Monthly")*'Inspection Log'!$I$2:$I$2001))))</f>
        <v/>
      </c>
      <c r="G214" s="21" t="str">
        <f>IF(OR($A214="",$S214&lt;&gt;"OK"),"",MAX($E214,SUMPRODUCT(MAX(('Inspection Log'!$B$2:$B$2001=$A214)*('Inspection Log'!$C$2:$C$2001="Maintenance")*'Inspection Log'!$I$2:$I$2001))))</f>
        <v/>
      </c>
      <c r="H214" s="21" t="str">
        <f>IF(OR($A214="",$S214&lt;&gt;"OK"),"",MAX($E214,SUMPRODUCT(MAX(('Inspection Log'!$B$2:$B$2001=$A214)*('Inspection Log'!$C$2:$C$2001="Internal")*'Inspection Log'!$I$2:$I$2001))))</f>
        <v/>
      </c>
      <c r="I214" s="21" t="str">
        <f>IF(OR($A214="",$S214&lt;&gt;"OK"),"",MAX($E214,SUMPRODUCT(MAX(('Inspection Log'!$B$2:$B$2001=$A214)*('Inspection Log'!$C$2:$C$2001="Hydrostatic")*'Inspection Log'!$I$2:$I$2001))))</f>
        <v/>
      </c>
      <c r="J214" s="21" t="str">
        <f>IF(OR($A214="",$S214&lt;&gt;"OK"),"",$F214+SUMPRODUCT(--(Types!$A$2:$A$21=$C214),Types!$C$2:$C$21))</f>
        <v/>
      </c>
      <c r="K214" s="21" t="str">
        <f>IF(OR($A214="",$S214&lt;&gt;"OK"),"",$G214+SUMPRODUCT(--(Types!$A$2:$A$21=$C214),Types!$D$2:$D$21))</f>
        <v/>
      </c>
      <c r="L214" s="21" t="str">
        <f>IF(OR($A214="",$S214&lt;&gt;"OK"),"",IF(SUMPRODUCT((Types!$A$2:$A$21=$C214)*(Types!$E$2:$E$21&lt;&gt;""))=0,"",EDATE($H214,12*SUMPRODUCT(--(Types!$A$2:$A$21=$C214),Types!$E$2:$E$21))))</f>
        <v/>
      </c>
      <c r="M214" s="21" t="str">
        <f>IF(OR($A214="",$S214&lt;&gt;"OK"),"",EDATE($I214,12*SUMPRODUCT(--(Types!$A$2:$A$21=$C214),Types!$F$2:$F$21)))</f>
        <v/>
      </c>
      <c r="N214" s="21" t="str">
        <f>IF(OR($A214="",$S214&lt;&gt;"OK"),"",MIN($J214:$M214))</f>
        <v/>
      </c>
      <c r="O214" s="22" t="str">
        <f>IF($A214="","",IF(OR($S214&lt;&gt;"OK",NOT(AND(ISNUMBER(Dashboard!$B$4),N(Dashboard!$B$4)&gt;=18264,N(Dashboard!$B$4)&lt;=73050))),"n/a",$N214-Dashboard!$B$4))</f>
        <v/>
      </c>
      <c r="P214" s="23" t="str">
        <f>IF(OR($A214="",$S214&lt;&gt;"OK"),"",MID(IF($J214=$N214," + Monthly","")&amp;IF($K214=$N214," + Maintenance","")&amp;IF($L214=$N214," + Internal","")&amp;IF($M214=$N214," + Hydrostatic",""),4,100))</f>
        <v/>
      </c>
      <c r="Q214" s="24" t="str">
        <f>IF($A214="","",IF(Dashboard!$B$14&gt;0,"Check data",IF($O214&lt;0,"Overdue",IF($O214&lt;=Dashboard!$B$5,"Due soon","OK"))))</f>
        <v/>
      </c>
      <c r="R214" s="22" t="str">
        <f>IF($A214="","",SUMPRODUCT(('Inspection Log'!$B$2:$B$2001=$A214)*('Inspection Log'!$E$2:$E$2001="Fail")*('Inspection Log'!$G$2:$G$2001&lt;&gt;"Closed")))</f>
        <v/>
      </c>
      <c r="S214" s="24" t="str">
        <f>IF(COUNTA($A214:$E214)=0,"",IF($A214="","Check ID",IF(SUMPRODUCT(--($A$2:$A$301=$A214))&gt;1,"Duplicate ID",IF(OR($C214="",SUMPRODUCT(--(Types!$A$2:$A$21=$C214))&lt;&gt;1),"Check ID",IF(OR($B214="",NOT(AND(ISNUMBER($E214),N($E214)&gt;=18264,N($E214)&lt;=73050))),"Check inputs","OK")))))</f>
        <v/>
      </c>
    </row>
    <row r="215" ht="24" customHeight="1" spans="1:19" x14ac:dyDescent="0.25">
      <c r="A215" s="18"/>
      <c r="B215" s="19"/>
      <c r="C215" s="18"/>
      <c r="D215" s="18"/>
      <c r="E215" s="20"/>
      <c r="F215" s="21" t="str">
        <f>IF(OR($A215="",$S215&lt;&gt;"OK"),"",MAX($E215,SUMPRODUCT(MAX(('Inspection Log'!$B$2:$B$2001=$A215)*('Inspection Log'!$C$2:$C$2001="Monthly")*'Inspection Log'!$I$2:$I$2001))))</f>
        <v/>
      </c>
      <c r="G215" s="21" t="str">
        <f>IF(OR($A215="",$S215&lt;&gt;"OK"),"",MAX($E215,SUMPRODUCT(MAX(('Inspection Log'!$B$2:$B$2001=$A215)*('Inspection Log'!$C$2:$C$2001="Maintenance")*'Inspection Log'!$I$2:$I$2001))))</f>
        <v/>
      </c>
      <c r="H215" s="21" t="str">
        <f>IF(OR($A215="",$S215&lt;&gt;"OK"),"",MAX($E215,SUMPRODUCT(MAX(('Inspection Log'!$B$2:$B$2001=$A215)*('Inspection Log'!$C$2:$C$2001="Internal")*'Inspection Log'!$I$2:$I$2001))))</f>
        <v/>
      </c>
      <c r="I215" s="21" t="str">
        <f>IF(OR($A215="",$S215&lt;&gt;"OK"),"",MAX($E215,SUMPRODUCT(MAX(('Inspection Log'!$B$2:$B$2001=$A215)*('Inspection Log'!$C$2:$C$2001="Hydrostatic")*'Inspection Log'!$I$2:$I$2001))))</f>
        <v/>
      </c>
      <c r="J215" s="21" t="str">
        <f>IF(OR($A215="",$S215&lt;&gt;"OK"),"",$F215+SUMPRODUCT(--(Types!$A$2:$A$21=$C215),Types!$C$2:$C$21))</f>
        <v/>
      </c>
      <c r="K215" s="21" t="str">
        <f>IF(OR($A215="",$S215&lt;&gt;"OK"),"",$G215+SUMPRODUCT(--(Types!$A$2:$A$21=$C215),Types!$D$2:$D$21))</f>
        <v/>
      </c>
      <c r="L215" s="21" t="str">
        <f>IF(OR($A215="",$S215&lt;&gt;"OK"),"",IF(SUMPRODUCT((Types!$A$2:$A$21=$C215)*(Types!$E$2:$E$21&lt;&gt;""))=0,"",EDATE($H215,12*SUMPRODUCT(--(Types!$A$2:$A$21=$C215),Types!$E$2:$E$21))))</f>
        <v/>
      </c>
      <c r="M215" s="21" t="str">
        <f>IF(OR($A215="",$S215&lt;&gt;"OK"),"",EDATE($I215,12*SUMPRODUCT(--(Types!$A$2:$A$21=$C215),Types!$F$2:$F$21)))</f>
        <v/>
      </c>
      <c r="N215" s="21" t="str">
        <f>IF(OR($A215="",$S215&lt;&gt;"OK"),"",MIN($J215:$M215))</f>
        <v/>
      </c>
      <c r="O215" s="22" t="str">
        <f>IF($A215="","",IF(OR($S215&lt;&gt;"OK",NOT(AND(ISNUMBER(Dashboard!$B$4),N(Dashboard!$B$4)&gt;=18264,N(Dashboard!$B$4)&lt;=73050))),"n/a",$N215-Dashboard!$B$4))</f>
        <v/>
      </c>
      <c r="P215" s="23" t="str">
        <f>IF(OR($A215="",$S215&lt;&gt;"OK"),"",MID(IF($J215=$N215," + Monthly","")&amp;IF($K215=$N215," + Maintenance","")&amp;IF($L215=$N215," + Internal","")&amp;IF($M215=$N215," + Hydrostatic",""),4,100))</f>
        <v/>
      </c>
      <c r="Q215" s="24" t="str">
        <f>IF($A215="","",IF(Dashboard!$B$14&gt;0,"Check data",IF($O215&lt;0,"Overdue",IF($O215&lt;=Dashboard!$B$5,"Due soon","OK"))))</f>
        <v/>
      </c>
      <c r="R215" s="22" t="str">
        <f>IF($A215="","",SUMPRODUCT(('Inspection Log'!$B$2:$B$2001=$A215)*('Inspection Log'!$E$2:$E$2001="Fail")*('Inspection Log'!$G$2:$G$2001&lt;&gt;"Closed")))</f>
        <v/>
      </c>
      <c r="S215" s="24" t="str">
        <f>IF(COUNTA($A215:$E215)=0,"",IF($A215="","Check ID",IF(SUMPRODUCT(--($A$2:$A$301=$A215))&gt;1,"Duplicate ID",IF(OR($C215="",SUMPRODUCT(--(Types!$A$2:$A$21=$C215))&lt;&gt;1),"Check ID",IF(OR($B215="",NOT(AND(ISNUMBER($E215),N($E215)&gt;=18264,N($E215)&lt;=73050))),"Check inputs","OK")))))</f>
        <v/>
      </c>
    </row>
    <row r="216" ht="24" customHeight="1" spans="1:19" x14ac:dyDescent="0.25">
      <c r="A216" s="18"/>
      <c r="B216" s="19"/>
      <c r="C216" s="18"/>
      <c r="D216" s="18"/>
      <c r="E216" s="20"/>
      <c r="F216" s="21" t="str">
        <f>IF(OR($A216="",$S216&lt;&gt;"OK"),"",MAX($E216,SUMPRODUCT(MAX(('Inspection Log'!$B$2:$B$2001=$A216)*('Inspection Log'!$C$2:$C$2001="Monthly")*'Inspection Log'!$I$2:$I$2001))))</f>
        <v/>
      </c>
      <c r="G216" s="21" t="str">
        <f>IF(OR($A216="",$S216&lt;&gt;"OK"),"",MAX($E216,SUMPRODUCT(MAX(('Inspection Log'!$B$2:$B$2001=$A216)*('Inspection Log'!$C$2:$C$2001="Maintenance")*'Inspection Log'!$I$2:$I$2001))))</f>
        <v/>
      </c>
      <c r="H216" s="21" t="str">
        <f>IF(OR($A216="",$S216&lt;&gt;"OK"),"",MAX($E216,SUMPRODUCT(MAX(('Inspection Log'!$B$2:$B$2001=$A216)*('Inspection Log'!$C$2:$C$2001="Internal")*'Inspection Log'!$I$2:$I$2001))))</f>
        <v/>
      </c>
      <c r="I216" s="21" t="str">
        <f>IF(OR($A216="",$S216&lt;&gt;"OK"),"",MAX($E216,SUMPRODUCT(MAX(('Inspection Log'!$B$2:$B$2001=$A216)*('Inspection Log'!$C$2:$C$2001="Hydrostatic")*'Inspection Log'!$I$2:$I$2001))))</f>
        <v/>
      </c>
      <c r="J216" s="21" t="str">
        <f>IF(OR($A216="",$S216&lt;&gt;"OK"),"",$F216+SUMPRODUCT(--(Types!$A$2:$A$21=$C216),Types!$C$2:$C$21))</f>
        <v/>
      </c>
      <c r="K216" s="21" t="str">
        <f>IF(OR($A216="",$S216&lt;&gt;"OK"),"",$G216+SUMPRODUCT(--(Types!$A$2:$A$21=$C216),Types!$D$2:$D$21))</f>
        <v/>
      </c>
      <c r="L216" s="21" t="str">
        <f>IF(OR($A216="",$S216&lt;&gt;"OK"),"",IF(SUMPRODUCT((Types!$A$2:$A$21=$C216)*(Types!$E$2:$E$21&lt;&gt;""))=0,"",EDATE($H216,12*SUMPRODUCT(--(Types!$A$2:$A$21=$C216),Types!$E$2:$E$21))))</f>
        <v/>
      </c>
      <c r="M216" s="21" t="str">
        <f>IF(OR($A216="",$S216&lt;&gt;"OK"),"",EDATE($I216,12*SUMPRODUCT(--(Types!$A$2:$A$21=$C216),Types!$F$2:$F$21)))</f>
        <v/>
      </c>
      <c r="N216" s="21" t="str">
        <f>IF(OR($A216="",$S216&lt;&gt;"OK"),"",MIN($J216:$M216))</f>
        <v/>
      </c>
      <c r="O216" s="22" t="str">
        <f>IF($A216="","",IF(OR($S216&lt;&gt;"OK",NOT(AND(ISNUMBER(Dashboard!$B$4),N(Dashboard!$B$4)&gt;=18264,N(Dashboard!$B$4)&lt;=73050))),"n/a",$N216-Dashboard!$B$4))</f>
        <v/>
      </c>
      <c r="P216" s="23" t="str">
        <f>IF(OR($A216="",$S216&lt;&gt;"OK"),"",MID(IF($J216=$N216," + Monthly","")&amp;IF($K216=$N216," + Maintenance","")&amp;IF($L216=$N216," + Internal","")&amp;IF($M216=$N216," + Hydrostatic",""),4,100))</f>
        <v/>
      </c>
      <c r="Q216" s="24" t="str">
        <f>IF($A216="","",IF(Dashboard!$B$14&gt;0,"Check data",IF($O216&lt;0,"Overdue",IF($O216&lt;=Dashboard!$B$5,"Due soon","OK"))))</f>
        <v/>
      </c>
      <c r="R216" s="22" t="str">
        <f>IF($A216="","",SUMPRODUCT(('Inspection Log'!$B$2:$B$2001=$A216)*('Inspection Log'!$E$2:$E$2001="Fail")*('Inspection Log'!$G$2:$G$2001&lt;&gt;"Closed")))</f>
        <v/>
      </c>
      <c r="S216" s="24" t="str">
        <f>IF(COUNTA($A216:$E216)=0,"",IF($A216="","Check ID",IF(SUMPRODUCT(--($A$2:$A$301=$A216))&gt;1,"Duplicate ID",IF(OR($C216="",SUMPRODUCT(--(Types!$A$2:$A$21=$C216))&lt;&gt;1),"Check ID",IF(OR($B216="",NOT(AND(ISNUMBER($E216),N($E216)&gt;=18264,N($E216)&lt;=73050))),"Check inputs","OK")))))</f>
        <v/>
      </c>
    </row>
    <row r="217" ht="24" customHeight="1" spans="1:19" x14ac:dyDescent="0.25">
      <c r="A217" s="18"/>
      <c r="B217" s="19"/>
      <c r="C217" s="18"/>
      <c r="D217" s="18"/>
      <c r="E217" s="20"/>
      <c r="F217" s="21" t="str">
        <f>IF(OR($A217="",$S217&lt;&gt;"OK"),"",MAX($E217,SUMPRODUCT(MAX(('Inspection Log'!$B$2:$B$2001=$A217)*('Inspection Log'!$C$2:$C$2001="Monthly")*'Inspection Log'!$I$2:$I$2001))))</f>
        <v/>
      </c>
      <c r="G217" s="21" t="str">
        <f>IF(OR($A217="",$S217&lt;&gt;"OK"),"",MAX($E217,SUMPRODUCT(MAX(('Inspection Log'!$B$2:$B$2001=$A217)*('Inspection Log'!$C$2:$C$2001="Maintenance")*'Inspection Log'!$I$2:$I$2001))))</f>
        <v/>
      </c>
      <c r="H217" s="21" t="str">
        <f>IF(OR($A217="",$S217&lt;&gt;"OK"),"",MAX($E217,SUMPRODUCT(MAX(('Inspection Log'!$B$2:$B$2001=$A217)*('Inspection Log'!$C$2:$C$2001="Internal")*'Inspection Log'!$I$2:$I$2001))))</f>
        <v/>
      </c>
      <c r="I217" s="21" t="str">
        <f>IF(OR($A217="",$S217&lt;&gt;"OK"),"",MAX($E217,SUMPRODUCT(MAX(('Inspection Log'!$B$2:$B$2001=$A217)*('Inspection Log'!$C$2:$C$2001="Hydrostatic")*'Inspection Log'!$I$2:$I$2001))))</f>
        <v/>
      </c>
      <c r="J217" s="21" t="str">
        <f>IF(OR($A217="",$S217&lt;&gt;"OK"),"",$F217+SUMPRODUCT(--(Types!$A$2:$A$21=$C217),Types!$C$2:$C$21))</f>
        <v/>
      </c>
      <c r="K217" s="21" t="str">
        <f>IF(OR($A217="",$S217&lt;&gt;"OK"),"",$G217+SUMPRODUCT(--(Types!$A$2:$A$21=$C217),Types!$D$2:$D$21))</f>
        <v/>
      </c>
      <c r="L217" s="21" t="str">
        <f>IF(OR($A217="",$S217&lt;&gt;"OK"),"",IF(SUMPRODUCT((Types!$A$2:$A$21=$C217)*(Types!$E$2:$E$21&lt;&gt;""))=0,"",EDATE($H217,12*SUMPRODUCT(--(Types!$A$2:$A$21=$C217),Types!$E$2:$E$21))))</f>
        <v/>
      </c>
      <c r="M217" s="21" t="str">
        <f>IF(OR($A217="",$S217&lt;&gt;"OK"),"",EDATE($I217,12*SUMPRODUCT(--(Types!$A$2:$A$21=$C217),Types!$F$2:$F$21)))</f>
        <v/>
      </c>
      <c r="N217" s="21" t="str">
        <f>IF(OR($A217="",$S217&lt;&gt;"OK"),"",MIN($J217:$M217))</f>
        <v/>
      </c>
      <c r="O217" s="22" t="str">
        <f>IF($A217="","",IF(OR($S217&lt;&gt;"OK",NOT(AND(ISNUMBER(Dashboard!$B$4),N(Dashboard!$B$4)&gt;=18264,N(Dashboard!$B$4)&lt;=73050))),"n/a",$N217-Dashboard!$B$4))</f>
        <v/>
      </c>
      <c r="P217" s="23" t="str">
        <f>IF(OR($A217="",$S217&lt;&gt;"OK"),"",MID(IF($J217=$N217," + Monthly","")&amp;IF($K217=$N217," + Maintenance","")&amp;IF($L217=$N217," + Internal","")&amp;IF($M217=$N217," + Hydrostatic",""),4,100))</f>
        <v/>
      </c>
      <c r="Q217" s="24" t="str">
        <f>IF($A217="","",IF(Dashboard!$B$14&gt;0,"Check data",IF($O217&lt;0,"Overdue",IF($O217&lt;=Dashboard!$B$5,"Due soon","OK"))))</f>
        <v/>
      </c>
      <c r="R217" s="22" t="str">
        <f>IF($A217="","",SUMPRODUCT(('Inspection Log'!$B$2:$B$2001=$A217)*('Inspection Log'!$E$2:$E$2001="Fail")*('Inspection Log'!$G$2:$G$2001&lt;&gt;"Closed")))</f>
        <v/>
      </c>
      <c r="S217" s="24" t="str">
        <f>IF(COUNTA($A217:$E217)=0,"",IF($A217="","Check ID",IF(SUMPRODUCT(--($A$2:$A$301=$A217))&gt;1,"Duplicate ID",IF(OR($C217="",SUMPRODUCT(--(Types!$A$2:$A$21=$C217))&lt;&gt;1),"Check ID",IF(OR($B217="",NOT(AND(ISNUMBER($E217),N($E217)&gt;=18264,N($E217)&lt;=73050))),"Check inputs","OK")))))</f>
        <v/>
      </c>
    </row>
    <row r="218" ht="24" customHeight="1" spans="1:19" x14ac:dyDescent="0.25">
      <c r="A218" s="18"/>
      <c r="B218" s="19"/>
      <c r="C218" s="18"/>
      <c r="D218" s="18"/>
      <c r="E218" s="20"/>
      <c r="F218" s="21" t="str">
        <f>IF(OR($A218="",$S218&lt;&gt;"OK"),"",MAX($E218,SUMPRODUCT(MAX(('Inspection Log'!$B$2:$B$2001=$A218)*('Inspection Log'!$C$2:$C$2001="Monthly")*'Inspection Log'!$I$2:$I$2001))))</f>
        <v/>
      </c>
      <c r="G218" s="21" t="str">
        <f>IF(OR($A218="",$S218&lt;&gt;"OK"),"",MAX($E218,SUMPRODUCT(MAX(('Inspection Log'!$B$2:$B$2001=$A218)*('Inspection Log'!$C$2:$C$2001="Maintenance")*'Inspection Log'!$I$2:$I$2001))))</f>
        <v/>
      </c>
      <c r="H218" s="21" t="str">
        <f>IF(OR($A218="",$S218&lt;&gt;"OK"),"",MAX($E218,SUMPRODUCT(MAX(('Inspection Log'!$B$2:$B$2001=$A218)*('Inspection Log'!$C$2:$C$2001="Internal")*'Inspection Log'!$I$2:$I$2001))))</f>
        <v/>
      </c>
      <c r="I218" s="21" t="str">
        <f>IF(OR($A218="",$S218&lt;&gt;"OK"),"",MAX($E218,SUMPRODUCT(MAX(('Inspection Log'!$B$2:$B$2001=$A218)*('Inspection Log'!$C$2:$C$2001="Hydrostatic")*'Inspection Log'!$I$2:$I$2001))))</f>
        <v/>
      </c>
      <c r="J218" s="21" t="str">
        <f>IF(OR($A218="",$S218&lt;&gt;"OK"),"",$F218+SUMPRODUCT(--(Types!$A$2:$A$21=$C218),Types!$C$2:$C$21))</f>
        <v/>
      </c>
      <c r="K218" s="21" t="str">
        <f>IF(OR($A218="",$S218&lt;&gt;"OK"),"",$G218+SUMPRODUCT(--(Types!$A$2:$A$21=$C218),Types!$D$2:$D$21))</f>
        <v/>
      </c>
      <c r="L218" s="21" t="str">
        <f>IF(OR($A218="",$S218&lt;&gt;"OK"),"",IF(SUMPRODUCT((Types!$A$2:$A$21=$C218)*(Types!$E$2:$E$21&lt;&gt;""))=0,"",EDATE($H218,12*SUMPRODUCT(--(Types!$A$2:$A$21=$C218),Types!$E$2:$E$21))))</f>
        <v/>
      </c>
      <c r="M218" s="21" t="str">
        <f>IF(OR($A218="",$S218&lt;&gt;"OK"),"",EDATE($I218,12*SUMPRODUCT(--(Types!$A$2:$A$21=$C218),Types!$F$2:$F$21)))</f>
        <v/>
      </c>
      <c r="N218" s="21" t="str">
        <f>IF(OR($A218="",$S218&lt;&gt;"OK"),"",MIN($J218:$M218))</f>
        <v/>
      </c>
      <c r="O218" s="22" t="str">
        <f>IF($A218="","",IF(OR($S218&lt;&gt;"OK",NOT(AND(ISNUMBER(Dashboard!$B$4),N(Dashboard!$B$4)&gt;=18264,N(Dashboard!$B$4)&lt;=73050))),"n/a",$N218-Dashboard!$B$4))</f>
        <v/>
      </c>
      <c r="P218" s="23" t="str">
        <f>IF(OR($A218="",$S218&lt;&gt;"OK"),"",MID(IF($J218=$N218," + Monthly","")&amp;IF($K218=$N218," + Maintenance","")&amp;IF($L218=$N218," + Internal","")&amp;IF($M218=$N218," + Hydrostatic",""),4,100))</f>
        <v/>
      </c>
      <c r="Q218" s="24" t="str">
        <f>IF($A218="","",IF(Dashboard!$B$14&gt;0,"Check data",IF($O218&lt;0,"Overdue",IF($O218&lt;=Dashboard!$B$5,"Due soon","OK"))))</f>
        <v/>
      </c>
      <c r="R218" s="22" t="str">
        <f>IF($A218="","",SUMPRODUCT(('Inspection Log'!$B$2:$B$2001=$A218)*('Inspection Log'!$E$2:$E$2001="Fail")*('Inspection Log'!$G$2:$G$2001&lt;&gt;"Closed")))</f>
        <v/>
      </c>
      <c r="S218" s="24" t="str">
        <f>IF(COUNTA($A218:$E218)=0,"",IF($A218="","Check ID",IF(SUMPRODUCT(--($A$2:$A$301=$A218))&gt;1,"Duplicate ID",IF(OR($C218="",SUMPRODUCT(--(Types!$A$2:$A$21=$C218))&lt;&gt;1),"Check ID",IF(OR($B218="",NOT(AND(ISNUMBER($E218),N($E218)&gt;=18264,N($E218)&lt;=73050))),"Check inputs","OK")))))</f>
        <v/>
      </c>
    </row>
    <row r="219" ht="24" customHeight="1" spans="1:19" x14ac:dyDescent="0.25">
      <c r="A219" s="18"/>
      <c r="B219" s="19"/>
      <c r="C219" s="18"/>
      <c r="D219" s="18"/>
      <c r="E219" s="20"/>
      <c r="F219" s="21" t="str">
        <f>IF(OR($A219="",$S219&lt;&gt;"OK"),"",MAX($E219,SUMPRODUCT(MAX(('Inspection Log'!$B$2:$B$2001=$A219)*('Inspection Log'!$C$2:$C$2001="Monthly")*'Inspection Log'!$I$2:$I$2001))))</f>
        <v/>
      </c>
      <c r="G219" s="21" t="str">
        <f>IF(OR($A219="",$S219&lt;&gt;"OK"),"",MAX($E219,SUMPRODUCT(MAX(('Inspection Log'!$B$2:$B$2001=$A219)*('Inspection Log'!$C$2:$C$2001="Maintenance")*'Inspection Log'!$I$2:$I$2001))))</f>
        <v/>
      </c>
      <c r="H219" s="21" t="str">
        <f>IF(OR($A219="",$S219&lt;&gt;"OK"),"",MAX($E219,SUMPRODUCT(MAX(('Inspection Log'!$B$2:$B$2001=$A219)*('Inspection Log'!$C$2:$C$2001="Internal")*'Inspection Log'!$I$2:$I$2001))))</f>
        <v/>
      </c>
      <c r="I219" s="21" t="str">
        <f>IF(OR($A219="",$S219&lt;&gt;"OK"),"",MAX($E219,SUMPRODUCT(MAX(('Inspection Log'!$B$2:$B$2001=$A219)*('Inspection Log'!$C$2:$C$2001="Hydrostatic")*'Inspection Log'!$I$2:$I$2001))))</f>
        <v/>
      </c>
      <c r="J219" s="21" t="str">
        <f>IF(OR($A219="",$S219&lt;&gt;"OK"),"",$F219+SUMPRODUCT(--(Types!$A$2:$A$21=$C219),Types!$C$2:$C$21))</f>
        <v/>
      </c>
      <c r="K219" s="21" t="str">
        <f>IF(OR($A219="",$S219&lt;&gt;"OK"),"",$G219+SUMPRODUCT(--(Types!$A$2:$A$21=$C219),Types!$D$2:$D$21))</f>
        <v/>
      </c>
      <c r="L219" s="21" t="str">
        <f>IF(OR($A219="",$S219&lt;&gt;"OK"),"",IF(SUMPRODUCT((Types!$A$2:$A$21=$C219)*(Types!$E$2:$E$21&lt;&gt;""))=0,"",EDATE($H219,12*SUMPRODUCT(--(Types!$A$2:$A$21=$C219),Types!$E$2:$E$21))))</f>
        <v/>
      </c>
      <c r="M219" s="21" t="str">
        <f>IF(OR($A219="",$S219&lt;&gt;"OK"),"",EDATE($I219,12*SUMPRODUCT(--(Types!$A$2:$A$21=$C219),Types!$F$2:$F$21)))</f>
        <v/>
      </c>
      <c r="N219" s="21" t="str">
        <f>IF(OR($A219="",$S219&lt;&gt;"OK"),"",MIN($J219:$M219))</f>
        <v/>
      </c>
      <c r="O219" s="22" t="str">
        <f>IF($A219="","",IF(OR($S219&lt;&gt;"OK",NOT(AND(ISNUMBER(Dashboard!$B$4),N(Dashboard!$B$4)&gt;=18264,N(Dashboard!$B$4)&lt;=73050))),"n/a",$N219-Dashboard!$B$4))</f>
        <v/>
      </c>
      <c r="P219" s="23" t="str">
        <f>IF(OR($A219="",$S219&lt;&gt;"OK"),"",MID(IF($J219=$N219," + Monthly","")&amp;IF($K219=$N219," + Maintenance","")&amp;IF($L219=$N219," + Internal","")&amp;IF($M219=$N219," + Hydrostatic",""),4,100))</f>
        <v/>
      </c>
      <c r="Q219" s="24" t="str">
        <f>IF($A219="","",IF(Dashboard!$B$14&gt;0,"Check data",IF($O219&lt;0,"Overdue",IF($O219&lt;=Dashboard!$B$5,"Due soon","OK"))))</f>
        <v/>
      </c>
      <c r="R219" s="22" t="str">
        <f>IF($A219="","",SUMPRODUCT(('Inspection Log'!$B$2:$B$2001=$A219)*('Inspection Log'!$E$2:$E$2001="Fail")*('Inspection Log'!$G$2:$G$2001&lt;&gt;"Closed")))</f>
        <v/>
      </c>
      <c r="S219" s="24" t="str">
        <f>IF(COUNTA($A219:$E219)=0,"",IF($A219="","Check ID",IF(SUMPRODUCT(--($A$2:$A$301=$A219))&gt;1,"Duplicate ID",IF(OR($C219="",SUMPRODUCT(--(Types!$A$2:$A$21=$C219))&lt;&gt;1),"Check ID",IF(OR($B219="",NOT(AND(ISNUMBER($E219),N($E219)&gt;=18264,N($E219)&lt;=73050))),"Check inputs","OK")))))</f>
        <v/>
      </c>
    </row>
    <row r="220" ht="24" customHeight="1" spans="1:19" x14ac:dyDescent="0.25">
      <c r="A220" s="18"/>
      <c r="B220" s="19"/>
      <c r="C220" s="18"/>
      <c r="D220" s="18"/>
      <c r="E220" s="20"/>
      <c r="F220" s="21" t="str">
        <f>IF(OR($A220="",$S220&lt;&gt;"OK"),"",MAX($E220,SUMPRODUCT(MAX(('Inspection Log'!$B$2:$B$2001=$A220)*('Inspection Log'!$C$2:$C$2001="Monthly")*'Inspection Log'!$I$2:$I$2001))))</f>
        <v/>
      </c>
      <c r="G220" s="21" t="str">
        <f>IF(OR($A220="",$S220&lt;&gt;"OK"),"",MAX($E220,SUMPRODUCT(MAX(('Inspection Log'!$B$2:$B$2001=$A220)*('Inspection Log'!$C$2:$C$2001="Maintenance")*'Inspection Log'!$I$2:$I$2001))))</f>
        <v/>
      </c>
      <c r="H220" s="21" t="str">
        <f>IF(OR($A220="",$S220&lt;&gt;"OK"),"",MAX($E220,SUMPRODUCT(MAX(('Inspection Log'!$B$2:$B$2001=$A220)*('Inspection Log'!$C$2:$C$2001="Internal")*'Inspection Log'!$I$2:$I$2001))))</f>
        <v/>
      </c>
      <c r="I220" s="21" t="str">
        <f>IF(OR($A220="",$S220&lt;&gt;"OK"),"",MAX($E220,SUMPRODUCT(MAX(('Inspection Log'!$B$2:$B$2001=$A220)*('Inspection Log'!$C$2:$C$2001="Hydrostatic")*'Inspection Log'!$I$2:$I$2001))))</f>
        <v/>
      </c>
      <c r="J220" s="21" t="str">
        <f>IF(OR($A220="",$S220&lt;&gt;"OK"),"",$F220+SUMPRODUCT(--(Types!$A$2:$A$21=$C220),Types!$C$2:$C$21))</f>
        <v/>
      </c>
      <c r="K220" s="21" t="str">
        <f>IF(OR($A220="",$S220&lt;&gt;"OK"),"",$G220+SUMPRODUCT(--(Types!$A$2:$A$21=$C220),Types!$D$2:$D$21))</f>
        <v/>
      </c>
      <c r="L220" s="21" t="str">
        <f>IF(OR($A220="",$S220&lt;&gt;"OK"),"",IF(SUMPRODUCT((Types!$A$2:$A$21=$C220)*(Types!$E$2:$E$21&lt;&gt;""))=0,"",EDATE($H220,12*SUMPRODUCT(--(Types!$A$2:$A$21=$C220),Types!$E$2:$E$21))))</f>
        <v/>
      </c>
      <c r="M220" s="21" t="str">
        <f>IF(OR($A220="",$S220&lt;&gt;"OK"),"",EDATE($I220,12*SUMPRODUCT(--(Types!$A$2:$A$21=$C220),Types!$F$2:$F$21)))</f>
        <v/>
      </c>
      <c r="N220" s="21" t="str">
        <f>IF(OR($A220="",$S220&lt;&gt;"OK"),"",MIN($J220:$M220))</f>
        <v/>
      </c>
      <c r="O220" s="22" t="str">
        <f>IF($A220="","",IF(OR($S220&lt;&gt;"OK",NOT(AND(ISNUMBER(Dashboard!$B$4),N(Dashboard!$B$4)&gt;=18264,N(Dashboard!$B$4)&lt;=73050))),"n/a",$N220-Dashboard!$B$4))</f>
        <v/>
      </c>
      <c r="P220" s="23" t="str">
        <f>IF(OR($A220="",$S220&lt;&gt;"OK"),"",MID(IF($J220=$N220," + Monthly","")&amp;IF($K220=$N220," + Maintenance","")&amp;IF($L220=$N220," + Internal","")&amp;IF($M220=$N220," + Hydrostatic",""),4,100))</f>
        <v/>
      </c>
      <c r="Q220" s="24" t="str">
        <f>IF($A220="","",IF(Dashboard!$B$14&gt;0,"Check data",IF($O220&lt;0,"Overdue",IF($O220&lt;=Dashboard!$B$5,"Due soon","OK"))))</f>
        <v/>
      </c>
      <c r="R220" s="22" t="str">
        <f>IF($A220="","",SUMPRODUCT(('Inspection Log'!$B$2:$B$2001=$A220)*('Inspection Log'!$E$2:$E$2001="Fail")*('Inspection Log'!$G$2:$G$2001&lt;&gt;"Closed")))</f>
        <v/>
      </c>
      <c r="S220" s="24" t="str">
        <f>IF(COUNTA($A220:$E220)=0,"",IF($A220="","Check ID",IF(SUMPRODUCT(--($A$2:$A$301=$A220))&gt;1,"Duplicate ID",IF(OR($C220="",SUMPRODUCT(--(Types!$A$2:$A$21=$C220))&lt;&gt;1),"Check ID",IF(OR($B220="",NOT(AND(ISNUMBER($E220),N($E220)&gt;=18264,N($E220)&lt;=73050))),"Check inputs","OK")))))</f>
        <v/>
      </c>
    </row>
    <row r="221" ht="24" customHeight="1" spans="1:19" x14ac:dyDescent="0.25">
      <c r="A221" s="18"/>
      <c r="B221" s="19"/>
      <c r="C221" s="18"/>
      <c r="D221" s="18"/>
      <c r="E221" s="20"/>
      <c r="F221" s="21" t="str">
        <f>IF(OR($A221="",$S221&lt;&gt;"OK"),"",MAX($E221,SUMPRODUCT(MAX(('Inspection Log'!$B$2:$B$2001=$A221)*('Inspection Log'!$C$2:$C$2001="Monthly")*'Inspection Log'!$I$2:$I$2001))))</f>
        <v/>
      </c>
      <c r="G221" s="21" t="str">
        <f>IF(OR($A221="",$S221&lt;&gt;"OK"),"",MAX($E221,SUMPRODUCT(MAX(('Inspection Log'!$B$2:$B$2001=$A221)*('Inspection Log'!$C$2:$C$2001="Maintenance")*'Inspection Log'!$I$2:$I$2001))))</f>
        <v/>
      </c>
      <c r="H221" s="21" t="str">
        <f>IF(OR($A221="",$S221&lt;&gt;"OK"),"",MAX($E221,SUMPRODUCT(MAX(('Inspection Log'!$B$2:$B$2001=$A221)*('Inspection Log'!$C$2:$C$2001="Internal")*'Inspection Log'!$I$2:$I$2001))))</f>
        <v/>
      </c>
      <c r="I221" s="21" t="str">
        <f>IF(OR($A221="",$S221&lt;&gt;"OK"),"",MAX($E221,SUMPRODUCT(MAX(('Inspection Log'!$B$2:$B$2001=$A221)*('Inspection Log'!$C$2:$C$2001="Hydrostatic")*'Inspection Log'!$I$2:$I$2001))))</f>
        <v/>
      </c>
      <c r="J221" s="21" t="str">
        <f>IF(OR($A221="",$S221&lt;&gt;"OK"),"",$F221+SUMPRODUCT(--(Types!$A$2:$A$21=$C221),Types!$C$2:$C$21))</f>
        <v/>
      </c>
      <c r="K221" s="21" t="str">
        <f>IF(OR($A221="",$S221&lt;&gt;"OK"),"",$G221+SUMPRODUCT(--(Types!$A$2:$A$21=$C221),Types!$D$2:$D$21))</f>
        <v/>
      </c>
      <c r="L221" s="21" t="str">
        <f>IF(OR($A221="",$S221&lt;&gt;"OK"),"",IF(SUMPRODUCT((Types!$A$2:$A$21=$C221)*(Types!$E$2:$E$21&lt;&gt;""))=0,"",EDATE($H221,12*SUMPRODUCT(--(Types!$A$2:$A$21=$C221),Types!$E$2:$E$21))))</f>
        <v/>
      </c>
      <c r="M221" s="21" t="str">
        <f>IF(OR($A221="",$S221&lt;&gt;"OK"),"",EDATE($I221,12*SUMPRODUCT(--(Types!$A$2:$A$21=$C221),Types!$F$2:$F$21)))</f>
        <v/>
      </c>
      <c r="N221" s="21" t="str">
        <f>IF(OR($A221="",$S221&lt;&gt;"OK"),"",MIN($J221:$M221))</f>
        <v/>
      </c>
      <c r="O221" s="22" t="str">
        <f>IF($A221="","",IF(OR($S221&lt;&gt;"OK",NOT(AND(ISNUMBER(Dashboard!$B$4),N(Dashboard!$B$4)&gt;=18264,N(Dashboard!$B$4)&lt;=73050))),"n/a",$N221-Dashboard!$B$4))</f>
        <v/>
      </c>
      <c r="P221" s="23" t="str">
        <f>IF(OR($A221="",$S221&lt;&gt;"OK"),"",MID(IF($J221=$N221," + Monthly","")&amp;IF($K221=$N221," + Maintenance","")&amp;IF($L221=$N221," + Internal","")&amp;IF($M221=$N221," + Hydrostatic",""),4,100))</f>
        <v/>
      </c>
      <c r="Q221" s="24" t="str">
        <f>IF($A221="","",IF(Dashboard!$B$14&gt;0,"Check data",IF($O221&lt;0,"Overdue",IF($O221&lt;=Dashboard!$B$5,"Due soon","OK"))))</f>
        <v/>
      </c>
      <c r="R221" s="22" t="str">
        <f>IF($A221="","",SUMPRODUCT(('Inspection Log'!$B$2:$B$2001=$A221)*('Inspection Log'!$E$2:$E$2001="Fail")*('Inspection Log'!$G$2:$G$2001&lt;&gt;"Closed")))</f>
        <v/>
      </c>
      <c r="S221" s="24" t="str">
        <f>IF(COUNTA($A221:$E221)=0,"",IF($A221="","Check ID",IF(SUMPRODUCT(--($A$2:$A$301=$A221))&gt;1,"Duplicate ID",IF(OR($C221="",SUMPRODUCT(--(Types!$A$2:$A$21=$C221))&lt;&gt;1),"Check ID",IF(OR($B221="",NOT(AND(ISNUMBER($E221),N($E221)&gt;=18264,N($E221)&lt;=73050))),"Check inputs","OK")))))</f>
        <v/>
      </c>
    </row>
    <row r="222" ht="24" customHeight="1" spans="1:19" x14ac:dyDescent="0.25">
      <c r="A222" s="18"/>
      <c r="B222" s="19"/>
      <c r="C222" s="18"/>
      <c r="D222" s="18"/>
      <c r="E222" s="20"/>
      <c r="F222" s="21" t="str">
        <f>IF(OR($A222="",$S222&lt;&gt;"OK"),"",MAX($E222,SUMPRODUCT(MAX(('Inspection Log'!$B$2:$B$2001=$A222)*('Inspection Log'!$C$2:$C$2001="Monthly")*'Inspection Log'!$I$2:$I$2001))))</f>
        <v/>
      </c>
      <c r="G222" s="21" t="str">
        <f>IF(OR($A222="",$S222&lt;&gt;"OK"),"",MAX($E222,SUMPRODUCT(MAX(('Inspection Log'!$B$2:$B$2001=$A222)*('Inspection Log'!$C$2:$C$2001="Maintenance")*'Inspection Log'!$I$2:$I$2001))))</f>
        <v/>
      </c>
      <c r="H222" s="21" t="str">
        <f>IF(OR($A222="",$S222&lt;&gt;"OK"),"",MAX($E222,SUMPRODUCT(MAX(('Inspection Log'!$B$2:$B$2001=$A222)*('Inspection Log'!$C$2:$C$2001="Internal")*'Inspection Log'!$I$2:$I$2001))))</f>
        <v/>
      </c>
      <c r="I222" s="21" t="str">
        <f>IF(OR($A222="",$S222&lt;&gt;"OK"),"",MAX($E222,SUMPRODUCT(MAX(('Inspection Log'!$B$2:$B$2001=$A222)*('Inspection Log'!$C$2:$C$2001="Hydrostatic")*'Inspection Log'!$I$2:$I$2001))))</f>
        <v/>
      </c>
      <c r="J222" s="21" t="str">
        <f>IF(OR($A222="",$S222&lt;&gt;"OK"),"",$F222+SUMPRODUCT(--(Types!$A$2:$A$21=$C222),Types!$C$2:$C$21))</f>
        <v/>
      </c>
      <c r="K222" s="21" t="str">
        <f>IF(OR($A222="",$S222&lt;&gt;"OK"),"",$G222+SUMPRODUCT(--(Types!$A$2:$A$21=$C222),Types!$D$2:$D$21))</f>
        <v/>
      </c>
      <c r="L222" s="21" t="str">
        <f>IF(OR($A222="",$S222&lt;&gt;"OK"),"",IF(SUMPRODUCT((Types!$A$2:$A$21=$C222)*(Types!$E$2:$E$21&lt;&gt;""))=0,"",EDATE($H222,12*SUMPRODUCT(--(Types!$A$2:$A$21=$C222),Types!$E$2:$E$21))))</f>
        <v/>
      </c>
      <c r="M222" s="21" t="str">
        <f>IF(OR($A222="",$S222&lt;&gt;"OK"),"",EDATE($I222,12*SUMPRODUCT(--(Types!$A$2:$A$21=$C222),Types!$F$2:$F$21)))</f>
        <v/>
      </c>
      <c r="N222" s="21" t="str">
        <f>IF(OR($A222="",$S222&lt;&gt;"OK"),"",MIN($J222:$M222))</f>
        <v/>
      </c>
      <c r="O222" s="22" t="str">
        <f>IF($A222="","",IF(OR($S222&lt;&gt;"OK",NOT(AND(ISNUMBER(Dashboard!$B$4),N(Dashboard!$B$4)&gt;=18264,N(Dashboard!$B$4)&lt;=73050))),"n/a",$N222-Dashboard!$B$4))</f>
        <v/>
      </c>
      <c r="P222" s="23" t="str">
        <f>IF(OR($A222="",$S222&lt;&gt;"OK"),"",MID(IF($J222=$N222," + Monthly","")&amp;IF($K222=$N222," + Maintenance","")&amp;IF($L222=$N222," + Internal","")&amp;IF($M222=$N222," + Hydrostatic",""),4,100))</f>
        <v/>
      </c>
      <c r="Q222" s="24" t="str">
        <f>IF($A222="","",IF(Dashboard!$B$14&gt;0,"Check data",IF($O222&lt;0,"Overdue",IF($O222&lt;=Dashboard!$B$5,"Due soon","OK"))))</f>
        <v/>
      </c>
      <c r="R222" s="22" t="str">
        <f>IF($A222="","",SUMPRODUCT(('Inspection Log'!$B$2:$B$2001=$A222)*('Inspection Log'!$E$2:$E$2001="Fail")*('Inspection Log'!$G$2:$G$2001&lt;&gt;"Closed")))</f>
        <v/>
      </c>
      <c r="S222" s="24" t="str">
        <f>IF(COUNTA($A222:$E222)=0,"",IF($A222="","Check ID",IF(SUMPRODUCT(--($A$2:$A$301=$A222))&gt;1,"Duplicate ID",IF(OR($C222="",SUMPRODUCT(--(Types!$A$2:$A$21=$C222))&lt;&gt;1),"Check ID",IF(OR($B222="",NOT(AND(ISNUMBER($E222),N($E222)&gt;=18264,N($E222)&lt;=73050))),"Check inputs","OK")))))</f>
        <v/>
      </c>
    </row>
    <row r="223" ht="24" customHeight="1" spans="1:19" x14ac:dyDescent="0.25">
      <c r="A223" s="18"/>
      <c r="B223" s="19"/>
      <c r="C223" s="18"/>
      <c r="D223" s="18"/>
      <c r="E223" s="20"/>
      <c r="F223" s="21" t="str">
        <f>IF(OR($A223="",$S223&lt;&gt;"OK"),"",MAX($E223,SUMPRODUCT(MAX(('Inspection Log'!$B$2:$B$2001=$A223)*('Inspection Log'!$C$2:$C$2001="Monthly")*'Inspection Log'!$I$2:$I$2001))))</f>
        <v/>
      </c>
      <c r="G223" s="21" t="str">
        <f>IF(OR($A223="",$S223&lt;&gt;"OK"),"",MAX($E223,SUMPRODUCT(MAX(('Inspection Log'!$B$2:$B$2001=$A223)*('Inspection Log'!$C$2:$C$2001="Maintenance")*'Inspection Log'!$I$2:$I$2001))))</f>
        <v/>
      </c>
      <c r="H223" s="21" t="str">
        <f>IF(OR($A223="",$S223&lt;&gt;"OK"),"",MAX($E223,SUMPRODUCT(MAX(('Inspection Log'!$B$2:$B$2001=$A223)*('Inspection Log'!$C$2:$C$2001="Internal")*'Inspection Log'!$I$2:$I$2001))))</f>
        <v/>
      </c>
      <c r="I223" s="21" t="str">
        <f>IF(OR($A223="",$S223&lt;&gt;"OK"),"",MAX($E223,SUMPRODUCT(MAX(('Inspection Log'!$B$2:$B$2001=$A223)*('Inspection Log'!$C$2:$C$2001="Hydrostatic")*'Inspection Log'!$I$2:$I$2001))))</f>
        <v/>
      </c>
      <c r="J223" s="21" t="str">
        <f>IF(OR($A223="",$S223&lt;&gt;"OK"),"",$F223+SUMPRODUCT(--(Types!$A$2:$A$21=$C223),Types!$C$2:$C$21))</f>
        <v/>
      </c>
      <c r="K223" s="21" t="str">
        <f>IF(OR($A223="",$S223&lt;&gt;"OK"),"",$G223+SUMPRODUCT(--(Types!$A$2:$A$21=$C223),Types!$D$2:$D$21))</f>
        <v/>
      </c>
      <c r="L223" s="21" t="str">
        <f>IF(OR($A223="",$S223&lt;&gt;"OK"),"",IF(SUMPRODUCT((Types!$A$2:$A$21=$C223)*(Types!$E$2:$E$21&lt;&gt;""))=0,"",EDATE($H223,12*SUMPRODUCT(--(Types!$A$2:$A$21=$C223),Types!$E$2:$E$21))))</f>
        <v/>
      </c>
      <c r="M223" s="21" t="str">
        <f>IF(OR($A223="",$S223&lt;&gt;"OK"),"",EDATE($I223,12*SUMPRODUCT(--(Types!$A$2:$A$21=$C223),Types!$F$2:$F$21)))</f>
        <v/>
      </c>
      <c r="N223" s="21" t="str">
        <f>IF(OR($A223="",$S223&lt;&gt;"OK"),"",MIN($J223:$M223))</f>
        <v/>
      </c>
      <c r="O223" s="22" t="str">
        <f>IF($A223="","",IF(OR($S223&lt;&gt;"OK",NOT(AND(ISNUMBER(Dashboard!$B$4),N(Dashboard!$B$4)&gt;=18264,N(Dashboard!$B$4)&lt;=73050))),"n/a",$N223-Dashboard!$B$4))</f>
        <v/>
      </c>
      <c r="P223" s="23" t="str">
        <f>IF(OR($A223="",$S223&lt;&gt;"OK"),"",MID(IF($J223=$N223," + Monthly","")&amp;IF($K223=$N223," + Maintenance","")&amp;IF($L223=$N223," + Internal","")&amp;IF($M223=$N223," + Hydrostatic",""),4,100))</f>
        <v/>
      </c>
      <c r="Q223" s="24" t="str">
        <f>IF($A223="","",IF(Dashboard!$B$14&gt;0,"Check data",IF($O223&lt;0,"Overdue",IF($O223&lt;=Dashboard!$B$5,"Due soon","OK"))))</f>
        <v/>
      </c>
      <c r="R223" s="22" t="str">
        <f>IF($A223="","",SUMPRODUCT(('Inspection Log'!$B$2:$B$2001=$A223)*('Inspection Log'!$E$2:$E$2001="Fail")*('Inspection Log'!$G$2:$G$2001&lt;&gt;"Closed")))</f>
        <v/>
      </c>
      <c r="S223" s="24" t="str">
        <f>IF(COUNTA($A223:$E223)=0,"",IF($A223="","Check ID",IF(SUMPRODUCT(--($A$2:$A$301=$A223))&gt;1,"Duplicate ID",IF(OR($C223="",SUMPRODUCT(--(Types!$A$2:$A$21=$C223))&lt;&gt;1),"Check ID",IF(OR($B223="",NOT(AND(ISNUMBER($E223),N($E223)&gt;=18264,N($E223)&lt;=73050))),"Check inputs","OK")))))</f>
        <v/>
      </c>
    </row>
    <row r="224" ht="24" customHeight="1" spans="1:19" x14ac:dyDescent="0.25">
      <c r="A224" s="18"/>
      <c r="B224" s="19"/>
      <c r="C224" s="18"/>
      <c r="D224" s="18"/>
      <c r="E224" s="20"/>
      <c r="F224" s="21" t="str">
        <f>IF(OR($A224="",$S224&lt;&gt;"OK"),"",MAX($E224,SUMPRODUCT(MAX(('Inspection Log'!$B$2:$B$2001=$A224)*('Inspection Log'!$C$2:$C$2001="Monthly")*'Inspection Log'!$I$2:$I$2001))))</f>
        <v/>
      </c>
      <c r="G224" s="21" t="str">
        <f>IF(OR($A224="",$S224&lt;&gt;"OK"),"",MAX($E224,SUMPRODUCT(MAX(('Inspection Log'!$B$2:$B$2001=$A224)*('Inspection Log'!$C$2:$C$2001="Maintenance")*'Inspection Log'!$I$2:$I$2001))))</f>
        <v/>
      </c>
      <c r="H224" s="21" t="str">
        <f>IF(OR($A224="",$S224&lt;&gt;"OK"),"",MAX($E224,SUMPRODUCT(MAX(('Inspection Log'!$B$2:$B$2001=$A224)*('Inspection Log'!$C$2:$C$2001="Internal")*'Inspection Log'!$I$2:$I$2001))))</f>
        <v/>
      </c>
      <c r="I224" s="21" t="str">
        <f>IF(OR($A224="",$S224&lt;&gt;"OK"),"",MAX($E224,SUMPRODUCT(MAX(('Inspection Log'!$B$2:$B$2001=$A224)*('Inspection Log'!$C$2:$C$2001="Hydrostatic")*'Inspection Log'!$I$2:$I$2001))))</f>
        <v/>
      </c>
      <c r="J224" s="21" t="str">
        <f>IF(OR($A224="",$S224&lt;&gt;"OK"),"",$F224+SUMPRODUCT(--(Types!$A$2:$A$21=$C224),Types!$C$2:$C$21))</f>
        <v/>
      </c>
      <c r="K224" s="21" t="str">
        <f>IF(OR($A224="",$S224&lt;&gt;"OK"),"",$G224+SUMPRODUCT(--(Types!$A$2:$A$21=$C224),Types!$D$2:$D$21))</f>
        <v/>
      </c>
      <c r="L224" s="21" t="str">
        <f>IF(OR($A224="",$S224&lt;&gt;"OK"),"",IF(SUMPRODUCT((Types!$A$2:$A$21=$C224)*(Types!$E$2:$E$21&lt;&gt;""))=0,"",EDATE($H224,12*SUMPRODUCT(--(Types!$A$2:$A$21=$C224),Types!$E$2:$E$21))))</f>
        <v/>
      </c>
      <c r="M224" s="21" t="str">
        <f>IF(OR($A224="",$S224&lt;&gt;"OK"),"",EDATE($I224,12*SUMPRODUCT(--(Types!$A$2:$A$21=$C224),Types!$F$2:$F$21)))</f>
        <v/>
      </c>
      <c r="N224" s="21" t="str">
        <f>IF(OR($A224="",$S224&lt;&gt;"OK"),"",MIN($J224:$M224))</f>
        <v/>
      </c>
      <c r="O224" s="22" t="str">
        <f>IF($A224="","",IF(OR($S224&lt;&gt;"OK",NOT(AND(ISNUMBER(Dashboard!$B$4),N(Dashboard!$B$4)&gt;=18264,N(Dashboard!$B$4)&lt;=73050))),"n/a",$N224-Dashboard!$B$4))</f>
        <v/>
      </c>
      <c r="P224" s="23" t="str">
        <f>IF(OR($A224="",$S224&lt;&gt;"OK"),"",MID(IF($J224=$N224," + Monthly","")&amp;IF($K224=$N224," + Maintenance","")&amp;IF($L224=$N224," + Internal","")&amp;IF($M224=$N224," + Hydrostatic",""),4,100))</f>
        <v/>
      </c>
      <c r="Q224" s="24" t="str">
        <f>IF($A224="","",IF(Dashboard!$B$14&gt;0,"Check data",IF($O224&lt;0,"Overdue",IF($O224&lt;=Dashboard!$B$5,"Due soon","OK"))))</f>
        <v/>
      </c>
      <c r="R224" s="22" t="str">
        <f>IF($A224="","",SUMPRODUCT(('Inspection Log'!$B$2:$B$2001=$A224)*('Inspection Log'!$E$2:$E$2001="Fail")*('Inspection Log'!$G$2:$G$2001&lt;&gt;"Closed")))</f>
        <v/>
      </c>
      <c r="S224" s="24" t="str">
        <f>IF(COUNTA($A224:$E224)=0,"",IF($A224="","Check ID",IF(SUMPRODUCT(--($A$2:$A$301=$A224))&gt;1,"Duplicate ID",IF(OR($C224="",SUMPRODUCT(--(Types!$A$2:$A$21=$C224))&lt;&gt;1),"Check ID",IF(OR($B224="",NOT(AND(ISNUMBER($E224),N($E224)&gt;=18264,N($E224)&lt;=73050))),"Check inputs","OK")))))</f>
        <v/>
      </c>
    </row>
    <row r="225" ht="24" customHeight="1" spans="1:19" x14ac:dyDescent="0.25">
      <c r="A225" s="18"/>
      <c r="B225" s="19"/>
      <c r="C225" s="18"/>
      <c r="D225" s="18"/>
      <c r="E225" s="20"/>
      <c r="F225" s="21" t="str">
        <f>IF(OR($A225="",$S225&lt;&gt;"OK"),"",MAX($E225,SUMPRODUCT(MAX(('Inspection Log'!$B$2:$B$2001=$A225)*('Inspection Log'!$C$2:$C$2001="Monthly")*'Inspection Log'!$I$2:$I$2001))))</f>
        <v/>
      </c>
      <c r="G225" s="21" t="str">
        <f>IF(OR($A225="",$S225&lt;&gt;"OK"),"",MAX($E225,SUMPRODUCT(MAX(('Inspection Log'!$B$2:$B$2001=$A225)*('Inspection Log'!$C$2:$C$2001="Maintenance")*'Inspection Log'!$I$2:$I$2001))))</f>
        <v/>
      </c>
      <c r="H225" s="21" t="str">
        <f>IF(OR($A225="",$S225&lt;&gt;"OK"),"",MAX($E225,SUMPRODUCT(MAX(('Inspection Log'!$B$2:$B$2001=$A225)*('Inspection Log'!$C$2:$C$2001="Internal")*'Inspection Log'!$I$2:$I$2001))))</f>
        <v/>
      </c>
      <c r="I225" s="21" t="str">
        <f>IF(OR($A225="",$S225&lt;&gt;"OK"),"",MAX($E225,SUMPRODUCT(MAX(('Inspection Log'!$B$2:$B$2001=$A225)*('Inspection Log'!$C$2:$C$2001="Hydrostatic")*'Inspection Log'!$I$2:$I$2001))))</f>
        <v/>
      </c>
      <c r="J225" s="21" t="str">
        <f>IF(OR($A225="",$S225&lt;&gt;"OK"),"",$F225+SUMPRODUCT(--(Types!$A$2:$A$21=$C225),Types!$C$2:$C$21))</f>
        <v/>
      </c>
      <c r="K225" s="21" t="str">
        <f>IF(OR($A225="",$S225&lt;&gt;"OK"),"",$G225+SUMPRODUCT(--(Types!$A$2:$A$21=$C225),Types!$D$2:$D$21))</f>
        <v/>
      </c>
      <c r="L225" s="21" t="str">
        <f>IF(OR($A225="",$S225&lt;&gt;"OK"),"",IF(SUMPRODUCT((Types!$A$2:$A$21=$C225)*(Types!$E$2:$E$21&lt;&gt;""))=0,"",EDATE($H225,12*SUMPRODUCT(--(Types!$A$2:$A$21=$C225),Types!$E$2:$E$21))))</f>
        <v/>
      </c>
      <c r="M225" s="21" t="str">
        <f>IF(OR($A225="",$S225&lt;&gt;"OK"),"",EDATE($I225,12*SUMPRODUCT(--(Types!$A$2:$A$21=$C225),Types!$F$2:$F$21)))</f>
        <v/>
      </c>
      <c r="N225" s="21" t="str">
        <f>IF(OR($A225="",$S225&lt;&gt;"OK"),"",MIN($J225:$M225))</f>
        <v/>
      </c>
      <c r="O225" s="22" t="str">
        <f>IF($A225="","",IF(OR($S225&lt;&gt;"OK",NOT(AND(ISNUMBER(Dashboard!$B$4),N(Dashboard!$B$4)&gt;=18264,N(Dashboard!$B$4)&lt;=73050))),"n/a",$N225-Dashboard!$B$4))</f>
        <v/>
      </c>
      <c r="P225" s="23" t="str">
        <f>IF(OR($A225="",$S225&lt;&gt;"OK"),"",MID(IF($J225=$N225," + Monthly","")&amp;IF($K225=$N225," + Maintenance","")&amp;IF($L225=$N225," + Internal","")&amp;IF($M225=$N225," + Hydrostatic",""),4,100))</f>
        <v/>
      </c>
      <c r="Q225" s="24" t="str">
        <f>IF($A225="","",IF(Dashboard!$B$14&gt;0,"Check data",IF($O225&lt;0,"Overdue",IF($O225&lt;=Dashboard!$B$5,"Due soon","OK"))))</f>
        <v/>
      </c>
      <c r="R225" s="22" t="str">
        <f>IF($A225="","",SUMPRODUCT(('Inspection Log'!$B$2:$B$2001=$A225)*('Inspection Log'!$E$2:$E$2001="Fail")*('Inspection Log'!$G$2:$G$2001&lt;&gt;"Closed")))</f>
        <v/>
      </c>
      <c r="S225" s="24" t="str">
        <f>IF(COUNTA($A225:$E225)=0,"",IF($A225="","Check ID",IF(SUMPRODUCT(--($A$2:$A$301=$A225))&gt;1,"Duplicate ID",IF(OR($C225="",SUMPRODUCT(--(Types!$A$2:$A$21=$C225))&lt;&gt;1),"Check ID",IF(OR($B225="",NOT(AND(ISNUMBER($E225),N($E225)&gt;=18264,N($E225)&lt;=73050))),"Check inputs","OK")))))</f>
        <v/>
      </c>
    </row>
    <row r="226" ht="24" customHeight="1" spans="1:19" x14ac:dyDescent="0.25">
      <c r="A226" s="18"/>
      <c r="B226" s="19"/>
      <c r="C226" s="18"/>
      <c r="D226" s="18"/>
      <c r="E226" s="20"/>
      <c r="F226" s="21" t="str">
        <f>IF(OR($A226="",$S226&lt;&gt;"OK"),"",MAX($E226,SUMPRODUCT(MAX(('Inspection Log'!$B$2:$B$2001=$A226)*('Inspection Log'!$C$2:$C$2001="Monthly")*'Inspection Log'!$I$2:$I$2001))))</f>
        <v/>
      </c>
      <c r="G226" s="21" t="str">
        <f>IF(OR($A226="",$S226&lt;&gt;"OK"),"",MAX($E226,SUMPRODUCT(MAX(('Inspection Log'!$B$2:$B$2001=$A226)*('Inspection Log'!$C$2:$C$2001="Maintenance")*'Inspection Log'!$I$2:$I$2001))))</f>
        <v/>
      </c>
      <c r="H226" s="21" t="str">
        <f>IF(OR($A226="",$S226&lt;&gt;"OK"),"",MAX($E226,SUMPRODUCT(MAX(('Inspection Log'!$B$2:$B$2001=$A226)*('Inspection Log'!$C$2:$C$2001="Internal")*'Inspection Log'!$I$2:$I$2001))))</f>
        <v/>
      </c>
      <c r="I226" s="21" t="str">
        <f>IF(OR($A226="",$S226&lt;&gt;"OK"),"",MAX($E226,SUMPRODUCT(MAX(('Inspection Log'!$B$2:$B$2001=$A226)*('Inspection Log'!$C$2:$C$2001="Hydrostatic")*'Inspection Log'!$I$2:$I$2001))))</f>
        <v/>
      </c>
      <c r="J226" s="21" t="str">
        <f>IF(OR($A226="",$S226&lt;&gt;"OK"),"",$F226+SUMPRODUCT(--(Types!$A$2:$A$21=$C226),Types!$C$2:$C$21))</f>
        <v/>
      </c>
      <c r="K226" s="21" t="str">
        <f>IF(OR($A226="",$S226&lt;&gt;"OK"),"",$G226+SUMPRODUCT(--(Types!$A$2:$A$21=$C226),Types!$D$2:$D$21))</f>
        <v/>
      </c>
      <c r="L226" s="21" t="str">
        <f>IF(OR($A226="",$S226&lt;&gt;"OK"),"",IF(SUMPRODUCT((Types!$A$2:$A$21=$C226)*(Types!$E$2:$E$21&lt;&gt;""))=0,"",EDATE($H226,12*SUMPRODUCT(--(Types!$A$2:$A$21=$C226),Types!$E$2:$E$21))))</f>
        <v/>
      </c>
      <c r="M226" s="21" t="str">
        <f>IF(OR($A226="",$S226&lt;&gt;"OK"),"",EDATE($I226,12*SUMPRODUCT(--(Types!$A$2:$A$21=$C226),Types!$F$2:$F$21)))</f>
        <v/>
      </c>
      <c r="N226" s="21" t="str">
        <f>IF(OR($A226="",$S226&lt;&gt;"OK"),"",MIN($J226:$M226))</f>
        <v/>
      </c>
      <c r="O226" s="22" t="str">
        <f>IF($A226="","",IF(OR($S226&lt;&gt;"OK",NOT(AND(ISNUMBER(Dashboard!$B$4),N(Dashboard!$B$4)&gt;=18264,N(Dashboard!$B$4)&lt;=73050))),"n/a",$N226-Dashboard!$B$4))</f>
        <v/>
      </c>
      <c r="P226" s="23" t="str">
        <f>IF(OR($A226="",$S226&lt;&gt;"OK"),"",MID(IF($J226=$N226," + Monthly","")&amp;IF($K226=$N226," + Maintenance","")&amp;IF($L226=$N226," + Internal","")&amp;IF($M226=$N226," + Hydrostatic",""),4,100))</f>
        <v/>
      </c>
      <c r="Q226" s="24" t="str">
        <f>IF($A226="","",IF(Dashboard!$B$14&gt;0,"Check data",IF($O226&lt;0,"Overdue",IF($O226&lt;=Dashboard!$B$5,"Due soon","OK"))))</f>
        <v/>
      </c>
      <c r="R226" s="22" t="str">
        <f>IF($A226="","",SUMPRODUCT(('Inspection Log'!$B$2:$B$2001=$A226)*('Inspection Log'!$E$2:$E$2001="Fail")*('Inspection Log'!$G$2:$G$2001&lt;&gt;"Closed")))</f>
        <v/>
      </c>
      <c r="S226" s="24" t="str">
        <f>IF(COUNTA($A226:$E226)=0,"",IF($A226="","Check ID",IF(SUMPRODUCT(--($A$2:$A$301=$A226))&gt;1,"Duplicate ID",IF(OR($C226="",SUMPRODUCT(--(Types!$A$2:$A$21=$C226))&lt;&gt;1),"Check ID",IF(OR($B226="",NOT(AND(ISNUMBER($E226),N($E226)&gt;=18264,N($E226)&lt;=73050))),"Check inputs","OK")))))</f>
        <v/>
      </c>
    </row>
    <row r="227" ht="24" customHeight="1" spans="1:19" x14ac:dyDescent="0.25">
      <c r="A227" s="18"/>
      <c r="B227" s="19"/>
      <c r="C227" s="18"/>
      <c r="D227" s="18"/>
      <c r="E227" s="20"/>
      <c r="F227" s="21" t="str">
        <f>IF(OR($A227="",$S227&lt;&gt;"OK"),"",MAX($E227,SUMPRODUCT(MAX(('Inspection Log'!$B$2:$B$2001=$A227)*('Inspection Log'!$C$2:$C$2001="Monthly")*'Inspection Log'!$I$2:$I$2001))))</f>
        <v/>
      </c>
      <c r="G227" s="21" t="str">
        <f>IF(OR($A227="",$S227&lt;&gt;"OK"),"",MAX($E227,SUMPRODUCT(MAX(('Inspection Log'!$B$2:$B$2001=$A227)*('Inspection Log'!$C$2:$C$2001="Maintenance")*'Inspection Log'!$I$2:$I$2001))))</f>
        <v/>
      </c>
      <c r="H227" s="21" t="str">
        <f>IF(OR($A227="",$S227&lt;&gt;"OK"),"",MAX($E227,SUMPRODUCT(MAX(('Inspection Log'!$B$2:$B$2001=$A227)*('Inspection Log'!$C$2:$C$2001="Internal")*'Inspection Log'!$I$2:$I$2001))))</f>
        <v/>
      </c>
      <c r="I227" s="21" t="str">
        <f>IF(OR($A227="",$S227&lt;&gt;"OK"),"",MAX($E227,SUMPRODUCT(MAX(('Inspection Log'!$B$2:$B$2001=$A227)*('Inspection Log'!$C$2:$C$2001="Hydrostatic")*'Inspection Log'!$I$2:$I$2001))))</f>
        <v/>
      </c>
      <c r="J227" s="21" t="str">
        <f>IF(OR($A227="",$S227&lt;&gt;"OK"),"",$F227+SUMPRODUCT(--(Types!$A$2:$A$21=$C227),Types!$C$2:$C$21))</f>
        <v/>
      </c>
      <c r="K227" s="21" t="str">
        <f>IF(OR($A227="",$S227&lt;&gt;"OK"),"",$G227+SUMPRODUCT(--(Types!$A$2:$A$21=$C227),Types!$D$2:$D$21))</f>
        <v/>
      </c>
      <c r="L227" s="21" t="str">
        <f>IF(OR($A227="",$S227&lt;&gt;"OK"),"",IF(SUMPRODUCT((Types!$A$2:$A$21=$C227)*(Types!$E$2:$E$21&lt;&gt;""))=0,"",EDATE($H227,12*SUMPRODUCT(--(Types!$A$2:$A$21=$C227),Types!$E$2:$E$21))))</f>
        <v/>
      </c>
      <c r="M227" s="21" t="str">
        <f>IF(OR($A227="",$S227&lt;&gt;"OK"),"",EDATE($I227,12*SUMPRODUCT(--(Types!$A$2:$A$21=$C227),Types!$F$2:$F$21)))</f>
        <v/>
      </c>
      <c r="N227" s="21" t="str">
        <f>IF(OR($A227="",$S227&lt;&gt;"OK"),"",MIN($J227:$M227))</f>
        <v/>
      </c>
      <c r="O227" s="22" t="str">
        <f>IF($A227="","",IF(OR($S227&lt;&gt;"OK",NOT(AND(ISNUMBER(Dashboard!$B$4),N(Dashboard!$B$4)&gt;=18264,N(Dashboard!$B$4)&lt;=73050))),"n/a",$N227-Dashboard!$B$4))</f>
        <v/>
      </c>
      <c r="P227" s="23" t="str">
        <f>IF(OR($A227="",$S227&lt;&gt;"OK"),"",MID(IF($J227=$N227," + Monthly","")&amp;IF($K227=$N227," + Maintenance","")&amp;IF($L227=$N227," + Internal","")&amp;IF($M227=$N227," + Hydrostatic",""),4,100))</f>
        <v/>
      </c>
      <c r="Q227" s="24" t="str">
        <f>IF($A227="","",IF(Dashboard!$B$14&gt;0,"Check data",IF($O227&lt;0,"Overdue",IF($O227&lt;=Dashboard!$B$5,"Due soon","OK"))))</f>
        <v/>
      </c>
      <c r="R227" s="22" t="str">
        <f>IF($A227="","",SUMPRODUCT(('Inspection Log'!$B$2:$B$2001=$A227)*('Inspection Log'!$E$2:$E$2001="Fail")*('Inspection Log'!$G$2:$G$2001&lt;&gt;"Closed")))</f>
        <v/>
      </c>
      <c r="S227" s="24" t="str">
        <f>IF(COUNTA($A227:$E227)=0,"",IF($A227="","Check ID",IF(SUMPRODUCT(--($A$2:$A$301=$A227))&gt;1,"Duplicate ID",IF(OR($C227="",SUMPRODUCT(--(Types!$A$2:$A$21=$C227))&lt;&gt;1),"Check ID",IF(OR($B227="",NOT(AND(ISNUMBER($E227),N($E227)&gt;=18264,N($E227)&lt;=73050))),"Check inputs","OK")))))</f>
        <v/>
      </c>
    </row>
    <row r="228" ht="24" customHeight="1" spans="1:19" x14ac:dyDescent="0.25">
      <c r="A228" s="18"/>
      <c r="B228" s="19"/>
      <c r="C228" s="18"/>
      <c r="D228" s="18"/>
      <c r="E228" s="20"/>
      <c r="F228" s="21" t="str">
        <f>IF(OR($A228="",$S228&lt;&gt;"OK"),"",MAX($E228,SUMPRODUCT(MAX(('Inspection Log'!$B$2:$B$2001=$A228)*('Inspection Log'!$C$2:$C$2001="Monthly")*'Inspection Log'!$I$2:$I$2001))))</f>
        <v/>
      </c>
      <c r="G228" s="21" t="str">
        <f>IF(OR($A228="",$S228&lt;&gt;"OK"),"",MAX($E228,SUMPRODUCT(MAX(('Inspection Log'!$B$2:$B$2001=$A228)*('Inspection Log'!$C$2:$C$2001="Maintenance")*'Inspection Log'!$I$2:$I$2001))))</f>
        <v/>
      </c>
      <c r="H228" s="21" t="str">
        <f>IF(OR($A228="",$S228&lt;&gt;"OK"),"",MAX($E228,SUMPRODUCT(MAX(('Inspection Log'!$B$2:$B$2001=$A228)*('Inspection Log'!$C$2:$C$2001="Internal")*'Inspection Log'!$I$2:$I$2001))))</f>
        <v/>
      </c>
      <c r="I228" s="21" t="str">
        <f>IF(OR($A228="",$S228&lt;&gt;"OK"),"",MAX($E228,SUMPRODUCT(MAX(('Inspection Log'!$B$2:$B$2001=$A228)*('Inspection Log'!$C$2:$C$2001="Hydrostatic")*'Inspection Log'!$I$2:$I$2001))))</f>
        <v/>
      </c>
      <c r="J228" s="21" t="str">
        <f>IF(OR($A228="",$S228&lt;&gt;"OK"),"",$F228+SUMPRODUCT(--(Types!$A$2:$A$21=$C228),Types!$C$2:$C$21))</f>
        <v/>
      </c>
      <c r="K228" s="21" t="str">
        <f>IF(OR($A228="",$S228&lt;&gt;"OK"),"",$G228+SUMPRODUCT(--(Types!$A$2:$A$21=$C228),Types!$D$2:$D$21))</f>
        <v/>
      </c>
      <c r="L228" s="21" t="str">
        <f>IF(OR($A228="",$S228&lt;&gt;"OK"),"",IF(SUMPRODUCT((Types!$A$2:$A$21=$C228)*(Types!$E$2:$E$21&lt;&gt;""))=0,"",EDATE($H228,12*SUMPRODUCT(--(Types!$A$2:$A$21=$C228),Types!$E$2:$E$21))))</f>
        <v/>
      </c>
      <c r="M228" s="21" t="str">
        <f>IF(OR($A228="",$S228&lt;&gt;"OK"),"",EDATE($I228,12*SUMPRODUCT(--(Types!$A$2:$A$21=$C228),Types!$F$2:$F$21)))</f>
        <v/>
      </c>
      <c r="N228" s="21" t="str">
        <f>IF(OR($A228="",$S228&lt;&gt;"OK"),"",MIN($J228:$M228))</f>
        <v/>
      </c>
      <c r="O228" s="22" t="str">
        <f>IF($A228="","",IF(OR($S228&lt;&gt;"OK",NOT(AND(ISNUMBER(Dashboard!$B$4),N(Dashboard!$B$4)&gt;=18264,N(Dashboard!$B$4)&lt;=73050))),"n/a",$N228-Dashboard!$B$4))</f>
        <v/>
      </c>
      <c r="P228" s="23" t="str">
        <f>IF(OR($A228="",$S228&lt;&gt;"OK"),"",MID(IF($J228=$N228," + Monthly","")&amp;IF($K228=$N228," + Maintenance","")&amp;IF($L228=$N228," + Internal","")&amp;IF($M228=$N228," + Hydrostatic",""),4,100))</f>
        <v/>
      </c>
      <c r="Q228" s="24" t="str">
        <f>IF($A228="","",IF(Dashboard!$B$14&gt;0,"Check data",IF($O228&lt;0,"Overdue",IF($O228&lt;=Dashboard!$B$5,"Due soon","OK"))))</f>
        <v/>
      </c>
      <c r="R228" s="22" t="str">
        <f>IF($A228="","",SUMPRODUCT(('Inspection Log'!$B$2:$B$2001=$A228)*('Inspection Log'!$E$2:$E$2001="Fail")*('Inspection Log'!$G$2:$G$2001&lt;&gt;"Closed")))</f>
        <v/>
      </c>
      <c r="S228" s="24" t="str">
        <f>IF(COUNTA($A228:$E228)=0,"",IF($A228="","Check ID",IF(SUMPRODUCT(--($A$2:$A$301=$A228))&gt;1,"Duplicate ID",IF(OR($C228="",SUMPRODUCT(--(Types!$A$2:$A$21=$C228))&lt;&gt;1),"Check ID",IF(OR($B228="",NOT(AND(ISNUMBER($E228),N($E228)&gt;=18264,N($E228)&lt;=73050))),"Check inputs","OK")))))</f>
        <v/>
      </c>
    </row>
    <row r="229" ht="24" customHeight="1" spans="1:19" x14ac:dyDescent="0.25">
      <c r="A229" s="18"/>
      <c r="B229" s="19"/>
      <c r="C229" s="18"/>
      <c r="D229" s="18"/>
      <c r="E229" s="20"/>
      <c r="F229" s="21" t="str">
        <f>IF(OR($A229="",$S229&lt;&gt;"OK"),"",MAX($E229,SUMPRODUCT(MAX(('Inspection Log'!$B$2:$B$2001=$A229)*('Inspection Log'!$C$2:$C$2001="Monthly")*'Inspection Log'!$I$2:$I$2001))))</f>
        <v/>
      </c>
      <c r="G229" s="21" t="str">
        <f>IF(OR($A229="",$S229&lt;&gt;"OK"),"",MAX($E229,SUMPRODUCT(MAX(('Inspection Log'!$B$2:$B$2001=$A229)*('Inspection Log'!$C$2:$C$2001="Maintenance")*'Inspection Log'!$I$2:$I$2001))))</f>
        <v/>
      </c>
      <c r="H229" s="21" t="str">
        <f>IF(OR($A229="",$S229&lt;&gt;"OK"),"",MAX($E229,SUMPRODUCT(MAX(('Inspection Log'!$B$2:$B$2001=$A229)*('Inspection Log'!$C$2:$C$2001="Internal")*'Inspection Log'!$I$2:$I$2001))))</f>
        <v/>
      </c>
      <c r="I229" s="21" t="str">
        <f>IF(OR($A229="",$S229&lt;&gt;"OK"),"",MAX($E229,SUMPRODUCT(MAX(('Inspection Log'!$B$2:$B$2001=$A229)*('Inspection Log'!$C$2:$C$2001="Hydrostatic")*'Inspection Log'!$I$2:$I$2001))))</f>
        <v/>
      </c>
      <c r="J229" s="21" t="str">
        <f>IF(OR($A229="",$S229&lt;&gt;"OK"),"",$F229+SUMPRODUCT(--(Types!$A$2:$A$21=$C229),Types!$C$2:$C$21))</f>
        <v/>
      </c>
      <c r="K229" s="21" t="str">
        <f>IF(OR($A229="",$S229&lt;&gt;"OK"),"",$G229+SUMPRODUCT(--(Types!$A$2:$A$21=$C229),Types!$D$2:$D$21))</f>
        <v/>
      </c>
      <c r="L229" s="21" t="str">
        <f>IF(OR($A229="",$S229&lt;&gt;"OK"),"",IF(SUMPRODUCT((Types!$A$2:$A$21=$C229)*(Types!$E$2:$E$21&lt;&gt;""))=0,"",EDATE($H229,12*SUMPRODUCT(--(Types!$A$2:$A$21=$C229),Types!$E$2:$E$21))))</f>
        <v/>
      </c>
      <c r="M229" s="21" t="str">
        <f>IF(OR($A229="",$S229&lt;&gt;"OK"),"",EDATE($I229,12*SUMPRODUCT(--(Types!$A$2:$A$21=$C229),Types!$F$2:$F$21)))</f>
        <v/>
      </c>
      <c r="N229" s="21" t="str">
        <f>IF(OR($A229="",$S229&lt;&gt;"OK"),"",MIN($J229:$M229))</f>
        <v/>
      </c>
      <c r="O229" s="22" t="str">
        <f>IF($A229="","",IF(OR($S229&lt;&gt;"OK",NOT(AND(ISNUMBER(Dashboard!$B$4),N(Dashboard!$B$4)&gt;=18264,N(Dashboard!$B$4)&lt;=73050))),"n/a",$N229-Dashboard!$B$4))</f>
        <v/>
      </c>
      <c r="P229" s="23" t="str">
        <f>IF(OR($A229="",$S229&lt;&gt;"OK"),"",MID(IF($J229=$N229," + Monthly","")&amp;IF($K229=$N229," + Maintenance","")&amp;IF($L229=$N229," + Internal","")&amp;IF($M229=$N229," + Hydrostatic",""),4,100))</f>
        <v/>
      </c>
      <c r="Q229" s="24" t="str">
        <f>IF($A229="","",IF(Dashboard!$B$14&gt;0,"Check data",IF($O229&lt;0,"Overdue",IF($O229&lt;=Dashboard!$B$5,"Due soon","OK"))))</f>
        <v/>
      </c>
      <c r="R229" s="22" t="str">
        <f>IF($A229="","",SUMPRODUCT(('Inspection Log'!$B$2:$B$2001=$A229)*('Inspection Log'!$E$2:$E$2001="Fail")*('Inspection Log'!$G$2:$G$2001&lt;&gt;"Closed")))</f>
        <v/>
      </c>
      <c r="S229" s="24" t="str">
        <f>IF(COUNTA($A229:$E229)=0,"",IF($A229="","Check ID",IF(SUMPRODUCT(--($A$2:$A$301=$A229))&gt;1,"Duplicate ID",IF(OR($C229="",SUMPRODUCT(--(Types!$A$2:$A$21=$C229))&lt;&gt;1),"Check ID",IF(OR($B229="",NOT(AND(ISNUMBER($E229),N($E229)&gt;=18264,N($E229)&lt;=73050))),"Check inputs","OK")))))</f>
        <v/>
      </c>
    </row>
    <row r="230" ht="24" customHeight="1" spans="1:19" x14ac:dyDescent="0.25">
      <c r="A230" s="18"/>
      <c r="B230" s="19"/>
      <c r="C230" s="18"/>
      <c r="D230" s="18"/>
      <c r="E230" s="20"/>
      <c r="F230" s="21" t="str">
        <f>IF(OR($A230="",$S230&lt;&gt;"OK"),"",MAX($E230,SUMPRODUCT(MAX(('Inspection Log'!$B$2:$B$2001=$A230)*('Inspection Log'!$C$2:$C$2001="Monthly")*'Inspection Log'!$I$2:$I$2001))))</f>
        <v/>
      </c>
      <c r="G230" s="21" t="str">
        <f>IF(OR($A230="",$S230&lt;&gt;"OK"),"",MAX($E230,SUMPRODUCT(MAX(('Inspection Log'!$B$2:$B$2001=$A230)*('Inspection Log'!$C$2:$C$2001="Maintenance")*'Inspection Log'!$I$2:$I$2001))))</f>
        <v/>
      </c>
      <c r="H230" s="21" t="str">
        <f>IF(OR($A230="",$S230&lt;&gt;"OK"),"",MAX($E230,SUMPRODUCT(MAX(('Inspection Log'!$B$2:$B$2001=$A230)*('Inspection Log'!$C$2:$C$2001="Internal")*'Inspection Log'!$I$2:$I$2001))))</f>
        <v/>
      </c>
      <c r="I230" s="21" t="str">
        <f>IF(OR($A230="",$S230&lt;&gt;"OK"),"",MAX($E230,SUMPRODUCT(MAX(('Inspection Log'!$B$2:$B$2001=$A230)*('Inspection Log'!$C$2:$C$2001="Hydrostatic")*'Inspection Log'!$I$2:$I$2001))))</f>
        <v/>
      </c>
      <c r="J230" s="21" t="str">
        <f>IF(OR($A230="",$S230&lt;&gt;"OK"),"",$F230+SUMPRODUCT(--(Types!$A$2:$A$21=$C230),Types!$C$2:$C$21))</f>
        <v/>
      </c>
      <c r="K230" s="21" t="str">
        <f>IF(OR($A230="",$S230&lt;&gt;"OK"),"",$G230+SUMPRODUCT(--(Types!$A$2:$A$21=$C230),Types!$D$2:$D$21))</f>
        <v/>
      </c>
      <c r="L230" s="21" t="str">
        <f>IF(OR($A230="",$S230&lt;&gt;"OK"),"",IF(SUMPRODUCT((Types!$A$2:$A$21=$C230)*(Types!$E$2:$E$21&lt;&gt;""))=0,"",EDATE($H230,12*SUMPRODUCT(--(Types!$A$2:$A$21=$C230),Types!$E$2:$E$21))))</f>
        <v/>
      </c>
      <c r="M230" s="21" t="str">
        <f>IF(OR($A230="",$S230&lt;&gt;"OK"),"",EDATE($I230,12*SUMPRODUCT(--(Types!$A$2:$A$21=$C230),Types!$F$2:$F$21)))</f>
        <v/>
      </c>
      <c r="N230" s="21" t="str">
        <f>IF(OR($A230="",$S230&lt;&gt;"OK"),"",MIN($J230:$M230))</f>
        <v/>
      </c>
      <c r="O230" s="22" t="str">
        <f>IF($A230="","",IF(OR($S230&lt;&gt;"OK",NOT(AND(ISNUMBER(Dashboard!$B$4),N(Dashboard!$B$4)&gt;=18264,N(Dashboard!$B$4)&lt;=73050))),"n/a",$N230-Dashboard!$B$4))</f>
        <v/>
      </c>
      <c r="P230" s="23" t="str">
        <f>IF(OR($A230="",$S230&lt;&gt;"OK"),"",MID(IF($J230=$N230," + Monthly","")&amp;IF($K230=$N230," + Maintenance","")&amp;IF($L230=$N230," + Internal","")&amp;IF($M230=$N230," + Hydrostatic",""),4,100))</f>
        <v/>
      </c>
      <c r="Q230" s="24" t="str">
        <f>IF($A230="","",IF(Dashboard!$B$14&gt;0,"Check data",IF($O230&lt;0,"Overdue",IF($O230&lt;=Dashboard!$B$5,"Due soon","OK"))))</f>
        <v/>
      </c>
      <c r="R230" s="22" t="str">
        <f>IF($A230="","",SUMPRODUCT(('Inspection Log'!$B$2:$B$2001=$A230)*('Inspection Log'!$E$2:$E$2001="Fail")*('Inspection Log'!$G$2:$G$2001&lt;&gt;"Closed")))</f>
        <v/>
      </c>
      <c r="S230" s="24" t="str">
        <f>IF(COUNTA($A230:$E230)=0,"",IF($A230="","Check ID",IF(SUMPRODUCT(--($A$2:$A$301=$A230))&gt;1,"Duplicate ID",IF(OR($C230="",SUMPRODUCT(--(Types!$A$2:$A$21=$C230))&lt;&gt;1),"Check ID",IF(OR($B230="",NOT(AND(ISNUMBER($E230),N($E230)&gt;=18264,N($E230)&lt;=73050))),"Check inputs","OK")))))</f>
        <v/>
      </c>
    </row>
    <row r="231" ht="24" customHeight="1" spans="1:19" x14ac:dyDescent="0.25">
      <c r="A231" s="18"/>
      <c r="B231" s="19"/>
      <c r="C231" s="18"/>
      <c r="D231" s="18"/>
      <c r="E231" s="20"/>
      <c r="F231" s="21" t="str">
        <f>IF(OR($A231="",$S231&lt;&gt;"OK"),"",MAX($E231,SUMPRODUCT(MAX(('Inspection Log'!$B$2:$B$2001=$A231)*('Inspection Log'!$C$2:$C$2001="Monthly")*'Inspection Log'!$I$2:$I$2001))))</f>
        <v/>
      </c>
      <c r="G231" s="21" t="str">
        <f>IF(OR($A231="",$S231&lt;&gt;"OK"),"",MAX($E231,SUMPRODUCT(MAX(('Inspection Log'!$B$2:$B$2001=$A231)*('Inspection Log'!$C$2:$C$2001="Maintenance")*'Inspection Log'!$I$2:$I$2001))))</f>
        <v/>
      </c>
      <c r="H231" s="21" t="str">
        <f>IF(OR($A231="",$S231&lt;&gt;"OK"),"",MAX($E231,SUMPRODUCT(MAX(('Inspection Log'!$B$2:$B$2001=$A231)*('Inspection Log'!$C$2:$C$2001="Internal")*'Inspection Log'!$I$2:$I$2001))))</f>
        <v/>
      </c>
      <c r="I231" s="21" t="str">
        <f>IF(OR($A231="",$S231&lt;&gt;"OK"),"",MAX($E231,SUMPRODUCT(MAX(('Inspection Log'!$B$2:$B$2001=$A231)*('Inspection Log'!$C$2:$C$2001="Hydrostatic")*'Inspection Log'!$I$2:$I$2001))))</f>
        <v/>
      </c>
      <c r="J231" s="21" t="str">
        <f>IF(OR($A231="",$S231&lt;&gt;"OK"),"",$F231+SUMPRODUCT(--(Types!$A$2:$A$21=$C231),Types!$C$2:$C$21))</f>
        <v/>
      </c>
      <c r="K231" s="21" t="str">
        <f>IF(OR($A231="",$S231&lt;&gt;"OK"),"",$G231+SUMPRODUCT(--(Types!$A$2:$A$21=$C231),Types!$D$2:$D$21))</f>
        <v/>
      </c>
      <c r="L231" s="21" t="str">
        <f>IF(OR($A231="",$S231&lt;&gt;"OK"),"",IF(SUMPRODUCT((Types!$A$2:$A$21=$C231)*(Types!$E$2:$E$21&lt;&gt;""))=0,"",EDATE($H231,12*SUMPRODUCT(--(Types!$A$2:$A$21=$C231),Types!$E$2:$E$21))))</f>
        <v/>
      </c>
      <c r="M231" s="21" t="str">
        <f>IF(OR($A231="",$S231&lt;&gt;"OK"),"",EDATE($I231,12*SUMPRODUCT(--(Types!$A$2:$A$21=$C231),Types!$F$2:$F$21)))</f>
        <v/>
      </c>
      <c r="N231" s="21" t="str">
        <f>IF(OR($A231="",$S231&lt;&gt;"OK"),"",MIN($J231:$M231))</f>
        <v/>
      </c>
      <c r="O231" s="22" t="str">
        <f>IF($A231="","",IF(OR($S231&lt;&gt;"OK",NOT(AND(ISNUMBER(Dashboard!$B$4),N(Dashboard!$B$4)&gt;=18264,N(Dashboard!$B$4)&lt;=73050))),"n/a",$N231-Dashboard!$B$4))</f>
        <v/>
      </c>
      <c r="P231" s="23" t="str">
        <f>IF(OR($A231="",$S231&lt;&gt;"OK"),"",MID(IF($J231=$N231," + Monthly","")&amp;IF($K231=$N231," + Maintenance","")&amp;IF($L231=$N231," + Internal","")&amp;IF($M231=$N231," + Hydrostatic",""),4,100))</f>
        <v/>
      </c>
      <c r="Q231" s="24" t="str">
        <f>IF($A231="","",IF(Dashboard!$B$14&gt;0,"Check data",IF($O231&lt;0,"Overdue",IF($O231&lt;=Dashboard!$B$5,"Due soon","OK"))))</f>
        <v/>
      </c>
      <c r="R231" s="22" t="str">
        <f>IF($A231="","",SUMPRODUCT(('Inspection Log'!$B$2:$B$2001=$A231)*('Inspection Log'!$E$2:$E$2001="Fail")*('Inspection Log'!$G$2:$G$2001&lt;&gt;"Closed")))</f>
        <v/>
      </c>
      <c r="S231" s="24" t="str">
        <f>IF(COUNTA($A231:$E231)=0,"",IF($A231="","Check ID",IF(SUMPRODUCT(--($A$2:$A$301=$A231))&gt;1,"Duplicate ID",IF(OR($C231="",SUMPRODUCT(--(Types!$A$2:$A$21=$C231))&lt;&gt;1),"Check ID",IF(OR($B231="",NOT(AND(ISNUMBER($E231),N($E231)&gt;=18264,N($E231)&lt;=73050))),"Check inputs","OK")))))</f>
        <v/>
      </c>
    </row>
    <row r="232" ht="24" customHeight="1" spans="1:19" x14ac:dyDescent="0.25">
      <c r="A232" s="18"/>
      <c r="B232" s="19"/>
      <c r="C232" s="18"/>
      <c r="D232" s="18"/>
      <c r="E232" s="20"/>
      <c r="F232" s="21" t="str">
        <f>IF(OR($A232="",$S232&lt;&gt;"OK"),"",MAX($E232,SUMPRODUCT(MAX(('Inspection Log'!$B$2:$B$2001=$A232)*('Inspection Log'!$C$2:$C$2001="Monthly")*'Inspection Log'!$I$2:$I$2001))))</f>
        <v/>
      </c>
      <c r="G232" s="21" t="str">
        <f>IF(OR($A232="",$S232&lt;&gt;"OK"),"",MAX($E232,SUMPRODUCT(MAX(('Inspection Log'!$B$2:$B$2001=$A232)*('Inspection Log'!$C$2:$C$2001="Maintenance")*'Inspection Log'!$I$2:$I$2001))))</f>
        <v/>
      </c>
      <c r="H232" s="21" t="str">
        <f>IF(OR($A232="",$S232&lt;&gt;"OK"),"",MAX($E232,SUMPRODUCT(MAX(('Inspection Log'!$B$2:$B$2001=$A232)*('Inspection Log'!$C$2:$C$2001="Internal")*'Inspection Log'!$I$2:$I$2001))))</f>
        <v/>
      </c>
      <c r="I232" s="21" t="str">
        <f>IF(OR($A232="",$S232&lt;&gt;"OK"),"",MAX($E232,SUMPRODUCT(MAX(('Inspection Log'!$B$2:$B$2001=$A232)*('Inspection Log'!$C$2:$C$2001="Hydrostatic")*'Inspection Log'!$I$2:$I$2001))))</f>
        <v/>
      </c>
      <c r="J232" s="21" t="str">
        <f>IF(OR($A232="",$S232&lt;&gt;"OK"),"",$F232+SUMPRODUCT(--(Types!$A$2:$A$21=$C232),Types!$C$2:$C$21))</f>
        <v/>
      </c>
      <c r="K232" s="21" t="str">
        <f>IF(OR($A232="",$S232&lt;&gt;"OK"),"",$G232+SUMPRODUCT(--(Types!$A$2:$A$21=$C232),Types!$D$2:$D$21))</f>
        <v/>
      </c>
      <c r="L232" s="21" t="str">
        <f>IF(OR($A232="",$S232&lt;&gt;"OK"),"",IF(SUMPRODUCT((Types!$A$2:$A$21=$C232)*(Types!$E$2:$E$21&lt;&gt;""))=0,"",EDATE($H232,12*SUMPRODUCT(--(Types!$A$2:$A$21=$C232),Types!$E$2:$E$21))))</f>
        <v/>
      </c>
      <c r="M232" s="21" t="str">
        <f>IF(OR($A232="",$S232&lt;&gt;"OK"),"",EDATE($I232,12*SUMPRODUCT(--(Types!$A$2:$A$21=$C232),Types!$F$2:$F$21)))</f>
        <v/>
      </c>
      <c r="N232" s="21" t="str">
        <f>IF(OR($A232="",$S232&lt;&gt;"OK"),"",MIN($J232:$M232))</f>
        <v/>
      </c>
      <c r="O232" s="22" t="str">
        <f>IF($A232="","",IF(OR($S232&lt;&gt;"OK",NOT(AND(ISNUMBER(Dashboard!$B$4),N(Dashboard!$B$4)&gt;=18264,N(Dashboard!$B$4)&lt;=73050))),"n/a",$N232-Dashboard!$B$4))</f>
        <v/>
      </c>
      <c r="P232" s="23" t="str">
        <f>IF(OR($A232="",$S232&lt;&gt;"OK"),"",MID(IF($J232=$N232," + Monthly","")&amp;IF($K232=$N232," + Maintenance","")&amp;IF($L232=$N232," + Internal","")&amp;IF($M232=$N232," + Hydrostatic",""),4,100))</f>
        <v/>
      </c>
      <c r="Q232" s="24" t="str">
        <f>IF($A232="","",IF(Dashboard!$B$14&gt;0,"Check data",IF($O232&lt;0,"Overdue",IF($O232&lt;=Dashboard!$B$5,"Due soon","OK"))))</f>
        <v/>
      </c>
      <c r="R232" s="22" t="str">
        <f>IF($A232="","",SUMPRODUCT(('Inspection Log'!$B$2:$B$2001=$A232)*('Inspection Log'!$E$2:$E$2001="Fail")*('Inspection Log'!$G$2:$G$2001&lt;&gt;"Closed")))</f>
        <v/>
      </c>
      <c r="S232" s="24" t="str">
        <f>IF(COUNTA($A232:$E232)=0,"",IF($A232="","Check ID",IF(SUMPRODUCT(--($A$2:$A$301=$A232))&gt;1,"Duplicate ID",IF(OR($C232="",SUMPRODUCT(--(Types!$A$2:$A$21=$C232))&lt;&gt;1),"Check ID",IF(OR($B232="",NOT(AND(ISNUMBER($E232),N($E232)&gt;=18264,N($E232)&lt;=73050))),"Check inputs","OK")))))</f>
        <v/>
      </c>
    </row>
    <row r="233" ht="24" customHeight="1" spans="1:19" x14ac:dyDescent="0.25">
      <c r="A233" s="18"/>
      <c r="B233" s="19"/>
      <c r="C233" s="18"/>
      <c r="D233" s="18"/>
      <c r="E233" s="20"/>
      <c r="F233" s="21" t="str">
        <f>IF(OR($A233="",$S233&lt;&gt;"OK"),"",MAX($E233,SUMPRODUCT(MAX(('Inspection Log'!$B$2:$B$2001=$A233)*('Inspection Log'!$C$2:$C$2001="Monthly")*'Inspection Log'!$I$2:$I$2001))))</f>
        <v/>
      </c>
      <c r="G233" s="21" t="str">
        <f>IF(OR($A233="",$S233&lt;&gt;"OK"),"",MAX($E233,SUMPRODUCT(MAX(('Inspection Log'!$B$2:$B$2001=$A233)*('Inspection Log'!$C$2:$C$2001="Maintenance")*'Inspection Log'!$I$2:$I$2001))))</f>
        <v/>
      </c>
      <c r="H233" s="21" t="str">
        <f>IF(OR($A233="",$S233&lt;&gt;"OK"),"",MAX($E233,SUMPRODUCT(MAX(('Inspection Log'!$B$2:$B$2001=$A233)*('Inspection Log'!$C$2:$C$2001="Internal")*'Inspection Log'!$I$2:$I$2001))))</f>
        <v/>
      </c>
      <c r="I233" s="21" t="str">
        <f>IF(OR($A233="",$S233&lt;&gt;"OK"),"",MAX($E233,SUMPRODUCT(MAX(('Inspection Log'!$B$2:$B$2001=$A233)*('Inspection Log'!$C$2:$C$2001="Hydrostatic")*'Inspection Log'!$I$2:$I$2001))))</f>
        <v/>
      </c>
      <c r="J233" s="21" t="str">
        <f>IF(OR($A233="",$S233&lt;&gt;"OK"),"",$F233+SUMPRODUCT(--(Types!$A$2:$A$21=$C233),Types!$C$2:$C$21))</f>
        <v/>
      </c>
      <c r="K233" s="21" t="str">
        <f>IF(OR($A233="",$S233&lt;&gt;"OK"),"",$G233+SUMPRODUCT(--(Types!$A$2:$A$21=$C233),Types!$D$2:$D$21))</f>
        <v/>
      </c>
      <c r="L233" s="21" t="str">
        <f>IF(OR($A233="",$S233&lt;&gt;"OK"),"",IF(SUMPRODUCT((Types!$A$2:$A$21=$C233)*(Types!$E$2:$E$21&lt;&gt;""))=0,"",EDATE($H233,12*SUMPRODUCT(--(Types!$A$2:$A$21=$C233),Types!$E$2:$E$21))))</f>
        <v/>
      </c>
      <c r="M233" s="21" t="str">
        <f>IF(OR($A233="",$S233&lt;&gt;"OK"),"",EDATE($I233,12*SUMPRODUCT(--(Types!$A$2:$A$21=$C233),Types!$F$2:$F$21)))</f>
        <v/>
      </c>
      <c r="N233" s="21" t="str">
        <f>IF(OR($A233="",$S233&lt;&gt;"OK"),"",MIN($J233:$M233))</f>
        <v/>
      </c>
      <c r="O233" s="22" t="str">
        <f>IF($A233="","",IF(OR($S233&lt;&gt;"OK",NOT(AND(ISNUMBER(Dashboard!$B$4),N(Dashboard!$B$4)&gt;=18264,N(Dashboard!$B$4)&lt;=73050))),"n/a",$N233-Dashboard!$B$4))</f>
        <v/>
      </c>
      <c r="P233" s="23" t="str">
        <f>IF(OR($A233="",$S233&lt;&gt;"OK"),"",MID(IF($J233=$N233," + Monthly","")&amp;IF($K233=$N233," + Maintenance","")&amp;IF($L233=$N233," + Internal","")&amp;IF($M233=$N233," + Hydrostatic",""),4,100))</f>
        <v/>
      </c>
      <c r="Q233" s="24" t="str">
        <f>IF($A233="","",IF(Dashboard!$B$14&gt;0,"Check data",IF($O233&lt;0,"Overdue",IF($O233&lt;=Dashboard!$B$5,"Due soon","OK"))))</f>
        <v/>
      </c>
      <c r="R233" s="22" t="str">
        <f>IF($A233="","",SUMPRODUCT(('Inspection Log'!$B$2:$B$2001=$A233)*('Inspection Log'!$E$2:$E$2001="Fail")*('Inspection Log'!$G$2:$G$2001&lt;&gt;"Closed")))</f>
        <v/>
      </c>
      <c r="S233" s="24" t="str">
        <f>IF(COUNTA($A233:$E233)=0,"",IF($A233="","Check ID",IF(SUMPRODUCT(--($A$2:$A$301=$A233))&gt;1,"Duplicate ID",IF(OR($C233="",SUMPRODUCT(--(Types!$A$2:$A$21=$C233))&lt;&gt;1),"Check ID",IF(OR($B233="",NOT(AND(ISNUMBER($E233),N($E233)&gt;=18264,N($E233)&lt;=73050))),"Check inputs","OK")))))</f>
        <v/>
      </c>
    </row>
    <row r="234" ht="24" customHeight="1" spans="1:19" x14ac:dyDescent="0.25">
      <c r="A234" s="18"/>
      <c r="B234" s="19"/>
      <c r="C234" s="18"/>
      <c r="D234" s="18"/>
      <c r="E234" s="20"/>
      <c r="F234" s="21" t="str">
        <f>IF(OR($A234="",$S234&lt;&gt;"OK"),"",MAX($E234,SUMPRODUCT(MAX(('Inspection Log'!$B$2:$B$2001=$A234)*('Inspection Log'!$C$2:$C$2001="Monthly")*'Inspection Log'!$I$2:$I$2001))))</f>
        <v/>
      </c>
      <c r="G234" s="21" t="str">
        <f>IF(OR($A234="",$S234&lt;&gt;"OK"),"",MAX($E234,SUMPRODUCT(MAX(('Inspection Log'!$B$2:$B$2001=$A234)*('Inspection Log'!$C$2:$C$2001="Maintenance")*'Inspection Log'!$I$2:$I$2001))))</f>
        <v/>
      </c>
      <c r="H234" s="21" t="str">
        <f>IF(OR($A234="",$S234&lt;&gt;"OK"),"",MAX($E234,SUMPRODUCT(MAX(('Inspection Log'!$B$2:$B$2001=$A234)*('Inspection Log'!$C$2:$C$2001="Internal")*'Inspection Log'!$I$2:$I$2001))))</f>
        <v/>
      </c>
      <c r="I234" s="21" t="str">
        <f>IF(OR($A234="",$S234&lt;&gt;"OK"),"",MAX($E234,SUMPRODUCT(MAX(('Inspection Log'!$B$2:$B$2001=$A234)*('Inspection Log'!$C$2:$C$2001="Hydrostatic")*'Inspection Log'!$I$2:$I$2001))))</f>
        <v/>
      </c>
      <c r="J234" s="21" t="str">
        <f>IF(OR($A234="",$S234&lt;&gt;"OK"),"",$F234+SUMPRODUCT(--(Types!$A$2:$A$21=$C234),Types!$C$2:$C$21))</f>
        <v/>
      </c>
      <c r="K234" s="21" t="str">
        <f>IF(OR($A234="",$S234&lt;&gt;"OK"),"",$G234+SUMPRODUCT(--(Types!$A$2:$A$21=$C234),Types!$D$2:$D$21))</f>
        <v/>
      </c>
      <c r="L234" s="21" t="str">
        <f>IF(OR($A234="",$S234&lt;&gt;"OK"),"",IF(SUMPRODUCT((Types!$A$2:$A$21=$C234)*(Types!$E$2:$E$21&lt;&gt;""))=0,"",EDATE($H234,12*SUMPRODUCT(--(Types!$A$2:$A$21=$C234),Types!$E$2:$E$21))))</f>
        <v/>
      </c>
      <c r="M234" s="21" t="str">
        <f>IF(OR($A234="",$S234&lt;&gt;"OK"),"",EDATE($I234,12*SUMPRODUCT(--(Types!$A$2:$A$21=$C234),Types!$F$2:$F$21)))</f>
        <v/>
      </c>
      <c r="N234" s="21" t="str">
        <f>IF(OR($A234="",$S234&lt;&gt;"OK"),"",MIN($J234:$M234))</f>
        <v/>
      </c>
      <c r="O234" s="22" t="str">
        <f>IF($A234="","",IF(OR($S234&lt;&gt;"OK",NOT(AND(ISNUMBER(Dashboard!$B$4),N(Dashboard!$B$4)&gt;=18264,N(Dashboard!$B$4)&lt;=73050))),"n/a",$N234-Dashboard!$B$4))</f>
        <v/>
      </c>
      <c r="P234" s="23" t="str">
        <f>IF(OR($A234="",$S234&lt;&gt;"OK"),"",MID(IF($J234=$N234," + Monthly","")&amp;IF($K234=$N234," + Maintenance","")&amp;IF($L234=$N234," + Internal","")&amp;IF($M234=$N234," + Hydrostatic",""),4,100))</f>
        <v/>
      </c>
      <c r="Q234" s="24" t="str">
        <f>IF($A234="","",IF(Dashboard!$B$14&gt;0,"Check data",IF($O234&lt;0,"Overdue",IF($O234&lt;=Dashboard!$B$5,"Due soon","OK"))))</f>
        <v/>
      </c>
      <c r="R234" s="22" t="str">
        <f>IF($A234="","",SUMPRODUCT(('Inspection Log'!$B$2:$B$2001=$A234)*('Inspection Log'!$E$2:$E$2001="Fail")*('Inspection Log'!$G$2:$G$2001&lt;&gt;"Closed")))</f>
        <v/>
      </c>
      <c r="S234" s="24" t="str">
        <f>IF(COUNTA($A234:$E234)=0,"",IF($A234="","Check ID",IF(SUMPRODUCT(--($A$2:$A$301=$A234))&gt;1,"Duplicate ID",IF(OR($C234="",SUMPRODUCT(--(Types!$A$2:$A$21=$C234))&lt;&gt;1),"Check ID",IF(OR($B234="",NOT(AND(ISNUMBER($E234),N($E234)&gt;=18264,N($E234)&lt;=73050))),"Check inputs","OK")))))</f>
        <v/>
      </c>
    </row>
    <row r="235" ht="24" customHeight="1" spans="1:19" x14ac:dyDescent="0.25">
      <c r="A235" s="18"/>
      <c r="B235" s="19"/>
      <c r="C235" s="18"/>
      <c r="D235" s="18"/>
      <c r="E235" s="20"/>
      <c r="F235" s="21" t="str">
        <f>IF(OR($A235="",$S235&lt;&gt;"OK"),"",MAX($E235,SUMPRODUCT(MAX(('Inspection Log'!$B$2:$B$2001=$A235)*('Inspection Log'!$C$2:$C$2001="Monthly")*'Inspection Log'!$I$2:$I$2001))))</f>
        <v/>
      </c>
      <c r="G235" s="21" t="str">
        <f>IF(OR($A235="",$S235&lt;&gt;"OK"),"",MAX($E235,SUMPRODUCT(MAX(('Inspection Log'!$B$2:$B$2001=$A235)*('Inspection Log'!$C$2:$C$2001="Maintenance")*'Inspection Log'!$I$2:$I$2001))))</f>
        <v/>
      </c>
      <c r="H235" s="21" t="str">
        <f>IF(OR($A235="",$S235&lt;&gt;"OK"),"",MAX($E235,SUMPRODUCT(MAX(('Inspection Log'!$B$2:$B$2001=$A235)*('Inspection Log'!$C$2:$C$2001="Internal")*'Inspection Log'!$I$2:$I$2001))))</f>
        <v/>
      </c>
      <c r="I235" s="21" t="str">
        <f>IF(OR($A235="",$S235&lt;&gt;"OK"),"",MAX($E235,SUMPRODUCT(MAX(('Inspection Log'!$B$2:$B$2001=$A235)*('Inspection Log'!$C$2:$C$2001="Hydrostatic")*'Inspection Log'!$I$2:$I$2001))))</f>
        <v/>
      </c>
      <c r="J235" s="21" t="str">
        <f>IF(OR($A235="",$S235&lt;&gt;"OK"),"",$F235+SUMPRODUCT(--(Types!$A$2:$A$21=$C235),Types!$C$2:$C$21))</f>
        <v/>
      </c>
      <c r="K235" s="21" t="str">
        <f>IF(OR($A235="",$S235&lt;&gt;"OK"),"",$G235+SUMPRODUCT(--(Types!$A$2:$A$21=$C235),Types!$D$2:$D$21))</f>
        <v/>
      </c>
      <c r="L235" s="21" t="str">
        <f>IF(OR($A235="",$S235&lt;&gt;"OK"),"",IF(SUMPRODUCT((Types!$A$2:$A$21=$C235)*(Types!$E$2:$E$21&lt;&gt;""))=0,"",EDATE($H235,12*SUMPRODUCT(--(Types!$A$2:$A$21=$C235),Types!$E$2:$E$21))))</f>
        <v/>
      </c>
      <c r="M235" s="21" t="str">
        <f>IF(OR($A235="",$S235&lt;&gt;"OK"),"",EDATE($I235,12*SUMPRODUCT(--(Types!$A$2:$A$21=$C235),Types!$F$2:$F$21)))</f>
        <v/>
      </c>
      <c r="N235" s="21" t="str">
        <f>IF(OR($A235="",$S235&lt;&gt;"OK"),"",MIN($J235:$M235))</f>
        <v/>
      </c>
      <c r="O235" s="22" t="str">
        <f>IF($A235="","",IF(OR($S235&lt;&gt;"OK",NOT(AND(ISNUMBER(Dashboard!$B$4),N(Dashboard!$B$4)&gt;=18264,N(Dashboard!$B$4)&lt;=73050))),"n/a",$N235-Dashboard!$B$4))</f>
        <v/>
      </c>
      <c r="P235" s="23" t="str">
        <f>IF(OR($A235="",$S235&lt;&gt;"OK"),"",MID(IF($J235=$N235," + Monthly","")&amp;IF($K235=$N235," + Maintenance","")&amp;IF($L235=$N235," + Internal","")&amp;IF($M235=$N235," + Hydrostatic",""),4,100))</f>
        <v/>
      </c>
      <c r="Q235" s="24" t="str">
        <f>IF($A235="","",IF(Dashboard!$B$14&gt;0,"Check data",IF($O235&lt;0,"Overdue",IF($O235&lt;=Dashboard!$B$5,"Due soon","OK"))))</f>
        <v/>
      </c>
      <c r="R235" s="22" t="str">
        <f>IF($A235="","",SUMPRODUCT(('Inspection Log'!$B$2:$B$2001=$A235)*('Inspection Log'!$E$2:$E$2001="Fail")*('Inspection Log'!$G$2:$G$2001&lt;&gt;"Closed")))</f>
        <v/>
      </c>
      <c r="S235" s="24" t="str">
        <f>IF(COUNTA($A235:$E235)=0,"",IF($A235="","Check ID",IF(SUMPRODUCT(--($A$2:$A$301=$A235))&gt;1,"Duplicate ID",IF(OR($C235="",SUMPRODUCT(--(Types!$A$2:$A$21=$C235))&lt;&gt;1),"Check ID",IF(OR($B235="",NOT(AND(ISNUMBER($E235),N($E235)&gt;=18264,N($E235)&lt;=73050))),"Check inputs","OK")))))</f>
        <v/>
      </c>
    </row>
    <row r="236" ht="24" customHeight="1" spans="1:19" x14ac:dyDescent="0.25">
      <c r="A236" s="18"/>
      <c r="B236" s="19"/>
      <c r="C236" s="18"/>
      <c r="D236" s="18"/>
      <c r="E236" s="20"/>
      <c r="F236" s="21" t="str">
        <f>IF(OR($A236="",$S236&lt;&gt;"OK"),"",MAX($E236,SUMPRODUCT(MAX(('Inspection Log'!$B$2:$B$2001=$A236)*('Inspection Log'!$C$2:$C$2001="Monthly")*'Inspection Log'!$I$2:$I$2001))))</f>
        <v/>
      </c>
      <c r="G236" s="21" t="str">
        <f>IF(OR($A236="",$S236&lt;&gt;"OK"),"",MAX($E236,SUMPRODUCT(MAX(('Inspection Log'!$B$2:$B$2001=$A236)*('Inspection Log'!$C$2:$C$2001="Maintenance")*'Inspection Log'!$I$2:$I$2001))))</f>
        <v/>
      </c>
      <c r="H236" s="21" t="str">
        <f>IF(OR($A236="",$S236&lt;&gt;"OK"),"",MAX($E236,SUMPRODUCT(MAX(('Inspection Log'!$B$2:$B$2001=$A236)*('Inspection Log'!$C$2:$C$2001="Internal")*'Inspection Log'!$I$2:$I$2001))))</f>
        <v/>
      </c>
      <c r="I236" s="21" t="str">
        <f>IF(OR($A236="",$S236&lt;&gt;"OK"),"",MAX($E236,SUMPRODUCT(MAX(('Inspection Log'!$B$2:$B$2001=$A236)*('Inspection Log'!$C$2:$C$2001="Hydrostatic")*'Inspection Log'!$I$2:$I$2001))))</f>
        <v/>
      </c>
      <c r="J236" s="21" t="str">
        <f>IF(OR($A236="",$S236&lt;&gt;"OK"),"",$F236+SUMPRODUCT(--(Types!$A$2:$A$21=$C236),Types!$C$2:$C$21))</f>
        <v/>
      </c>
      <c r="K236" s="21" t="str">
        <f>IF(OR($A236="",$S236&lt;&gt;"OK"),"",$G236+SUMPRODUCT(--(Types!$A$2:$A$21=$C236),Types!$D$2:$D$21))</f>
        <v/>
      </c>
      <c r="L236" s="21" t="str">
        <f>IF(OR($A236="",$S236&lt;&gt;"OK"),"",IF(SUMPRODUCT((Types!$A$2:$A$21=$C236)*(Types!$E$2:$E$21&lt;&gt;""))=0,"",EDATE($H236,12*SUMPRODUCT(--(Types!$A$2:$A$21=$C236),Types!$E$2:$E$21))))</f>
        <v/>
      </c>
      <c r="M236" s="21" t="str">
        <f>IF(OR($A236="",$S236&lt;&gt;"OK"),"",EDATE($I236,12*SUMPRODUCT(--(Types!$A$2:$A$21=$C236),Types!$F$2:$F$21)))</f>
        <v/>
      </c>
      <c r="N236" s="21" t="str">
        <f>IF(OR($A236="",$S236&lt;&gt;"OK"),"",MIN($J236:$M236))</f>
        <v/>
      </c>
      <c r="O236" s="22" t="str">
        <f>IF($A236="","",IF(OR($S236&lt;&gt;"OK",NOT(AND(ISNUMBER(Dashboard!$B$4),N(Dashboard!$B$4)&gt;=18264,N(Dashboard!$B$4)&lt;=73050))),"n/a",$N236-Dashboard!$B$4))</f>
        <v/>
      </c>
      <c r="P236" s="23" t="str">
        <f>IF(OR($A236="",$S236&lt;&gt;"OK"),"",MID(IF($J236=$N236," + Monthly","")&amp;IF($K236=$N236," + Maintenance","")&amp;IF($L236=$N236," + Internal","")&amp;IF($M236=$N236," + Hydrostatic",""),4,100))</f>
        <v/>
      </c>
      <c r="Q236" s="24" t="str">
        <f>IF($A236="","",IF(Dashboard!$B$14&gt;0,"Check data",IF($O236&lt;0,"Overdue",IF($O236&lt;=Dashboard!$B$5,"Due soon","OK"))))</f>
        <v/>
      </c>
      <c r="R236" s="22" t="str">
        <f>IF($A236="","",SUMPRODUCT(('Inspection Log'!$B$2:$B$2001=$A236)*('Inspection Log'!$E$2:$E$2001="Fail")*('Inspection Log'!$G$2:$G$2001&lt;&gt;"Closed")))</f>
        <v/>
      </c>
      <c r="S236" s="24" t="str">
        <f>IF(COUNTA($A236:$E236)=0,"",IF($A236="","Check ID",IF(SUMPRODUCT(--($A$2:$A$301=$A236))&gt;1,"Duplicate ID",IF(OR($C236="",SUMPRODUCT(--(Types!$A$2:$A$21=$C236))&lt;&gt;1),"Check ID",IF(OR($B236="",NOT(AND(ISNUMBER($E236),N($E236)&gt;=18264,N($E236)&lt;=73050))),"Check inputs","OK")))))</f>
        <v/>
      </c>
    </row>
    <row r="237" ht="24" customHeight="1" spans="1:19" x14ac:dyDescent="0.25">
      <c r="A237" s="18"/>
      <c r="B237" s="19"/>
      <c r="C237" s="18"/>
      <c r="D237" s="18"/>
      <c r="E237" s="20"/>
      <c r="F237" s="21" t="str">
        <f>IF(OR($A237="",$S237&lt;&gt;"OK"),"",MAX($E237,SUMPRODUCT(MAX(('Inspection Log'!$B$2:$B$2001=$A237)*('Inspection Log'!$C$2:$C$2001="Monthly")*'Inspection Log'!$I$2:$I$2001))))</f>
        <v/>
      </c>
      <c r="G237" s="21" t="str">
        <f>IF(OR($A237="",$S237&lt;&gt;"OK"),"",MAX($E237,SUMPRODUCT(MAX(('Inspection Log'!$B$2:$B$2001=$A237)*('Inspection Log'!$C$2:$C$2001="Maintenance")*'Inspection Log'!$I$2:$I$2001))))</f>
        <v/>
      </c>
      <c r="H237" s="21" t="str">
        <f>IF(OR($A237="",$S237&lt;&gt;"OK"),"",MAX($E237,SUMPRODUCT(MAX(('Inspection Log'!$B$2:$B$2001=$A237)*('Inspection Log'!$C$2:$C$2001="Internal")*'Inspection Log'!$I$2:$I$2001))))</f>
        <v/>
      </c>
      <c r="I237" s="21" t="str">
        <f>IF(OR($A237="",$S237&lt;&gt;"OK"),"",MAX($E237,SUMPRODUCT(MAX(('Inspection Log'!$B$2:$B$2001=$A237)*('Inspection Log'!$C$2:$C$2001="Hydrostatic")*'Inspection Log'!$I$2:$I$2001))))</f>
        <v/>
      </c>
      <c r="J237" s="21" t="str">
        <f>IF(OR($A237="",$S237&lt;&gt;"OK"),"",$F237+SUMPRODUCT(--(Types!$A$2:$A$21=$C237),Types!$C$2:$C$21))</f>
        <v/>
      </c>
      <c r="K237" s="21" t="str">
        <f>IF(OR($A237="",$S237&lt;&gt;"OK"),"",$G237+SUMPRODUCT(--(Types!$A$2:$A$21=$C237),Types!$D$2:$D$21))</f>
        <v/>
      </c>
      <c r="L237" s="21" t="str">
        <f>IF(OR($A237="",$S237&lt;&gt;"OK"),"",IF(SUMPRODUCT((Types!$A$2:$A$21=$C237)*(Types!$E$2:$E$21&lt;&gt;""))=0,"",EDATE($H237,12*SUMPRODUCT(--(Types!$A$2:$A$21=$C237),Types!$E$2:$E$21))))</f>
        <v/>
      </c>
      <c r="M237" s="21" t="str">
        <f>IF(OR($A237="",$S237&lt;&gt;"OK"),"",EDATE($I237,12*SUMPRODUCT(--(Types!$A$2:$A$21=$C237),Types!$F$2:$F$21)))</f>
        <v/>
      </c>
      <c r="N237" s="21" t="str">
        <f>IF(OR($A237="",$S237&lt;&gt;"OK"),"",MIN($J237:$M237))</f>
        <v/>
      </c>
      <c r="O237" s="22" t="str">
        <f>IF($A237="","",IF(OR($S237&lt;&gt;"OK",NOT(AND(ISNUMBER(Dashboard!$B$4),N(Dashboard!$B$4)&gt;=18264,N(Dashboard!$B$4)&lt;=73050))),"n/a",$N237-Dashboard!$B$4))</f>
        <v/>
      </c>
      <c r="P237" s="23" t="str">
        <f>IF(OR($A237="",$S237&lt;&gt;"OK"),"",MID(IF($J237=$N237," + Monthly","")&amp;IF($K237=$N237," + Maintenance","")&amp;IF($L237=$N237," + Internal","")&amp;IF($M237=$N237," + Hydrostatic",""),4,100))</f>
        <v/>
      </c>
      <c r="Q237" s="24" t="str">
        <f>IF($A237="","",IF(Dashboard!$B$14&gt;0,"Check data",IF($O237&lt;0,"Overdue",IF($O237&lt;=Dashboard!$B$5,"Due soon","OK"))))</f>
        <v/>
      </c>
      <c r="R237" s="22" t="str">
        <f>IF($A237="","",SUMPRODUCT(('Inspection Log'!$B$2:$B$2001=$A237)*('Inspection Log'!$E$2:$E$2001="Fail")*('Inspection Log'!$G$2:$G$2001&lt;&gt;"Closed")))</f>
        <v/>
      </c>
      <c r="S237" s="24" t="str">
        <f>IF(COUNTA($A237:$E237)=0,"",IF($A237="","Check ID",IF(SUMPRODUCT(--($A$2:$A$301=$A237))&gt;1,"Duplicate ID",IF(OR($C237="",SUMPRODUCT(--(Types!$A$2:$A$21=$C237))&lt;&gt;1),"Check ID",IF(OR($B237="",NOT(AND(ISNUMBER($E237),N($E237)&gt;=18264,N($E237)&lt;=73050))),"Check inputs","OK")))))</f>
        <v/>
      </c>
    </row>
    <row r="238" ht="24" customHeight="1" spans="1:19" x14ac:dyDescent="0.25">
      <c r="A238" s="18"/>
      <c r="B238" s="19"/>
      <c r="C238" s="18"/>
      <c r="D238" s="18"/>
      <c r="E238" s="20"/>
      <c r="F238" s="21" t="str">
        <f>IF(OR($A238="",$S238&lt;&gt;"OK"),"",MAX($E238,SUMPRODUCT(MAX(('Inspection Log'!$B$2:$B$2001=$A238)*('Inspection Log'!$C$2:$C$2001="Monthly")*'Inspection Log'!$I$2:$I$2001))))</f>
        <v/>
      </c>
      <c r="G238" s="21" t="str">
        <f>IF(OR($A238="",$S238&lt;&gt;"OK"),"",MAX($E238,SUMPRODUCT(MAX(('Inspection Log'!$B$2:$B$2001=$A238)*('Inspection Log'!$C$2:$C$2001="Maintenance")*'Inspection Log'!$I$2:$I$2001))))</f>
        <v/>
      </c>
      <c r="H238" s="21" t="str">
        <f>IF(OR($A238="",$S238&lt;&gt;"OK"),"",MAX($E238,SUMPRODUCT(MAX(('Inspection Log'!$B$2:$B$2001=$A238)*('Inspection Log'!$C$2:$C$2001="Internal")*'Inspection Log'!$I$2:$I$2001))))</f>
        <v/>
      </c>
      <c r="I238" s="21" t="str">
        <f>IF(OR($A238="",$S238&lt;&gt;"OK"),"",MAX($E238,SUMPRODUCT(MAX(('Inspection Log'!$B$2:$B$2001=$A238)*('Inspection Log'!$C$2:$C$2001="Hydrostatic")*'Inspection Log'!$I$2:$I$2001))))</f>
        <v/>
      </c>
      <c r="J238" s="21" t="str">
        <f>IF(OR($A238="",$S238&lt;&gt;"OK"),"",$F238+SUMPRODUCT(--(Types!$A$2:$A$21=$C238),Types!$C$2:$C$21))</f>
        <v/>
      </c>
      <c r="K238" s="21" t="str">
        <f>IF(OR($A238="",$S238&lt;&gt;"OK"),"",$G238+SUMPRODUCT(--(Types!$A$2:$A$21=$C238),Types!$D$2:$D$21))</f>
        <v/>
      </c>
      <c r="L238" s="21" t="str">
        <f>IF(OR($A238="",$S238&lt;&gt;"OK"),"",IF(SUMPRODUCT((Types!$A$2:$A$21=$C238)*(Types!$E$2:$E$21&lt;&gt;""))=0,"",EDATE($H238,12*SUMPRODUCT(--(Types!$A$2:$A$21=$C238),Types!$E$2:$E$21))))</f>
        <v/>
      </c>
      <c r="M238" s="21" t="str">
        <f>IF(OR($A238="",$S238&lt;&gt;"OK"),"",EDATE($I238,12*SUMPRODUCT(--(Types!$A$2:$A$21=$C238),Types!$F$2:$F$21)))</f>
        <v/>
      </c>
      <c r="N238" s="21" t="str">
        <f>IF(OR($A238="",$S238&lt;&gt;"OK"),"",MIN($J238:$M238))</f>
        <v/>
      </c>
      <c r="O238" s="22" t="str">
        <f>IF($A238="","",IF(OR($S238&lt;&gt;"OK",NOT(AND(ISNUMBER(Dashboard!$B$4),N(Dashboard!$B$4)&gt;=18264,N(Dashboard!$B$4)&lt;=73050))),"n/a",$N238-Dashboard!$B$4))</f>
        <v/>
      </c>
      <c r="P238" s="23" t="str">
        <f>IF(OR($A238="",$S238&lt;&gt;"OK"),"",MID(IF($J238=$N238," + Monthly","")&amp;IF($K238=$N238," + Maintenance","")&amp;IF($L238=$N238," + Internal","")&amp;IF($M238=$N238," + Hydrostatic",""),4,100))</f>
        <v/>
      </c>
      <c r="Q238" s="24" t="str">
        <f>IF($A238="","",IF(Dashboard!$B$14&gt;0,"Check data",IF($O238&lt;0,"Overdue",IF($O238&lt;=Dashboard!$B$5,"Due soon","OK"))))</f>
        <v/>
      </c>
      <c r="R238" s="22" t="str">
        <f>IF($A238="","",SUMPRODUCT(('Inspection Log'!$B$2:$B$2001=$A238)*('Inspection Log'!$E$2:$E$2001="Fail")*('Inspection Log'!$G$2:$G$2001&lt;&gt;"Closed")))</f>
        <v/>
      </c>
      <c r="S238" s="24" t="str">
        <f>IF(COUNTA($A238:$E238)=0,"",IF($A238="","Check ID",IF(SUMPRODUCT(--($A$2:$A$301=$A238))&gt;1,"Duplicate ID",IF(OR($C238="",SUMPRODUCT(--(Types!$A$2:$A$21=$C238))&lt;&gt;1),"Check ID",IF(OR($B238="",NOT(AND(ISNUMBER($E238),N($E238)&gt;=18264,N($E238)&lt;=73050))),"Check inputs","OK")))))</f>
        <v/>
      </c>
    </row>
    <row r="239" ht="24" customHeight="1" spans="1:19" x14ac:dyDescent="0.25">
      <c r="A239" s="18"/>
      <c r="B239" s="19"/>
      <c r="C239" s="18"/>
      <c r="D239" s="18"/>
      <c r="E239" s="20"/>
      <c r="F239" s="21" t="str">
        <f>IF(OR($A239="",$S239&lt;&gt;"OK"),"",MAX($E239,SUMPRODUCT(MAX(('Inspection Log'!$B$2:$B$2001=$A239)*('Inspection Log'!$C$2:$C$2001="Monthly")*'Inspection Log'!$I$2:$I$2001))))</f>
        <v/>
      </c>
      <c r="G239" s="21" t="str">
        <f>IF(OR($A239="",$S239&lt;&gt;"OK"),"",MAX($E239,SUMPRODUCT(MAX(('Inspection Log'!$B$2:$B$2001=$A239)*('Inspection Log'!$C$2:$C$2001="Maintenance")*'Inspection Log'!$I$2:$I$2001))))</f>
        <v/>
      </c>
      <c r="H239" s="21" t="str">
        <f>IF(OR($A239="",$S239&lt;&gt;"OK"),"",MAX($E239,SUMPRODUCT(MAX(('Inspection Log'!$B$2:$B$2001=$A239)*('Inspection Log'!$C$2:$C$2001="Internal")*'Inspection Log'!$I$2:$I$2001))))</f>
        <v/>
      </c>
      <c r="I239" s="21" t="str">
        <f>IF(OR($A239="",$S239&lt;&gt;"OK"),"",MAX($E239,SUMPRODUCT(MAX(('Inspection Log'!$B$2:$B$2001=$A239)*('Inspection Log'!$C$2:$C$2001="Hydrostatic")*'Inspection Log'!$I$2:$I$2001))))</f>
        <v/>
      </c>
      <c r="J239" s="21" t="str">
        <f>IF(OR($A239="",$S239&lt;&gt;"OK"),"",$F239+SUMPRODUCT(--(Types!$A$2:$A$21=$C239),Types!$C$2:$C$21))</f>
        <v/>
      </c>
      <c r="K239" s="21" t="str">
        <f>IF(OR($A239="",$S239&lt;&gt;"OK"),"",$G239+SUMPRODUCT(--(Types!$A$2:$A$21=$C239),Types!$D$2:$D$21))</f>
        <v/>
      </c>
      <c r="L239" s="21" t="str">
        <f>IF(OR($A239="",$S239&lt;&gt;"OK"),"",IF(SUMPRODUCT((Types!$A$2:$A$21=$C239)*(Types!$E$2:$E$21&lt;&gt;""))=0,"",EDATE($H239,12*SUMPRODUCT(--(Types!$A$2:$A$21=$C239),Types!$E$2:$E$21))))</f>
        <v/>
      </c>
      <c r="M239" s="21" t="str">
        <f>IF(OR($A239="",$S239&lt;&gt;"OK"),"",EDATE($I239,12*SUMPRODUCT(--(Types!$A$2:$A$21=$C239),Types!$F$2:$F$21)))</f>
        <v/>
      </c>
      <c r="N239" s="21" t="str">
        <f>IF(OR($A239="",$S239&lt;&gt;"OK"),"",MIN($J239:$M239))</f>
        <v/>
      </c>
      <c r="O239" s="22" t="str">
        <f>IF($A239="","",IF(OR($S239&lt;&gt;"OK",NOT(AND(ISNUMBER(Dashboard!$B$4),N(Dashboard!$B$4)&gt;=18264,N(Dashboard!$B$4)&lt;=73050))),"n/a",$N239-Dashboard!$B$4))</f>
        <v/>
      </c>
      <c r="P239" s="23" t="str">
        <f>IF(OR($A239="",$S239&lt;&gt;"OK"),"",MID(IF($J239=$N239," + Monthly","")&amp;IF($K239=$N239," + Maintenance","")&amp;IF($L239=$N239," + Internal","")&amp;IF($M239=$N239," + Hydrostatic",""),4,100))</f>
        <v/>
      </c>
      <c r="Q239" s="24" t="str">
        <f>IF($A239="","",IF(Dashboard!$B$14&gt;0,"Check data",IF($O239&lt;0,"Overdue",IF($O239&lt;=Dashboard!$B$5,"Due soon","OK"))))</f>
        <v/>
      </c>
      <c r="R239" s="22" t="str">
        <f>IF($A239="","",SUMPRODUCT(('Inspection Log'!$B$2:$B$2001=$A239)*('Inspection Log'!$E$2:$E$2001="Fail")*('Inspection Log'!$G$2:$G$2001&lt;&gt;"Closed")))</f>
        <v/>
      </c>
      <c r="S239" s="24" t="str">
        <f>IF(COUNTA($A239:$E239)=0,"",IF($A239="","Check ID",IF(SUMPRODUCT(--($A$2:$A$301=$A239))&gt;1,"Duplicate ID",IF(OR($C239="",SUMPRODUCT(--(Types!$A$2:$A$21=$C239))&lt;&gt;1),"Check ID",IF(OR($B239="",NOT(AND(ISNUMBER($E239),N($E239)&gt;=18264,N($E239)&lt;=73050))),"Check inputs","OK")))))</f>
        <v/>
      </c>
    </row>
    <row r="240" ht="24" customHeight="1" spans="1:19" x14ac:dyDescent="0.25">
      <c r="A240" s="18"/>
      <c r="B240" s="19"/>
      <c r="C240" s="18"/>
      <c r="D240" s="18"/>
      <c r="E240" s="20"/>
      <c r="F240" s="21" t="str">
        <f>IF(OR($A240="",$S240&lt;&gt;"OK"),"",MAX($E240,SUMPRODUCT(MAX(('Inspection Log'!$B$2:$B$2001=$A240)*('Inspection Log'!$C$2:$C$2001="Monthly")*'Inspection Log'!$I$2:$I$2001))))</f>
        <v/>
      </c>
      <c r="G240" s="21" t="str">
        <f>IF(OR($A240="",$S240&lt;&gt;"OK"),"",MAX($E240,SUMPRODUCT(MAX(('Inspection Log'!$B$2:$B$2001=$A240)*('Inspection Log'!$C$2:$C$2001="Maintenance")*'Inspection Log'!$I$2:$I$2001))))</f>
        <v/>
      </c>
      <c r="H240" s="21" t="str">
        <f>IF(OR($A240="",$S240&lt;&gt;"OK"),"",MAX($E240,SUMPRODUCT(MAX(('Inspection Log'!$B$2:$B$2001=$A240)*('Inspection Log'!$C$2:$C$2001="Internal")*'Inspection Log'!$I$2:$I$2001))))</f>
        <v/>
      </c>
      <c r="I240" s="21" t="str">
        <f>IF(OR($A240="",$S240&lt;&gt;"OK"),"",MAX($E240,SUMPRODUCT(MAX(('Inspection Log'!$B$2:$B$2001=$A240)*('Inspection Log'!$C$2:$C$2001="Hydrostatic")*'Inspection Log'!$I$2:$I$2001))))</f>
        <v/>
      </c>
      <c r="J240" s="21" t="str">
        <f>IF(OR($A240="",$S240&lt;&gt;"OK"),"",$F240+SUMPRODUCT(--(Types!$A$2:$A$21=$C240),Types!$C$2:$C$21))</f>
        <v/>
      </c>
      <c r="K240" s="21" t="str">
        <f>IF(OR($A240="",$S240&lt;&gt;"OK"),"",$G240+SUMPRODUCT(--(Types!$A$2:$A$21=$C240),Types!$D$2:$D$21))</f>
        <v/>
      </c>
      <c r="L240" s="21" t="str">
        <f>IF(OR($A240="",$S240&lt;&gt;"OK"),"",IF(SUMPRODUCT((Types!$A$2:$A$21=$C240)*(Types!$E$2:$E$21&lt;&gt;""))=0,"",EDATE($H240,12*SUMPRODUCT(--(Types!$A$2:$A$21=$C240),Types!$E$2:$E$21))))</f>
        <v/>
      </c>
      <c r="M240" s="21" t="str">
        <f>IF(OR($A240="",$S240&lt;&gt;"OK"),"",EDATE($I240,12*SUMPRODUCT(--(Types!$A$2:$A$21=$C240),Types!$F$2:$F$21)))</f>
        <v/>
      </c>
      <c r="N240" s="21" t="str">
        <f>IF(OR($A240="",$S240&lt;&gt;"OK"),"",MIN($J240:$M240))</f>
        <v/>
      </c>
      <c r="O240" s="22" t="str">
        <f>IF($A240="","",IF(OR($S240&lt;&gt;"OK",NOT(AND(ISNUMBER(Dashboard!$B$4),N(Dashboard!$B$4)&gt;=18264,N(Dashboard!$B$4)&lt;=73050))),"n/a",$N240-Dashboard!$B$4))</f>
        <v/>
      </c>
      <c r="P240" s="23" t="str">
        <f>IF(OR($A240="",$S240&lt;&gt;"OK"),"",MID(IF($J240=$N240," + Monthly","")&amp;IF($K240=$N240," + Maintenance","")&amp;IF($L240=$N240," + Internal","")&amp;IF($M240=$N240," + Hydrostatic",""),4,100))</f>
        <v/>
      </c>
      <c r="Q240" s="24" t="str">
        <f>IF($A240="","",IF(Dashboard!$B$14&gt;0,"Check data",IF($O240&lt;0,"Overdue",IF($O240&lt;=Dashboard!$B$5,"Due soon","OK"))))</f>
        <v/>
      </c>
      <c r="R240" s="22" t="str">
        <f>IF($A240="","",SUMPRODUCT(('Inspection Log'!$B$2:$B$2001=$A240)*('Inspection Log'!$E$2:$E$2001="Fail")*('Inspection Log'!$G$2:$G$2001&lt;&gt;"Closed")))</f>
        <v/>
      </c>
      <c r="S240" s="24" t="str">
        <f>IF(COUNTA($A240:$E240)=0,"",IF($A240="","Check ID",IF(SUMPRODUCT(--($A$2:$A$301=$A240))&gt;1,"Duplicate ID",IF(OR($C240="",SUMPRODUCT(--(Types!$A$2:$A$21=$C240))&lt;&gt;1),"Check ID",IF(OR($B240="",NOT(AND(ISNUMBER($E240),N($E240)&gt;=18264,N($E240)&lt;=73050))),"Check inputs","OK")))))</f>
        <v/>
      </c>
    </row>
    <row r="241" ht="24" customHeight="1" spans="1:19" x14ac:dyDescent="0.25">
      <c r="A241" s="18"/>
      <c r="B241" s="19"/>
      <c r="C241" s="18"/>
      <c r="D241" s="18"/>
      <c r="E241" s="20"/>
      <c r="F241" s="21" t="str">
        <f>IF(OR($A241="",$S241&lt;&gt;"OK"),"",MAX($E241,SUMPRODUCT(MAX(('Inspection Log'!$B$2:$B$2001=$A241)*('Inspection Log'!$C$2:$C$2001="Monthly")*'Inspection Log'!$I$2:$I$2001))))</f>
        <v/>
      </c>
      <c r="G241" s="21" t="str">
        <f>IF(OR($A241="",$S241&lt;&gt;"OK"),"",MAX($E241,SUMPRODUCT(MAX(('Inspection Log'!$B$2:$B$2001=$A241)*('Inspection Log'!$C$2:$C$2001="Maintenance")*'Inspection Log'!$I$2:$I$2001))))</f>
        <v/>
      </c>
      <c r="H241" s="21" t="str">
        <f>IF(OR($A241="",$S241&lt;&gt;"OK"),"",MAX($E241,SUMPRODUCT(MAX(('Inspection Log'!$B$2:$B$2001=$A241)*('Inspection Log'!$C$2:$C$2001="Internal")*'Inspection Log'!$I$2:$I$2001))))</f>
        <v/>
      </c>
      <c r="I241" s="21" t="str">
        <f>IF(OR($A241="",$S241&lt;&gt;"OK"),"",MAX($E241,SUMPRODUCT(MAX(('Inspection Log'!$B$2:$B$2001=$A241)*('Inspection Log'!$C$2:$C$2001="Hydrostatic")*'Inspection Log'!$I$2:$I$2001))))</f>
        <v/>
      </c>
      <c r="J241" s="21" t="str">
        <f>IF(OR($A241="",$S241&lt;&gt;"OK"),"",$F241+SUMPRODUCT(--(Types!$A$2:$A$21=$C241),Types!$C$2:$C$21))</f>
        <v/>
      </c>
      <c r="K241" s="21" t="str">
        <f>IF(OR($A241="",$S241&lt;&gt;"OK"),"",$G241+SUMPRODUCT(--(Types!$A$2:$A$21=$C241),Types!$D$2:$D$21))</f>
        <v/>
      </c>
      <c r="L241" s="21" t="str">
        <f>IF(OR($A241="",$S241&lt;&gt;"OK"),"",IF(SUMPRODUCT((Types!$A$2:$A$21=$C241)*(Types!$E$2:$E$21&lt;&gt;""))=0,"",EDATE($H241,12*SUMPRODUCT(--(Types!$A$2:$A$21=$C241),Types!$E$2:$E$21))))</f>
        <v/>
      </c>
      <c r="M241" s="21" t="str">
        <f>IF(OR($A241="",$S241&lt;&gt;"OK"),"",EDATE($I241,12*SUMPRODUCT(--(Types!$A$2:$A$21=$C241),Types!$F$2:$F$21)))</f>
        <v/>
      </c>
      <c r="N241" s="21" t="str">
        <f>IF(OR($A241="",$S241&lt;&gt;"OK"),"",MIN($J241:$M241))</f>
        <v/>
      </c>
      <c r="O241" s="22" t="str">
        <f>IF($A241="","",IF(OR($S241&lt;&gt;"OK",NOT(AND(ISNUMBER(Dashboard!$B$4),N(Dashboard!$B$4)&gt;=18264,N(Dashboard!$B$4)&lt;=73050))),"n/a",$N241-Dashboard!$B$4))</f>
        <v/>
      </c>
      <c r="P241" s="23" t="str">
        <f>IF(OR($A241="",$S241&lt;&gt;"OK"),"",MID(IF($J241=$N241," + Monthly","")&amp;IF($K241=$N241," + Maintenance","")&amp;IF($L241=$N241," + Internal","")&amp;IF($M241=$N241," + Hydrostatic",""),4,100))</f>
        <v/>
      </c>
      <c r="Q241" s="24" t="str">
        <f>IF($A241="","",IF(Dashboard!$B$14&gt;0,"Check data",IF($O241&lt;0,"Overdue",IF($O241&lt;=Dashboard!$B$5,"Due soon","OK"))))</f>
        <v/>
      </c>
      <c r="R241" s="22" t="str">
        <f>IF($A241="","",SUMPRODUCT(('Inspection Log'!$B$2:$B$2001=$A241)*('Inspection Log'!$E$2:$E$2001="Fail")*('Inspection Log'!$G$2:$G$2001&lt;&gt;"Closed")))</f>
        <v/>
      </c>
      <c r="S241" s="24" t="str">
        <f>IF(COUNTA($A241:$E241)=0,"",IF($A241="","Check ID",IF(SUMPRODUCT(--($A$2:$A$301=$A241))&gt;1,"Duplicate ID",IF(OR($C241="",SUMPRODUCT(--(Types!$A$2:$A$21=$C241))&lt;&gt;1),"Check ID",IF(OR($B241="",NOT(AND(ISNUMBER($E241),N($E241)&gt;=18264,N($E241)&lt;=73050))),"Check inputs","OK")))))</f>
        <v/>
      </c>
    </row>
    <row r="242" ht="24" customHeight="1" spans="1:19" x14ac:dyDescent="0.25">
      <c r="A242" s="18"/>
      <c r="B242" s="19"/>
      <c r="C242" s="18"/>
      <c r="D242" s="18"/>
      <c r="E242" s="20"/>
      <c r="F242" s="21" t="str">
        <f>IF(OR($A242="",$S242&lt;&gt;"OK"),"",MAX($E242,SUMPRODUCT(MAX(('Inspection Log'!$B$2:$B$2001=$A242)*('Inspection Log'!$C$2:$C$2001="Monthly")*'Inspection Log'!$I$2:$I$2001))))</f>
        <v/>
      </c>
      <c r="G242" s="21" t="str">
        <f>IF(OR($A242="",$S242&lt;&gt;"OK"),"",MAX($E242,SUMPRODUCT(MAX(('Inspection Log'!$B$2:$B$2001=$A242)*('Inspection Log'!$C$2:$C$2001="Maintenance")*'Inspection Log'!$I$2:$I$2001))))</f>
        <v/>
      </c>
      <c r="H242" s="21" t="str">
        <f>IF(OR($A242="",$S242&lt;&gt;"OK"),"",MAX($E242,SUMPRODUCT(MAX(('Inspection Log'!$B$2:$B$2001=$A242)*('Inspection Log'!$C$2:$C$2001="Internal")*'Inspection Log'!$I$2:$I$2001))))</f>
        <v/>
      </c>
      <c r="I242" s="21" t="str">
        <f>IF(OR($A242="",$S242&lt;&gt;"OK"),"",MAX($E242,SUMPRODUCT(MAX(('Inspection Log'!$B$2:$B$2001=$A242)*('Inspection Log'!$C$2:$C$2001="Hydrostatic")*'Inspection Log'!$I$2:$I$2001))))</f>
        <v/>
      </c>
      <c r="J242" s="21" t="str">
        <f>IF(OR($A242="",$S242&lt;&gt;"OK"),"",$F242+SUMPRODUCT(--(Types!$A$2:$A$21=$C242),Types!$C$2:$C$21))</f>
        <v/>
      </c>
      <c r="K242" s="21" t="str">
        <f>IF(OR($A242="",$S242&lt;&gt;"OK"),"",$G242+SUMPRODUCT(--(Types!$A$2:$A$21=$C242),Types!$D$2:$D$21))</f>
        <v/>
      </c>
      <c r="L242" s="21" t="str">
        <f>IF(OR($A242="",$S242&lt;&gt;"OK"),"",IF(SUMPRODUCT((Types!$A$2:$A$21=$C242)*(Types!$E$2:$E$21&lt;&gt;""))=0,"",EDATE($H242,12*SUMPRODUCT(--(Types!$A$2:$A$21=$C242),Types!$E$2:$E$21))))</f>
        <v/>
      </c>
      <c r="M242" s="21" t="str">
        <f>IF(OR($A242="",$S242&lt;&gt;"OK"),"",EDATE($I242,12*SUMPRODUCT(--(Types!$A$2:$A$21=$C242),Types!$F$2:$F$21)))</f>
        <v/>
      </c>
      <c r="N242" s="21" t="str">
        <f>IF(OR($A242="",$S242&lt;&gt;"OK"),"",MIN($J242:$M242))</f>
        <v/>
      </c>
      <c r="O242" s="22" t="str">
        <f>IF($A242="","",IF(OR($S242&lt;&gt;"OK",NOT(AND(ISNUMBER(Dashboard!$B$4),N(Dashboard!$B$4)&gt;=18264,N(Dashboard!$B$4)&lt;=73050))),"n/a",$N242-Dashboard!$B$4))</f>
        <v/>
      </c>
      <c r="P242" s="23" t="str">
        <f>IF(OR($A242="",$S242&lt;&gt;"OK"),"",MID(IF($J242=$N242," + Monthly","")&amp;IF($K242=$N242," + Maintenance","")&amp;IF($L242=$N242," + Internal","")&amp;IF($M242=$N242," + Hydrostatic",""),4,100))</f>
        <v/>
      </c>
      <c r="Q242" s="24" t="str">
        <f>IF($A242="","",IF(Dashboard!$B$14&gt;0,"Check data",IF($O242&lt;0,"Overdue",IF($O242&lt;=Dashboard!$B$5,"Due soon","OK"))))</f>
        <v/>
      </c>
      <c r="R242" s="22" t="str">
        <f>IF($A242="","",SUMPRODUCT(('Inspection Log'!$B$2:$B$2001=$A242)*('Inspection Log'!$E$2:$E$2001="Fail")*('Inspection Log'!$G$2:$G$2001&lt;&gt;"Closed")))</f>
        <v/>
      </c>
      <c r="S242" s="24" t="str">
        <f>IF(COUNTA($A242:$E242)=0,"",IF($A242="","Check ID",IF(SUMPRODUCT(--($A$2:$A$301=$A242))&gt;1,"Duplicate ID",IF(OR($C242="",SUMPRODUCT(--(Types!$A$2:$A$21=$C242))&lt;&gt;1),"Check ID",IF(OR($B242="",NOT(AND(ISNUMBER($E242),N($E242)&gt;=18264,N($E242)&lt;=73050))),"Check inputs","OK")))))</f>
        <v/>
      </c>
    </row>
    <row r="243" ht="24" customHeight="1" spans="1:19" x14ac:dyDescent="0.25">
      <c r="A243" s="18"/>
      <c r="B243" s="19"/>
      <c r="C243" s="18"/>
      <c r="D243" s="18"/>
      <c r="E243" s="20"/>
      <c r="F243" s="21" t="str">
        <f>IF(OR($A243="",$S243&lt;&gt;"OK"),"",MAX($E243,SUMPRODUCT(MAX(('Inspection Log'!$B$2:$B$2001=$A243)*('Inspection Log'!$C$2:$C$2001="Monthly")*'Inspection Log'!$I$2:$I$2001))))</f>
        <v/>
      </c>
      <c r="G243" s="21" t="str">
        <f>IF(OR($A243="",$S243&lt;&gt;"OK"),"",MAX($E243,SUMPRODUCT(MAX(('Inspection Log'!$B$2:$B$2001=$A243)*('Inspection Log'!$C$2:$C$2001="Maintenance")*'Inspection Log'!$I$2:$I$2001))))</f>
        <v/>
      </c>
      <c r="H243" s="21" t="str">
        <f>IF(OR($A243="",$S243&lt;&gt;"OK"),"",MAX($E243,SUMPRODUCT(MAX(('Inspection Log'!$B$2:$B$2001=$A243)*('Inspection Log'!$C$2:$C$2001="Internal")*'Inspection Log'!$I$2:$I$2001))))</f>
        <v/>
      </c>
      <c r="I243" s="21" t="str">
        <f>IF(OR($A243="",$S243&lt;&gt;"OK"),"",MAX($E243,SUMPRODUCT(MAX(('Inspection Log'!$B$2:$B$2001=$A243)*('Inspection Log'!$C$2:$C$2001="Hydrostatic")*'Inspection Log'!$I$2:$I$2001))))</f>
        <v/>
      </c>
      <c r="J243" s="21" t="str">
        <f>IF(OR($A243="",$S243&lt;&gt;"OK"),"",$F243+SUMPRODUCT(--(Types!$A$2:$A$21=$C243),Types!$C$2:$C$21))</f>
        <v/>
      </c>
      <c r="K243" s="21" t="str">
        <f>IF(OR($A243="",$S243&lt;&gt;"OK"),"",$G243+SUMPRODUCT(--(Types!$A$2:$A$21=$C243),Types!$D$2:$D$21))</f>
        <v/>
      </c>
      <c r="L243" s="21" t="str">
        <f>IF(OR($A243="",$S243&lt;&gt;"OK"),"",IF(SUMPRODUCT((Types!$A$2:$A$21=$C243)*(Types!$E$2:$E$21&lt;&gt;""))=0,"",EDATE($H243,12*SUMPRODUCT(--(Types!$A$2:$A$21=$C243),Types!$E$2:$E$21))))</f>
        <v/>
      </c>
      <c r="M243" s="21" t="str">
        <f>IF(OR($A243="",$S243&lt;&gt;"OK"),"",EDATE($I243,12*SUMPRODUCT(--(Types!$A$2:$A$21=$C243),Types!$F$2:$F$21)))</f>
        <v/>
      </c>
      <c r="N243" s="21" t="str">
        <f>IF(OR($A243="",$S243&lt;&gt;"OK"),"",MIN($J243:$M243))</f>
        <v/>
      </c>
      <c r="O243" s="22" t="str">
        <f>IF($A243="","",IF(OR($S243&lt;&gt;"OK",NOT(AND(ISNUMBER(Dashboard!$B$4),N(Dashboard!$B$4)&gt;=18264,N(Dashboard!$B$4)&lt;=73050))),"n/a",$N243-Dashboard!$B$4))</f>
        <v/>
      </c>
      <c r="P243" s="23" t="str">
        <f>IF(OR($A243="",$S243&lt;&gt;"OK"),"",MID(IF($J243=$N243," + Monthly","")&amp;IF($K243=$N243," + Maintenance","")&amp;IF($L243=$N243," + Internal","")&amp;IF($M243=$N243," + Hydrostatic",""),4,100))</f>
        <v/>
      </c>
      <c r="Q243" s="24" t="str">
        <f>IF($A243="","",IF(Dashboard!$B$14&gt;0,"Check data",IF($O243&lt;0,"Overdue",IF($O243&lt;=Dashboard!$B$5,"Due soon","OK"))))</f>
        <v/>
      </c>
      <c r="R243" s="22" t="str">
        <f>IF($A243="","",SUMPRODUCT(('Inspection Log'!$B$2:$B$2001=$A243)*('Inspection Log'!$E$2:$E$2001="Fail")*('Inspection Log'!$G$2:$G$2001&lt;&gt;"Closed")))</f>
        <v/>
      </c>
      <c r="S243" s="24" t="str">
        <f>IF(COUNTA($A243:$E243)=0,"",IF($A243="","Check ID",IF(SUMPRODUCT(--($A$2:$A$301=$A243))&gt;1,"Duplicate ID",IF(OR($C243="",SUMPRODUCT(--(Types!$A$2:$A$21=$C243))&lt;&gt;1),"Check ID",IF(OR($B243="",NOT(AND(ISNUMBER($E243),N($E243)&gt;=18264,N($E243)&lt;=73050))),"Check inputs","OK")))))</f>
        <v/>
      </c>
    </row>
    <row r="244" ht="24" customHeight="1" spans="1:19" x14ac:dyDescent="0.25">
      <c r="A244" s="18"/>
      <c r="B244" s="19"/>
      <c r="C244" s="18"/>
      <c r="D244" s="18"/>
      <c r="E244" s="20"/>
      <c r="F244" s="21" t="str">
        <f>IF(OR($A244="",$S244&lt;&gt;"OK"),"",MAX($E244,SUMPRODUCT(MAX(('Inspection Log'!$B$2:$B$2001=$A244)*('Inspection Log'!$C$2:$C$2001="Monthly")*'Inspection Log'!$I$2:$I$2001))))</f>
        <v/>
      </c>
      <c r="G244" s="21" t="str">
        <f>IF(OR($A244="",$S244&lt;&gt;"OK"),"",MAX($E244,SUMPRODUCT(MAX(('Inspection Log'!$B$2:$B$2001=$A244)*('Inspection Log'!$C$2:$C$2001="Maintenance")*'Inspection Log'!$I$2:$I$2001))))</f>
        <v/>
      </c>
      <c r="H244" s="21" t="str">
        <f>IF(OR($A244="",$S244&lt;&gt;"OK"),"",MAX($E244,SUMPRODUCT(MAX(('Inspection Log'!$B$2:$B$2001=$A244)*('Inspection Log'!$C$2:$C$2001="Internal")*'Inspection Log'!$I$2:$I$2001))))</f>
        <v/>
      </c>
      <c r="I244" s="21" t="str">
        <f>IF(OR($A244="",$S244&lt;&gt;"OK"),"",MAX($E244,SUMPRODUCT(MAX(('Inspection Log'!$B$2:$B$2001=$A244)*('Inspection Log'!$C$2:$C$2001="Hydrostatic")*'Inspection Log'!$I$2:$I$2001))))</f>
        <v/>
      </c>
      <c r="J244" s="21" t="str">
        <f>IF(OR($A244="",$S244&lt;&gt;"OK"),"",$F244+SUMPRODUCT(--(Types!$A$2:$A$21=$C244),Types!$C$2:$C$21))</f>
        <v/>
      </c>
      <c r="K244" s="21" t="str">
        <f>IF(OR($A244="",$S244&lt;&gt;"OK"),"",$G244+SUMPRODUCT(--(Types!$A$2:$A$21=$C244),Types!$D$2:$D$21))</f>
        <v/>
      </c>
      <c r="L244" s="21" t="str">
        <f>IF(OR($A244="",$S244&lt;&gt;"OK"),"",IF(SUMPRODUCT((Types!$A$2:$A$21=$C244)*(Types!$E$2:$E$21&lt;&gt;""))=0,"",EDATE($H244,12*SUMPRODUCT(--(Types!$A$2:$A$21=$C244),Types!$E$2:$E$21))))</f>
        <v/>
      </c>
      <c r="M244" s="21" t="str">
        <f>IF(OR($A244="",$S244&lt;&gt;"OK"),"",EDATE($I244,12*SUMPRODUCT(--(Types!$A$2:$A$21=$C244),Types!$F$2:$F$21)))</f>
        <v/>
      </c>
      <c r="N244" s="21" t="str">
        <f>IF(OR($A244="",$S244&lt;&gt;"OK"),"",MIN($J244:$M244))</f>
        <v/>
      </c>
      <c r="O244" s="22" t="str">
        <f>IF($A244="","",IF(OR($S244&lt;&gt;"OK",NOT(AND(ISNUMBER(Dashboard!$B$4),N(Dashboard!$B$4)&gt;=18264,N(Dashboard!$B$4)&lt;=73050))),"n/a",$N244-Dashboard!$B$4))</f>
        <v/>
      </c>
      <c r="P244" s="23" t="str">
        <f>IF(OR($A244="",$S244&lt;&gt;"OK"),"",MID(IF($J244=$N244," + Monthly","")&amp;IF($K244=$N244," + Maintenance","")&amp;IF($L244=$N244," + Internal","")&amp;IF($M244=$N244," + Hydrostatic",""),4,100))</f>
        <v/>
      </c>
      <c r="Q244" s="24" t="str">
        <f>IF($A244="","",IF(Dashboard!$B$14&gt;0,"Check data",IF($O244&lt;0,"Overdue",IF($O244&lt;=Dashboard!$B$5,"Due soon","OK"))))</f>
        <v/>
      </c>
      <c r="R244" s="22" t="str">
        <f>IF($A244="","",SUMPRODUCT(('Inspection Log'!$B$2:$B$2001=$A244)*('Inspection Log'!$E$2:$E$2001="Fail")*('Inspection Log'!$G$2:$G$2001&lt;&gt;"Closed")))</f>
        <v/>
      </c>
      <c r="S244" s="24" t="str">
        <f>IF(COUNTA($A244:$E244)=0,"",IF($A244="","Check ID",IF(SUMPRODUCT(--($A$2:$A$301=$A244))&gt;1,"Duplicate ID",IF(OR($C244="",SUMPRODUCT(--(Types!$A$2:$A$21=$C244))&lt;&gt;1),"Check ID",IF(OR($B244="",NOT(AND(ISNUMBER($E244),N($E244)&gt;=18264,N($E244)&lt;=73050))),"Check inputs","OK")))))</f>
        <v/>
      </c>
    </row>
    <row r="245" ht="24" customHeight="1" spans="1:19" x14ac:dyDescent="0.25">
      <c r="A245" s="18"/>
      <c r="B245" s="19"/>
      <c r="C245" s="18"/>
      <c r="D245" s="18"/>
      <c r="E245" s="20"/>
      <c r="F245" s="21" t="str">
        <f>IF(OR($A245="",$S245&lt;&gt;"OK"),"",MAX($E245,SUMPRODUCT(MAX(('Inspection Log'!$B$2:$B$2001=$A245)*('Inspection Log'!$C$2:$C$2001="Monthly")*'Inspection Log'!$I$2:$I$2001))))</f>
        <v/>
      </c>
      <c r="G245" s="21" t="str">
        <f>IF(OR($A245="",$S245&lt;&gt;"OK"),"",MAX($E245,SUMPRODUCT(MAX(('Inspection Log'!$B$2:$B$2001=$A245)*('Inspection Log'!$C$2:$C$2001="Maintenance")*'Inspection Log'!$I$2:$I$2001))))</f>
        <v/>
      </c>
      <c r="H245" s="21" t="str">
        <f>IF(OR($A245="",$S245&lt;&gt;"OK"),"",MAX($E245,SUMPRODUCT(MAX(('Inspection Log'!$B$2:$B$2001=$A245)*('Inspection Log'!$C$2:$C$2001="Internal")*'Inspection Log'!$I$2:$I$2001))))</f>
        <v/>
      </c>
      <c r="I245" s="21" t="str">
        <f>IF(OR($A245="",$S245&lt;&gt;"OK"),"",MAX($E245,SUMPRODUCT(MAX(('Inspection Log'!$B$2:$B$2001=$A245)*('Inspection Log'!$C$2:$C$2001="Hydrostatic")*'Inspection Log'!$I$2:$I$2001))))</f>
        <v/>
      </c>
      <c r="J245" s="21" t="str">
        <f>IF(OR($A245="",$S245&lt;&gt;"OK"),"",$F245+SUMPRODUCT(--(Types!$A$2:$A$21=$C245),Types!$C$2:$C$21))</f>
        <v/>
      </c>
      <c r="K245" s="21" t="str">
        <f>IF(OR($A245="",$S245&lt;&gt;"OK"),"",$G245+SUMPRODUCT(--(Types!$A$2:$A$21=$C245),Types!$D$2:$D$21))</f>
        <v/>
      </c>
      <c r="L245" s="21" t="str">
        <f>IF(OR($A245="",$S245&lt;&gt;"OK"),"",IF(SUMPRODUCT((Types!$A$2:$A$21=$C245)*(Types!$E$2:$E$21&lt;&gt;""))=0,"",EDATE($H245,12*SUMPRODUCT(--(Types!$A$2:$A$21=$C245),Types!$E$2:$E$21))))</f>
        <v/>
      </c>
      <c r="M245" s="21" t="str">
        <f>IF(OR($A245="",$S245&lt;&gt;"OK"),"",EDATE($I245,12*SUMPRODUCT(--(Types!$A$2:$A$21=$C245),Types!$F$2:$F$21)))</f>
        <v/>
      </c>
      <c r="N245" s="21" t="str">
        <f>IF(OR($A245="",$S245&lt;&gt;"OK"),"",MIN($J245:$M245))</f>
        <v/>
      </c>
      <c r="O245" s="22" t="str">
        <f>IF($A245="","",IF(OR($S245&lt;&gt;"OK",NOT(AND(ISNUMBER(Dashboard!$B$4),N(Dashboard!$B$4)&gt;=18264,N(Dashboard!$B$4)&lt;=73050))),"n/a",$N245-Dashboard!$B$4))</f>
        <v/>
      </c>
      <c r="P245" s="23" t="str">
        <f>IF(OR($A245="",$S245&lt;&gt;"OK"),"",MID(IF($J245=$N245," + Monthly","")&amp;IF($K245=$N245," + Maintenance","")&amp;IF($L245=$N245," + Internal","")&amp;IF($M245=$N245," + Hydrostatic",""),4,100))</f>
        <v/>
      </c>
      <c r="Q245" s="24" t="str">
        <f>IF($A245="","",IF(Dashboard!$B$14&gt;0,"Check data",IF($O245&lt;0,"Overdue",IF($O245&lt;=Dashboard!$B$5,"Due soon","OK"))))</f>
        <v/>
      </c>
      <c r="R245" s="22" t="str">
        <f>IF($A245="","",SUMPRODUCT(('Inspection Log'!$B$2:$B$2001=$A245)*('Inspection Log'!$E$2:$E$2001="Fail")*('Inspection Log'!$G$2:$G$2001&lt;&gt;"Closed")))</f>
        <v/>
      </c>
      <c r="S245" s="24" t="str">
        <f>IF(COUNTA($A245:$E245)=0,"",IF($A245="","Check ID",IF(SUMPRODUCT(--($A$2:$A$301=$A245))&gt;1,"Duplicate ID",IF(OR($C245="",SUMPRODUCT(--(Types!$A$2:$A$21=$C245))&lt;&gt;1),"Check ID",IF(OR($B245="",NOT(AND(ISNUMBER($E245),N($E245)&gt;=18264,N($E245)&lt;=73050))),"Check inputs","OK")))))</f>
        <v/>
      </c>
    </row>
    <row r="246" ht="24" customHeight="1" spans="1:19" x14ac:dyDescent="0.25">
      <c r="A246" s="18"/>
      <c r="B246" s="19"/>
      <c r="C246" s="18"/>
      <c r="D246" s="18"/>
      <c r="E246" s="20"/>
      <c r="F246" s="21" t="str">
        <f>IF(OR($A246="",$S246&lt;&gt;"OK"),"",MAX($E246,SUMPRODUCT(MAX(('Inspection Log'!$B$2:$B$2001=$A246)*('Inspection Log'!$C$2:$C$2001="Monthly")*'Inspection Log'!$I$2:$I$2001))))</f>
        <v/>
      </c>
      <c r="G246" s="21" t="str">
        <f>IF(OR($A246="",$S246&lt;&gt;"OK"),"",MAX($E246,SUMPRODUCT(MAX(('Inspection Log'!$B$2:$B$2001=$A246)*('Inspection Log'!$C$2:$C$2001="Maintenance")*'Inspection Log'!$I$2:$I$2001))))</f>
        <v/>
      </c>
      <c r="H246" s="21" t="str">
        <f>IF(OR($A246="",$S246&lt;&gt;"OK"),"",MAX($E246,SUMPRODUCT(MAX(('Inspection Log'!$B$2:$B$2001=$A246)*('Inspection Log'!$C$2:$C$2001="Internal")*'Inspection Log'!$I$2:$I$2001))))</f>
        <v/>
      </c>
      <c r="I246" s="21" t="str">
        <f>IF(OR($A246="",$S246&lt;&gt;"OK"),"",MAX($E246,SUMPRODUCT(MAX(('Inspection Log'!$B$2:$B$2001=$A246)*('Inspection Log'!$C$2:$C$2001="Hydrostatic")*'Inspection Log'!$I$2:$I$2001))))</f>
        <v/>
      </c>
      <c r="J246" s="21" t="str">
        <f>IF(OR($A246="",$S246&lt;&gt;"OK"),"",$F246+SUMPRODUCT(--(Types!$A$2:$A$21=$C246),Types!$C$2:$C$21))</f>
        <v/>
      </c>
      <c r="K246" s="21" t="str">
        <f>IF(OR($A246="",$S246&lt;&gt;"OK"),"",$G246+SUMPRODUCT(--(Types!$A$2:$A$21=$C246),Types!$D$2:$D$21))</f>
        <v/>
      </c>
      <c r="L246" s="21" t="str">
        <f>IF(OR($A246="",$S246&lt;&gt;"OK"),"",IF(SUMPRODUCT((Types!$A$2:$A$21=$C246)*(Types!$E$2:$E$21&lt;&gt;""))=0,"",EDATE($H246,12*SUMPRODUCT(--(Types!$A$2:$A$21=$C246),Types!$E$2:$E$21))))</f>
        <v/>
      </c>
      <c r="M246" s="21" t="str">
        <f>IF(OR($A246="",$S246&lt;&gt;"OK"),"",EDATE($I246,12*SUMPRODUCT(--(Types!$A$2:$A$21=$C246),Types!$F$2:$F$21)))</f>
        <v/>
      </c>
      <c r="N246" s="21" t="str">
        <f>IF(OR($A246="",$S246&lt;&gt;"OK"),"",MIN($J246:$M246))</f>
        <v/>
      </c>
      <c r="O246" s="22" t="str">
        <f>IF($A246="","",IF(OR($S246&lt;&gt;"OK",NOT(AND(ISNUMBER(Dashboard!$B$4),N(Dashboard!$B$4)&gt;=18264,N(Dashboard!$B$4)&lt;=73050))),"n/a",$N246-Dashboard!$B$4))</f>
        <v/>
      </c>
      <c r="P246" s="23" t="str">
        <f>IF(OR($A246="",$S246&lt;&gt;"OK"),"",MID(IF($J246=$N246," + Monthly","")&amp;IF($K246=$N246," + Maintenance","")&amp;IF($L246=$N246," + Internal","")&amp;IF($M246=$N246," + Hydrostatic",""),4,100))</f>
        <v/>
      </c>
      <c r="Q246" s="24" t="str">
        <f>IF($A246="","",IF(Dashboard!$B$14&gt;0,"Check data",IF($O246&lt;0,"Overdue",IF($O246&lt;=Dashboard!$B$5,"Due soon","OK"))))</f>
        <v/>
      </c>
      <c r="R246" s="22" t="str">
        <f>IF($A246="","",SUMPRODUCT(('Inspection Log'!$B$2:$B$2001=$A246)*('Inspection Log'!$E$2:$E$2001="Fail")*('Inspection Log'!$G$2:$G$2001&lt;&gt;"Closed")))</f>
        <v/>
      </c>
      <c r="S246" s="24" t="str">
        <f>IF(COUNTA($A246:$E246)=0,"",IF($A246="","Check ID",IF(SUMPRODUCT(--($A$2:$A$301=$A246))&gt;1,"Duplicate ID",IF(OR($C246="",SUMPRODUCT(--(Types!$A$2:$A$21=$C246))&lt;&gt;1),"Check ID",IF(OR($B246="",NOT(AND(ISNUMBER($E246),N($E246)&gt;=18264,N($E246)&lt;=73050))),"Check inputs","OK")))))</f>
        <v/>
      </c>
    </row>
    <row r="247" ht="24" customHeight="1" spans="1:19" x14ac:dyDescent="0.25">
      <c r="A247" s="18"/>
      <c r="B247" s="19"/>
      <c r="C247" s="18"/>
      <c r="D247" s="18"/>
      <c r="E247" s="20"/>
      <c r="F247" s="21" t="str">
        <f>IF(OR($A247="",$S247&lt;&gt;"OK"),"",MAX($E247,SUMPRODUCT(MAX(('Inspection Log'!$B$2:$B$2001=$A247)*('Inspection Log'!$C$2:$C$2001="Monthly")*'Inspection Log'!$I$2:$I$2001))))</f>
        <v/>
      </c>
      <c r="G247" s="21" t="str">
        <f>IF(OR($A247="",$S247&lt;&gt;"OK"),"",MAX($E247,SUMPRODUCT(MAX(('Inspection Log'!$B$2:$B$2001=$A247)*('Inspection Log'!$C$2:$C$2001="Maintenance")*'Inspection Log'!$I$2:$I$2001))))</f>
        <v/>
      </c>
      <c r="H247" s="21" t="str">
        <f>IF(OR($A247="",$S247&lt;&gt;"OK"),"",MAX($E247,SUMPRODUCT(MAX(('Inspection Log'!$B$2:$B$2001=$A247)*('Inspection Log'!$C$2:$C$2001="Internal")*'Inspection Log'!$I$2:$I$2001))))</f>
        <v/>
      </c>
      <c r="I247" s="21" t="str">
        <f>IF(OR($A247="",$S247&lt;&gt;"OK"),"",MAX($E247,SUMPRODUCT(MAX(('Inspection Log'!$B$2:$B$2001=$A247)*('Inspection Log'!$C$2:$C$2001="Hydrostatic")*'Inspection Log'!$I$2:$I$2001))))</f>
        <v/>
      </c>
      <c r="J247" s="21" t="str">
        <f>IF(OR($A247="",$S247&lt;&gt;"OK"),"",$F247+SUMPRODUCT(--(Types!$A$2:$A$21=$C247),Types!$C$2:$C$21))</f>
        <v/>
      </c>
      <c r="K247" s="21" t="str">
        <f>IF(OR($A247="",$S247&lt;&gt;"OK"),"",$G247+SUMPRODUCT(--(Types!$A$2:$A$21=$C247),Types!$D$2:$D$21))</f>
        <v/>
      </c>
      <c r="L247" s="21" t="str">
        <f>IF(OR($A247="",$S247&lt;&gt;"OK"),"",IF(SUMPRODUCT((Types!$A$2:$A$21=$C247)*(Types!$E$2:$E$21&lt;&gt;""))=0,"",EDATE($H247,12*SUMPRODUCT(--(Types!$A$2:$A$21=$C247),Types!$E$2:$E$21))))</f>
        <v/>
      </c>
      <c r="M247" s="21" t="str">
        <f>IF(OR($A247="",$S247&lt;&gt;"OK"),"",EDATE($I247,12*SUMPRODUCT(--(Types!$A$2:$A$21=$C247),Types!$F$2:$F$21)))</f>
        <v/>
      </c>
      <c r="N247" s="21" t="str">
        <f>IF(OR($A247="",$S247&lt;&gt;"OK"),"",MIN($J247:$M247))</f>
        <v/>
      </c>
      <c r="O247" s="22" t="str">
        <f>IF($A247="","",IF(OR($S247&lt;&gt;"OK",NOT(AND(ISNUMBER(Dashboard!$B$4),N(Dashboard!$B$4)&gt;=18264,N(Dashboard!$B$4)&lt;=73050))),"n/a",$N247-Dashboard!$B$4))</f>
        <v/>
      </c>
      <c r="P247" s="23" t="str">
        <f>IF(OR($A247="",$S247&lt;&gt;"OK"),"",MID(IF($J247=$N247," + Monthly","")&amp;IF($K247=$N247," + Maintenance","")&amp;IF($L247=$N247," + Internal","")&amp;IF($M247=$N247," + Hydrostatic",""),4,100))</f>
        <v/>
      </c>
      <c r="Q247" s="24" t="str">
        <f>IF($A247="","",IF(Dashboard!$B$14&gt;0,"Check data",IF($O247&lt;0,"Overdue",IF($O247&lt;=Dashboard!$B$5,"Due soon","OK"))))</f>
        <v/>
      </c>
      <c r="R247" s="22" t="str">
        <f>IF($A247="","",SUMPRODUCT(('Inspection Log'!$B$2:$B$2001=$A247)*('Inspection Log'!$E$2:$E$2001="Fail")*('Inspection Log'!$G$2:$G$2001&lt;&gt;"Closed")))</f>
        <v/>
      </c>
      <c r="S247" s="24" t="str">
        <f>IF(COUNTA($A247:$E247)=0,"",IF($A247="","Check ID",IF(SUMPRODUCT(--($A$2:$A$301=$A247))&gt;1,"Duplicate ID",IF(OR($C247="",SUMPRODUCT(--(Types!$A$2:$A$21=$C247))&lt;&gt;1),"Check ID",IF(OR($B247="",NOT(AND(ISNUMBER($E247),N($E247)&gt;=18264,N($E247)&lt;=73050))),"Check inputs","OK")))))</f>
        <v/>
      </c>
    </row>
    <row r="248" ht="24" customHeight="1" spans="1:19" x14ac:dyDescent="0.25">
      <c r="A248" s="18"/>
      <c r="B248" s="19"/>
      <c r="C248" s="18"/>
      <c r="D248" s="18"/>
      <c r="E248" s="20"/>
      <c r="F248" s="21" t="str">
        <f>IF(OR($A248="",$S248&lt;&gt;"OK"),"",MAX($E248,SUMPRODUCT(MAX(('Inspection Log'!$B$2:$B$2001=$A248)*('Inspection Log'!$C$2:$C$2001="Monthly")*'Inspection Log'!$I$2:$I$2001))))</f>
        <v/>
      </c>
      <c r="G248" s="21" t="str">
        <f>IF(OR($A248="",$S248&lt;&gt;"OK"),"",MAX($E248,SUMPRODUCT(MAX(('Inspection Log'!$B$2:$B$2001=$A248)*('Inspection Log'!$C$2:$C$2001="Maintenance")*'Inspection Log'!$I$2:$I$2001))))</f>
        <v/>
      </c>
      <c r="H248" s="21" t="str">
        <f>IF(OR($A248="",$S248&lt;&gt;"OK"),"",MAX($E248,SUMPRODUCT(MAX(('Inspection Log'!$B$2:$B$2001=$A248)*('Inspection Log'!$C$2:$C$2001="Internal")*'Inspection Log'!$I$2:$I$2001))))</f>
        <v/>
      </c>
      <c r="I248" s="21" t="str">
        <f>IF(OR($A248="",$S248&lt;&gt;"OK"),"",MAX($E248,SUMPRODUCT(MAX(('Inspection Log'!$B$2:$B$2001=$A248)*('Inspection Log'!$C$2:$C$2001="Hydrostatic")*'Inspection Log'!$I$2:$I$2001))))</f>
        <v/>
      </c>
      <c r="J248" s="21" t="str">
        <f>IF(OR($A248="",$S248&lt;&gt;"OK"),"",$F248+SUMPRODUCT(--(Types!$A$2:$A$21=$C248),Types!$C$2:$C$21))</f>
        <v/>
      </c>
      <c r="K248" s="21" t="str">
        <f>IF(OR($A248="",$S248&lt;&gt;"OK"),"",$G248+SUMPRODUCT(--(Types!$A$2:$A$21=$C248),Types!$D$2:$D$21))</f>
        <v/>
      </c>
      <c r="L248" s="21" t="str">
        <f>IF(OR($A248="",$S248&lt;&gt;"OK"),"",IF(SUMPRODUCT((Types!$A$2:$A$21=$C248)*(Types!$E$2:$E$21&lt;&gt;""))=0,"",EDATE($H248,12*SUMPRODUCT(--(Types!$A$2:$A$21=$C248),Types!$E$2:$E$21))))</f>
        <v/>
      </c>
      <c r="M248" s="21" t="str">
        <f>IF(OR($A248="",$S248&lt;&gt;"OK"),"",EDATE($I248,12*SUMPRODUCT(--(Types!$A$2:$A$21=$C248),Types!$F$2:$F$21)))</f>
        <v/>
      </c>
      <c r="N248" s="21" t="str">
        <f>IF(OR($A248="",$S248&lt;&gt;"OK"),"",MIN($J248:$M248))</f>
        <v/>
      </c>
      <c r="O248" s="22" t="str">
        <f>IF($A248="","",IF(OR($S248&lt;&gt;"OK",NOT(AND(ISNUMBER(Dashboard!$B$4),N(Dashboard!$B$4)&gt;=18264,N(Dashboard!$B$4)&lt;=73050))),"n/a",$N248-Dashboard!$B$4))</f>
        <v/>
      </c>
      <c r="P248" s="23" t="str">
        <f>IF(OR($A248="",$S248&lt;&gt;"OK"),"",MID(IF($J248=$N248," + Monthly","")&amp;IF($K248=$N248," + Maintenance","")&amp;IF($L248=$N248," + Internal","")&amp;IF($M248=$N248," + Hydrostatic",""),4,100))</f>
        <v/>
      </c>
      <c r="Q248" s="24" t="str">
        <f>IF($A248="","",IF(Dashboard!$B$14&gt;0,"Check data",IF($O248&lt;0,"Overdue",IF($O248&lt;=Dashboard!$B$5,"Due soon","OK"))))</f>
        <v/>
      </c>
      <c r="R248" s="22" t="str">
        <f>IF($A248="","",SUMPRODUCT(('Inspection Log'!$B$2:$B$2001=$A248)*('Inspection Log'!$E$2:$E$2001="Fail")*('Inspection Log'!$G$2:$G$2001&lt;&gt;"Closed")))</f>
        <v/>
      </c>
      <c r="S248" s="24" t="str">
        <f>IF(COUNTA($A248:$E248)=0,"",IF($A248="","Check ID",IF(SUMPRODUCT(--($A$2:$A$301=$A248))&gt;1,"Duplicate ID",IF(OR($C248="",SUMPRODUCT(--(Types!$A$2:$A$21=$C248))&lt;&gt;1),"Check ID",IF(OR($B248="",NOT(AND(ISNUMBER($E248),N($E248)&gt;=18264,N($E248)&lt;=73050))),"Check inputs","OK")))))</f>
        <v/>
      </c>
    </row>
    <row r="249" ht="24" customHeight="1" spans="1:19" x14ac:dyDescent="0.25">
      <c r="A249" s="18"/>
      <c r="B249" s="19"/>
      <c r="C249" s="18"/>
      <c r="D249" s="18"/>
      <c r="E249" s="20"/>
      <c r="F249" s="21" t="str">
        <f>IF(OR($A249="",$S249&lt;&gt;"OK"),"",MAX($E249,SUMPRODUCT(MAX(('Inspection Log'!$B$2:$B$2001=$A249)*('Inspection Log'!$C$2:$C$2001="Monthly")*'Inspection Log'!$I$2:$I$2001))))</f>
        <v/>
      </c>
      <c r="G249" s="21" t="str">
        <f>IF(OR($A249="",$S249&lt;&gt;"OK"),"",MAX($E249,SUMPRODUCT(MAX(('Inspection Log'!$B$2:$B$2001=$A249)*('Inspection Log'!$C$2:$C$2001="Maintenance")*'Inspection Log'!$I$2:$I$2001))))</f>
        <v/>
      </c>
      <c r="H249" s="21" t="str">
        <f>IF(OR($A249="",$S249&lt;&gt;"OK"),"",MAX($E249,SUMPRODUCT(MAX(('Inspection Log'!$B$2:$B$2001=$A249)*('Inspection Log'!$C$2:$C$2001="Internal")*'Inspection Log'!$I$2:$I$2001))))</f>
        <v/>
      </c>
      <c r="I249" s="21" t="str">
        <f>IF(OR($A249="",$S249&lt;&gt;"OK"),"",MAX($E249,SUMPRODUCT(MAX(('Inspection Log'!$B$2:$B$2001=$A249)*('Inspection Log'!$C$2:$C$2001="Hydrostatic")*'Inspection Log'!$I$2:$I$2001))))</f>
        <v/>
      </c>
      <c r="J249" s="21" t="str">
        <f>IF(OR($A249="",$S249&lt;&gt;"OK"),"",$F249+SUMPRODUCT(--(Types!$A$2:$A$21=$C249),Types!$C$2:$C$21))</f>
        <v/>
      </c>
      <c r="K249" s="21" t="str">
        <f>IF(OR($A249="",$S249&lt;&gt;"OK"),"",$G249+SUMPRODUCT(--(Types!$A$2:$A$21=$C249),Types!$D$2:$D$21))</f>
        <v/>
      </c>
      <c r="L249" s="21" t="str">
        <f>IF(OR($A249="",$S249&lt;&gt;"OK"),"",IF(SUMPRODUCT((Types!$A$2:$A$21=$C249)*(Types!$E$2:$E$21&lt;&gt;""))=0,"",EDATE($H249,12*SUMPRODUCT(--(Types!$A$2:$A$21=$C249),Types!$E$2:$E$21))))</f>
        <v/>
      </c>
      <c r="M249" s="21" t="str">
        <f>IF(OR($A249="",$S249&lt;&gt;"OK"),"",EDATE($I249,12*SUMPRODUCT(--(Types!$A$2:$A$21=$C249),Types!$F$2:$F$21)))</f>
        <v/>
      </c>
      <c r="N249" s="21" t="str">
        <f>IF(OR($A249="",$S249&lt;&gt;"OK"),"",MIN($J249:$M249))</f>
        <v/>
      </c>
      <c r="O249" s="22" t="str">
        <f>IF($A249="","",IF(OR($S249&lt;&gt;"OK",NOT(AND(ISNUMBER(Dashboard!$B$4),N(Dashboard!$B$4)&gt;=18264,N(Dashboard!$B$4)&lt;=73050))),"n/a",$N249-Dashboard!$B$4))</f>
        <v/>
      </c>
      <c r="P249" s="23" t="str">
        <f>IF(OR($A249="",$S249&lt;&gt;"OK"),"",MID(IF($J249=$N249," + Monthly","")&amp;IF($K249=$N249," + Maintenance","")&amp;IF($L249=$N249," + Internal","")&amp;IF($M249=$N249," + Hydrostatic",""),4,100))</f>
        <v/>
      </c>
      <c r="Q249" s="24" t="str">
        <f>IF($A249="","",IF(Dashboard!$B$14&gt;0,"Check data",IF($O249&lt;0,"Overdue",IF($O249&lt;=Dashboard!$B$5,"Due soon","OK"))))</f>
        <v/>
      </c>
      <c r="R249" s="22" t="str">
        <f>IF($A249="","",SUMPRODUCT(('Inspection Log'!$B$2:$B$2001=$A249)*('Inspection Log'!$E$2:$E$2001="Fail")*('Inspection Log'!$G$2:$G$2001&lt;&gt;"Closed")))</f>
        <v/>
      </c>
      <c r="S249" s="24" t="str">
        <f>IF(COUNTA($A249:$E249)=0,"",IF($A249="","Check ID",IF(SUMPRODUCT(--($A$2:$A$301=$A249))&gt;1,"Duplicate ID",IF(OR($C249="",SUMPRODUCT(--(Types!$A$2:$A$21=$C249))&lt;&gt;1),"Check ID",IF(OR($B249="",NOT(AND(ISNUMBER($E249),N($E249)&gt;=18264,N($E249)&lt;=73050))),"Check inputs","OK")))))</f>
        <v/>
      </c>
    </row>
    <row r="250" ht="24" customHeight="1" spans="1:19" x14ac:dyDescent="0.25">
      <c r="A250" s="18"/>
      <c r="B250" s="19"/>
      <c r="C250" s="18"/>
      <c r="D250" s="18"/>
      <c r="E250" s="20"/>
      <c r="F250" s="21" t="str">
        <f>IF(OR($A250="",$S250&lt;&gt;"OK"),"",MAX($E250,SUMPRODUCT(MAX(('Inspection Log'!$B$2:$B$2001=$A250)*('Inspection Log'!$C$2:$C$2001="Monthly")*'Inspection Log'!$I$2:$I$2001))))</f>
        <v/>
      </c>
      <c r="G250" s="21" t="str">
        <f>IF(OR($A250="",$S250&lt;&gt;"OK"),"",MAX($E250,SUMPRODUCT(MAX(('Inspection Log'!$B$2:$B$2001=$A250)*('Inspection Log'!$C$2:$C$2001="Maintenance")*'Inspection Log'!$I$2:$I$2001))))</f>
        <v/>
      </c>
      <c r="H250" s="21" t="str">
        <f>IF(OR($A250="",$S250&lt;&gt;"OK"),"",MAX($E250,SUMPRODUCT(MAX(('Inspection Log'!$B$2:$B$2001=$A250)*('Inspection Log'!$C$2:$C$2001="Internal")*'Inspection Log'!$I$2:$I$2001))))</f>
        <v/>
      </c>
      <c r="I250" s="21" t="str">
        <f>IF(OR($A250="",$S250&lt;&gt;"OK"),"",MAX($E250,SUMPRODUCT(MAX(('Inspection Log'!$B$2:$B$2001=$A250)*('Inspection Log'!$C$2:$C$2001="Hydrostatic")*'Inspection Log'!$I$2:$I$2001))))</f>
        <v/>
      </c>
      <c r="J250" s="21" t="str">
        <f>IF(OR($A250="",$S250&lt;&gt;"OK"),"",$F250+SUMPRODUCT(--(Types!$A$2:$A$21=$C250),Types!$C$2:$C$21))</f>
        <v/>
      </c>
      <c r="K250" s="21" t="str">
        <f>IF(OR($A250="",$S250&lt;&gt;"OK"),"",$G250+SUMPRODUCT(--(Types!$A$2:$A$21=$C250),Types!$D$2:$D$21))</f>
        <v/>
      </c>
      <c r="L250" s="21" t="str">
        <f>IF(OR($A250="",$S250&lt;&gt;"OK"),"",IF(SUMPRODUCT((Types!$A$2:$A$21=$C250)*(Types!$E$2:$E$21&lt;&gt;""))=0,"",EDATE($H250,12*SUMPRODUCT(--(Types!$A$2:$A$21=$C250),Types!$E$2:$E$21))))</f>
        <v/>
      </c>
      <c r="M250" s="21" t="str">
        <f>IF(OR($A250="",$S250&lt;&gt;"OK"),"",EDATE($I250,12*SUMPRODUCT(--(Types!$A$2:$A$21=$C250),Types!$F$2:$F$21)))</f>
        <v/>
      </c>
      <c r="N250" s="21" t="str">
        <f>IF(OR($A250="",$S250&lt;&gt;"OK"),"",MIN($J250:$M250))</f>
        <v/>
      </c>
      <c r="O250" s="22" t="str">
        <f>IF($A250="","",IF(OR($S250&lt;&gt;"OK",NOT(AND(ISNUMBER(Dashboard!$B$4),N(Dashboard!$B$4)&gt;=18264,N(Dashboard!$B$4)&lt;=73050))),"n/a",$N250-Dashboard!$B$4))</f>
        <v/>
      </c>
      <c r="P250" s="23" t="str">
        <f>IF(OR($A250="",$S250&lt;&gt;"OK"),"",MID(IF($J250=$N250," + Monthly","")&amp;IF($K250=$N250," + Maintenance","")&amp;IF($L250=$N250," + Internal","")&amp;IF($M250=$N250," + Hydrostatic",""),4,100))</f>
        <v/>
      </c>
      <c r="Q250" s="24" t="str">
        <f>IF($A250="","",IF(Dashboard!$B$14&gt;0,"Check data",IF($O250&lt;0,"Overdue",IF($O250&lt;=Dashboard!$B$5,"Due soon","OK"))))</f>
        <v/>
      </c>
      <c r="R250" s="22" t="str">
        <f>IF($A250="","",SUMPRODUCT(('Inspection Log'!$B$2:$B$2001=$A250)*('Inspection Log'!$E$2:$E$2001="Fail")*('Inspection Log'!$G$2:$G$2001&lt;&gt;"Closed")))</f>
        <v/>
      </c>
      <c r="S250" s="24" t="str">
        <f>IF(COUNTA($A250:$E250)=0,"",IF($A250="","Check ID",IF(SUMPRODUCT(--($A$2:$A$301=$A250))&gt;1,"Duplicate ID",IF(OR($C250="",SUMPRODUCT(--(Types!$A$2:$A$21=$C250))&lt;&gt;1),"Check ID",IF(OR($B250="",NOT(AND(ISNUMBER($E250),N($E250)&gt;=18264,N($E250)&lt;=73050))),"Check inputs","OK")))))</f>
        <v/>
      </c>
    </row>
    <row r="251" ht="24" customHeight="1" spans="1:19" x14ac:dyDescent="0.25">
      <c r="A251" s="18"/>
      <c r="B251" s="19"/>
      <c r="C251" s="18"/>
      <c r="D251" s="18"/>
      <c r="E251" s="20"/>
      <c r="F251" s="21" t="str">
        <f>IF(OR($A251="",$S251&lt;&gt;"OK"),"",MAX($E251,SUMPRODUCT(MAX(('Inspection Log'!$B$2:$B$2001=$A251)*('Inspection Log'!$C$2:$C$2001="Monthly")*'Inspection Log'!$I$2:$I$2001))))</f>
        <v/>
      </c>
      <c r="G251" s="21" t="str">
        <f>IF(OR($A251="",$S251&lt;&gt;"OK"),"",MAX($E251,SUMPRODUCT(MAX(('Inspection Log'!$B$2:$B$2001=$A251)*('Inspection Log'!$C$2:$C$2001="Maintenance")*'Inspection Log'!$I$2:$I$2001))))</f>
        <v/>
      </c>
      <c r="H251" s="21" t="str">
        <f>IF(OR($A251="",$S251&lt;&gt;"OK"),"",MAX($E251,SUMPRODUCT(MAX(('Inspection Log'!$B$2:$B$2001=$A251)*('Inspection Log'!$C$2:$C$2001="Internal")*'Inspection Log'!$I$2:$I$2001))))</f>
        <v/>
      </c>
      <c r="I251" s="21" t="str">
        <f>IF(OR($A251="",$S251&lt;&gt;"OK"),"",MAX($E251,SUMPRODUCT(MAX(('Inspection Log'!$B$2:$B$2001=$A251)*('Inspection Log'!$C$2:$C$2001="Hydrostatic")*'Inspection Log'!$I$2:$I$2001))))</f>
        <v/>
      </c>
      <c r="J251" s="21" t="str">
        <f>IF(OR($A251="",$S251&lt;&gt;"OK"),"",$F251+SUMPRODUCT(--(Types!$A$2:$A$21=$C251),Types!$C$2:$C$21))</f>
        <v/>
      </c>
      <c r="K251" s="21" t="str">
        <f>IF(OR($A251="",$S251&lt;&gt;"OK"),"",$G251+SUMPRODUCT(--(Types!$A$2:$A$21=$C251),Types!$D$2:$D$21))</f>
        <v/>
      </c>
      <c r="L251" s="21" t="str">
        <f>IF(OR($A251="",$S251&lt;&gt;"OK"),"",IF(SUMPRODUCT((Types!$A$2:$A$21=$C251)*(Types!$E$2:$E$21&lt;&gt;""))=0,"",EDATE($H251,12*SUMPRODUCT(--(Types!$A$2:$A$21=$C251),Types!$E$2:$E$21))))</f>
        <v/>
      </c>
      <c r="M251" s="21" t="str">
        <f>IF(OR($A251="",$S251&lt;&gt;"OK"),"",EDATE($I251,12*SUMPRODUCT(--(Types!$A$2:$A$21=$C251),Types!$F$2:$F$21)))</f>
        <v/>
      </c>
      <c r="N251" s="21" t="str">
        <f>IF(OR($A251="",$S251&lt;&gt;"OK"),"",MIN($J251:$M251))</f>
        <v/>
      </c>
      <c r="O251" s="22" t="str">
        <f>IF($A251="","",IF(OR($S251&lt;&gt;"OK",NOT(AND(ISNUMBER(Dashboard!$B$4),N(Dashboard!$B$4)&gt;=18264,N(Dashboard!$B$4)&lt;=73050))),"n/a",$N251-Dashboard!$B$4))</f>
        <v/>
      </c>
      <c r="P251" s="23" t="str">
        <f>IF(OR($A251="",$S251&lt;&gt;"OK"),"",MID(IF($J251=$N251," + Monthly","")&amp;IF($K251=$N251," + Maintenance","")&amp;IF($L251=$N251," + Internal","")&amp;IF($M251=$N251," + Hydrostatic",""),4,100))</f>
        <v/>
      </c>
      <c r="Q251" s="24" t="str">
        <f>IF($A251="","",IF(Dashboard!$B$14&gt;0,"Check data",IF($O251&lt;0,"Overdue",IF($O251&lt;=Dashboard!$B$5,"Due soon","OK"))))</f>
        <v/>
      </c>
      <c r="R251" s="22" t="str">
        <f>IF($A251="","",SUMPRODUCT(('Inspection Log'!$B$2:$B$2001=$A251)*('Inspection Log'!$E$2:$E$2001="Fail")*('Inspection Log'!$G$2:$G$2001&lt;&gt;"Closed")))</f>
        <v/>
      </c>
      <c r="S251" s="24" t="str">
        <f>IF(COUNTA($A251:$E251)=0,"",IF($A251="","Check ID",IF(SUMPRODUCT(--($A$2:$A$301=$A251))&gt;1,"Duplicate ID",IF(OR($C251="",SUMPRODUCT(--(Types!$A$2:$A$21=$C251))&lt;&gt;1),"Check ID",IF(OR($B251="",NOT(AND(ISNUMBER($E251),N($E251)&gt;=18264,N($E251)&lt;=73050))),"Check inputs","OK")))))</f>
        <v/>
      </c>
    </row>
    <row r="252" ht="24" customHeight="1" spans="1:19" x14ac:dyDescent="0.25">
      <c r="A252" s="18"/>
      <c r="B252" s="19"/>
      <c r="C252" s="18"/>
      <c r="D252" s="18"/>
      <c r="E252" s="20"/>
      <c r="F252" s="21" t="str">
        <f>IF(OR($A252="",$S252&lt;&gt;"OK"),"",MAX($E252,SUMPRODUCT(MAX(('Inspection Log'!$B$2:$B$2001=$A252)*('Inspection Log'!$C$2:$C$2001="Monthly")*'Inspection Log'!$I$2:$I$2001))))</f>
        <v/>
      </c>
      <c r="G252" s="21" t="str">
        <f>IF(OR($A252="",$S252&lt;&gt;"OK"),"",MAX($E252,SUMPRODUCT(MAX(('Inspection Log'!$B$2:$B$2001=$A252)*('Inspection Log'!$C$2:$C$2001="Maintenance")*'Inspection Log'!$I$2:$I$2001))))</f>
        <v/>
      </c>
      <c r="H252" s="21" t="str">
        <f>IF(OR($A252="",$S252&lt;&gt;"OK"),"",MAX($E252,SUMPRODUCT(MAX(('Inspection Log'!$B$2:$B$2001=$A252)*('Inspection Log'!$C$2:$C$2001="Internal")*'Inspection Log'!$I$2:$I$2001))))</f>
        <v/>
      </c>
      <c r="I252" s="21" t="str">
        <f>IF(OR($A252="",$S252&lt;&gt;"OK"),"",MAX($E252,SUMPRODUCT(MAX(('Inspection Log'!$B$2:$B$2001=$A252)*('Inspection Log'!$C$2:$C$2001="Hydrostatic")*'Inspection Log'!$I$2:$I$2001))))</f>
        <v/>
      </c>
      <c r="J252" s="21" t="str">
        <f>IF(OR($A252="",$S252&lt;&gt;"OK"),"",$F252+SUMPRODUCT(--(Types!$A$2:$A$21=$C252),Types!$C$2:$C$21))</f>
        <v/>
      </c>
      <c r="K252" s="21" t="str">
        <f>IF(OR($A252="",$S252&lt;&gt;"OK"),"",$G252+SUMPRODUCT(--(Types!$A$2:$A$21=$C252),Types!$D$2:$D$21))</f>
        <v/>
      </c>
      <c r="L252" s="21" t="str">
        <f>IF(OR($A252="",$S252&lt;&gt;"OK"),"",IF(SUMPRODUCT((Types!$A$2:$A$21=$C252)*(Types!$E$2:$E$21&lt;&gt;""))=0,"",EDATE($H252,12*SUMPRODUCT(--(Types!$A$2:$A$21=$C252),Types!$E$2:$E$21))))</f>
        <v/>
      </c>
      <c r="M252" s="21" t="str">
        <f>IF(OR($A252="",$S252&lt;&gt;"OK"),"",EDATE($I252,12*SUMPRODUCT(--(Types!$A$2:$A$21=$C252),Types!$F$2:$F$21)))</f>
        <v/>
      </c>
      <c r="N252" s="21" t="str">
        <f>IF(OR($A252="",$S252&lt;&gt;"OK"),"",MIN($J252:$M252))</f>
        <v/>
      </c>
      <c r="O252" s="22" t="str">
        <f>IF($A252="","",IF(OR($S252&lt;&gt;"OK",NOT(AND(ISNUMBER(Dashboard!$B$4),N(Dashboard!$B$4)&gt;=18264,N(Dashboard!$B$4)&lt;=73050))),"n/a",$N252-Dashboard!$B$4))</f>
        <v/>
      </c>
      <c r="P252" s="23" t="str">
        <f>IF(OR($A252="",$S252&lt;&gt;"OK"),"",MID(IF($J252=$N252," + Monthly","")&amp;IF($K252=$N252," + Maintenance","")&amp;IF($L252=$N252," + Internal","")&amp;IF($M252=$N252," + Hydrostatic",""),4,100))</f>
        <v/>
      </c>
      <c r="Q252" s="24" t="str">
        <f>IF($A252="","",IF(Dashboard!$B$14&gt;0,"Check data",IF($O252&lt;0,"Overdue",IF($O252&lt;=Dashboard!$B$5,"Due soon","OK"))))</f>
        <v/>
      </c>
      <c r="R252" s="22" t="str">
        <f>IF($A252="","",SUMPRODUCT(('Inspection Log'!$B$2:$B$2001=$A252)*('Inspection Log'!$E$2:$E$2001="Fail")*('Inspection Log'!$G$2:$G$2001&lt;&gt;"Closed")))</f>
        <v/>
      </c>
      <c r="S252" s="24" t="str">
        <f>IF(COUNTA($A252:$E252)=0,"",IF($A252="","Check ID",IF(SUMPRODUCT(--($A$2:$A$301=$A252))&gt;1,"Duplicate ID",IF(OR($C252="",SUMPRODUCT(--(Types!$A$2:$A$21=$C252))&lt;&gt;1),"Check ID",IF(OR($B252="",NOT(AND(ISNUMBER($E252),N($E252)&gt;=18264,N($E252)&lt;=73050))),"Check inputs","OK")))))</f>
        <v/>
      </c>
    </row>
    <row r="253" ht="24" customHeight="1" spans="1:19" x14ac:dyDescent="0.25">
      <c r="A253" s="18"/>
      <c r="B253" s="19"/>
      <c r="C253" s="18"/>
      <c r="D253" s="18"/>
      <c r="E253" s="20"/>
      <c r="F253" s="21" t="str">
        <f>IF(OR($A253="",$S253&lt;&gt;"OK"),"",MAX($E253,SUMPRODUCT(MAX(('Inspection Log'!$B$2:$B$2001=$A253)*('Inspection Log'!$C$2:$C$2001="Monthly")*'Inspection Log'!$I$2:$I$2001))))</f>
        <v/>
      </c>
      <c r="G253" s="21" t="str">
        <f>IF(OR($A253="",$S253&lt;&gt;"OK"),"",MAX($E253,SUMPRODUCT(MAX(('Inspection Log'!$B$2:$B$2001=$A253)*('Inspection Log'!$C$2:$C$2001="Maintenance")*'Inspection Log'!$I$2:$I$2001))))</f>
        <v/>
      </c>
      <c r="H253" s="21" t="str">
        <f>IF(OR($A253="",$S253&lt;&gt;"OK"),"",MAX($E253,SUMPRODUCT(MAX(('Inspection Log'!$B$2:$B$2001=$A253)*('Inspection Log'!$C$2:$C$2001="Internal")*'Inspection Log'!$I$2:$I$2001))))</f>
        <v/>
      </c>
      <c r="I253" s="21" t="str">
        <f>IF(OR($A253="",$S253&lt;&gt;"OK"),"",MAX($E253,SUMPRODUCT(MAX(('Inspection Log'!$B$2:$B$2001=$A253)*('Inspection Log'!$C$2:$C$2001="Hydrostatic")*'Inspection Log'!$I$2:$I$2001))))</f>
        <v/>
      </c>
      <c r="J253" s="21" t="str">
        <f>IF(OR($A253="",$S253&lt;&gt;"OK"),"",$F253+SUMPRODUCT(--(Types!$A$2:$A$21=$C253),Types!$C$2:$C$21))</f>
        <v/>
      </c>
      <c r="K253" s="21" t="str">
        <f>IF(OR($A253="",$S253&lt;&gt;"OK"),"",$G253+SUMPRODUCT(--(Types!$A$2:$A$21=$C253),Types!$D$2:$D$21))</f>
        <v/>
      </c>
      <c r="L253" s="21" t="str">
        <f>IF(OR($A253="",$S253&lt;&gt;"OK"),"",IF(SUMPRODUCT((Types!$A$2:$A$21=$C253)*(Types!$E$2:$E$21&lt;&gt;""))=0,"",EDATE($H253,12*SUMPRODUCT(--(Types!$A$2:$A$21=$C253),Types!$E$2:$E$21))))</f>
        <v/>
      </c>
      <c r="M253" s="21" t="str">
        <f>IF(OR($A253="",$S253&lt;&gt;"OK"),"",EDATE($I253,12*SUMPRODUCT(--(Types!$A$2:$A$21=$C253),Types!$F$2:$F$21)))</f>
        <v/>
      </c>
      <c r="N253" s="21" t="str">
        <f>IF(OR($A253="",$S253&lt;&gt;"OK"),"",MIN($J253:$M253))</f>
        <v/>
      </c>
      <c r="O253" s="22" t="str">
        <f>IF($A253="","",IF(OR($S253&lt;&gt;"OK",NOT(AND(ISNUMBER(Dashboard!$B$4),N(Dashboard!$B$4)&gt;=18264,N(Dashboard!$B$4)&lt;=73050))),"n/a",$N253-Dashboard!$B$4))</f>
        <v/>
      </c>
      <c r="P253" s="23" t="str">
        <f>IF(OR($A253="",$S253&lt;&gt;"OK"),"",MID(IF($J253=$N253," + Monthly","")&amp;IF($K253=$N253," + Maintenance","")&amp;IF($L253=$N253," + Internal","")&amp;IF($M253=$N253," + Hydrostatic",""),4,100))</f>
        <v/>
      </c>
      <c r="Q253" s="24" t="str">
        <f>IF($A253="","",IF(Dashboard!$B$14&gt;0,"Check data",IF($O253&lt;0,"Overdue",IF($O253&lt;=Dashboard!$B$5,"Due soon","OK"))))</f>
        <v/>
      </c>
      <c r="R253" s="22" t="str">
        <f>IF($A253="","",SUMPRODUCT(('Inspection Log'!$B$2:$B$2001=$A253)*('Inspection Log'!$E$2:$E$2001="Fail")*('Inspection Log'!$G$2:$G$2001&lt;&gt;"Closed")))</f>
        <v/>
      </c>
      <c r="S253" s="24" t="str">
        <f>IF(COUNTA($A253:$E253)=0,"",IF($A253="","Check ID",IF(SUMPRODUCT(--($A$2:$A$301=$A253))&gt;1,"Duplicate ID",IF(OR($C253="",SUMPRODUCT(--(Types!$A$2:$A$21=$C253))&lt;&gt;1),"Check ID",IF(OR($B253="",NOT(AND(ISNUMBER($E253),N($E253)&gt;=18264,N($E253)&lt;=73050))),"Check inputs","OK")))))</f>
        <v/>
      </c>
    </row>
    <row r="254" ht="24" customHeight="1" spans="1:19" x14ac:dyDescent="0.25">
      <c r="A254" s="18"/>
      <c r="B254" s="19"/>
      <c r="C254" s="18"/>
      <c r="D254" s="18"/>
      <c r="E254" s="20"/>
      <c r="F254" s="21" t="str">
        <f>IF(OR($A254="",$S254&lt;&gt;"OK"),"",MAX($E254,SUMPRODUCT(MAX(('Inspection Log'!$B$2:$B$2001=$A254)*('Inspection Log'!$C$2:$C$2001="Monthly")*'Inspection Log'!$I$2:$I$2001))))</f>
        <v/>
      </c>
      <c r="G254" s="21" t="str">
        <f>IF(OR($A254="",$S254&lt;&gt;"OK"),"",MAX($E254,SUMPRODUCT(MAX(('Inspection Log'!$B$2:$B$2001=$A254)*('Inspection Log'!$C$2:$C$2001="Maintenance")*'Inspection Log'!$I$2:$I$2001))))</f>
        <v/>
      </c>
      <c r="H254" s="21" t="str">
        <f>IF(OR($A254="",$S254&lt;&gt;"OK"),"",MAX($E254,SUMPRODUCT(MAX(('Inspection Log'!$B$2:$B$2001=$A254)*('Inspection Log'!$C$2:$C$2001="Internal")*'Inspection Log'!$I$2:$I$2001))))</f>
        <v/>
      </c>
      <c r="I254" s="21" t="str">
        <f>IF(OR($A254="",$S254&lt;&gt;"OK"),"",MAX($E254,SUMPRODUCT(MAX(('Inspection Log'!$B$2:$B$2001=$A254)*('Inspection Log'!$C$2:$C$2001="Hydrostatic")*'Inspection Log'!$I$2:$I$2001))))</f>
        <v/>
      </c>
      <c r="J254" s="21" t="str">
        <f>IF(OR($A254="",$S254&lt;&gt;"OK"),"",$F254+SUMPRODUCT(--(Types!$A$2:$A$21=$C254),Types!$C$2:$C$21))</f>
        <v/>
      </c>
      <c r="K254" s="21" t="str">
        <f>IF(OR($A254="",$S254&lt;&gt;"OK"),"",$G254+SUMPRODUCT(--(Types!$A$2:$A$21=$C254),Types!$D$2:$D$21))</f>
        <v/>
      </c>
      <c r="L254" s="21" t="str">
        <f>IF(OR($A254="",$S254&lt;&gt;"OK"),"",IF(SUMPRODUCT((Types!$A$2:$A$21=$C254)*(Types!$E$2:$E$21&lt;&gt;""))=0,"",EDATE($H254,12*SUMPRODUCT(--(Types!$A$2:$A$21=$C254),Types!$E$2:$E$21))))</f>
        <v/>
      </c>
      <c r="M254" s="21" t="str">
        <f>IF(OR($A254="",$S254&lt;&gt;"OK"),"",EDATE($I254,12*SUMPRODUCT(--(Types!$A$2:$A$21=$C254),Types!$F$2:$F$21)))</f>
        <v/>
      </c>
      <c r="N254" s="21" t="str">
        <f>IF(OR($A254="",$S254&lt;&gt;"OK"),"",MIN($J254:$M254))</f>
        <v/>
      </c>
      <c r="O254" s="22" t="str">
        <f>IF($A254="","",IF(OR($S254&lt;&gt;"OK",NOT(AND(ISNUMBER(Dashboard!$B$4),N(Dashboard!$B$4)&gt;=18264,N(Dashboard!$B$4)&lt;=73050))),"n/a",$N254-Dashboard!$B$4))</f>
        <v/>
      </c>
      <c r="P254" s="23" t="str">
        <f>IF(OR($A254="",$S254&lt;&gt;"OK"),"",MID(IF($J254=$N254," + Monthly","")&amp;IF($K254=$N254," + Maintenance","")&amp;IF($L254=$N254," + Internal","")&amp;IF($M254=$N254," + Hydrostatic",""),4,100))</f>
        <v/>
      </c>
      <c r="Q254" s="24" t="str">
        <f>IF($A254="","",IF(Dashboard!$B$14&gt;0,"Check data",IF($O254&lt;0,"Overdue",IF($O254&lt;=Dashboard!$B$5,"Due soon","OK"))))</f>
        <v/>
      </c>
      <c r="R254" s="22" t="str">
        <f>IF($A254="","",SUMPRODUCT(('Inspection Log'!$B$2:$B$2001=$A254)*('Inspection Log'!$E$2:$E$2001="Fail")*('Inspection Log'!$G$2:$G$2001&lt;&gt;"Closed")))</f>
        <v/>
      </c>
      <c r="S254" s="24" t="str">
        <f>IF(COUNTA($A254:$E254)=0,"",IF($A254="","Check ID",IF(SUMPRODUCT(--($A$2:$A$301=$A254))&gt;1,"Duplicate ID",IF(OR($C254="",SUMPRODUCT(--(Types!$A$2:$A$21=$C254))&lt;&gt;1),"Check ID",IF(OR($B254="",NOT(AND(ISNUMBER($E254),N($E254)&gt;=18264,N($E254)&lt;=73050))),"Check inputs","OK")))))</f>
        <v/>
      </c>
    </row>
    <row r="255" ht="24" customHeight="1" spans="1:19" x14ac:dyDescent="0.25">
      <c r="A255" s="18"/>
      <c r="B255" s="19"/>
      <c r="C255" s="18"/>
      <c r="D255" s="18"/>
      <c r="E255" s="20"/>
      <c r="F255" s="21" t="str">
        <f>IF(OR($A255="",$S255&lt;&gt;"OK"),"",MAX($E255,SUMPRODUCT(MAX(('Inspection Log'!$B$2:$B$2001=$A255)*('Inspection Log'!$C$2:$C$2001="Monthly")*'Inspection Log'!$I$2:$I$2001))))</f>
        <v/>
      </c>
      <c r="G255" s="21" t="str">
        <f>IF(OR($A255="",$S255&lt;&gt;"OK"),"",MAX($E255,SUMPRODUCT(MAX(('Inspection Log'!$B$2:$B$2001=$A255)*('Inspection Log'!$C$2:$C$2001="Maintenance")*'Inspection Log'!$I$2:$I$2001))))</f>
        <v/>
      </c>
      <c r="H255" s="21" t="str">
        <f>IF(OR($A255="",$S255&lt;&gt;"OK"),"",MAX($E255,SUMPRODUCT(MAX(('Inspection Log'!$B$2:$B$2001=$A255)*('Inspection Log'!$C$2:$C$2001="Internal")*'Inspection Log'!$I$2:$I$2001))))</f>
        <v/>
      </c>
      <c r="I255" s="21" t="str">
        <f>IF(OR($A255="",$S255&lt;&gt;"OK"),"",MAX($E255,SUMPRODUCT(MAX(('Inspection Log'!$B$2:$B$2001=$A255)*('Inspection Log'!$C$2:$C$2001="Hydrostatic")*'Inspection Log'!$I$2:$I$2001))))</f>
        <v/>
      </c>
      <c r="J255" s="21" t="str">
        <f>IF(OR($A255="",$S255&lt;&gt;"OK"),"",$F255+SUMPRODUCT(--(Types!$A$2:$A$21=$C255),Types!$C$2:$C$21))</f>
        <v/>
      </c>
      <c r="K255" s="21" t="str">
        <f>IF(OR($A255="",$S255&lt;&gt;"OK"),"",$G255+SUMPRODUCT(--(Types!$A$2:$A$21=$C255),Types!$D$2:$D$21))</f>
        <v/>
      </c>
      <c r="L255" s="21" t="str">
        <f>IF(OR($A255="",$S255&lt;&gt;"OK"),"",IF(SUMPRODUCT((Types!$A$2:$A$21=$C255)*(Types!$E$2:$E$21&lt;&gt;""))=0,"",EDATE($H255,12*SUMPRODUCT(--(Types!$A$2:$A$21=$C255),Types!$E$2:$E$21))))</f>
        <v/>
      </c>
      <c r="M255" s="21" t="str">
        <f>IF(OR($A255="",$S255&lt;&gt;"OK"),"",EDATE($I255,12*SUMPRODUCT(--(Types!$A$2:$A$21=$C255),Types!$F$2:$F$21)))</f>
        <v/>
      </c>
      <c r="N255" s="21" t="str">
        <f>IF(OR($A255="",$S255&lt;&gt;"OK"),"",MIN($J255:$M255))</f>
        <v/>
      </c>
      <c r="O255" s="22" t="str">
        <f>IF($A255="","",IF(OR($S255&lt;&gt;"OK",NOT(AND(ISNUMBER(Dashboard!$B$4),N(Dashboard!$B$4)&gt;=18264,N(Dashboard!$B$4)&lt;=73050))),"n/a",$N255-Dashboard!$B$4))</f>
        <v/>
      </c>
      <c r="P255" s="23" t="str">
        <f>IF(OR($A255="",$S255&lt;&gt;"OK"),"",MID(IF($J255=$N255," + Monthly","")&amp;IF($K255=$N255," + Maintenance","")&amp;IF($L255=$N255," + Internal","")&amp;IF($M255=$N255," + Hydrostatic",""),4,100))</f>
        <v/>
      </c>
      <c r="Q255" s="24" t="str">
        <f>IF($A255="","",IF(Dashboard!$B$14&gt;0,"Check data",IF($O255&lt;0,"Overdue",IF($O255&lt;=Dashboard!$B$5,"Due soon","OK"))))</f>
        <v/>
      </c>
      <c r="R255" s="22" t="str">
        <f>IF($A255="","",SUMPRODUCT(('Inspection Log'!$B$2:$B$2001=$A255)*('Inspection Log'!$E$2:$E$2001="Fail")*('Inspection Log'!$G$2:$G$2001&lt;&gt;"Closed")))</f>
        <v/>
      </c>
      <c r="S255" s="24" t="str">
        <f>IF(COUNTA($A255:$E255)=0,"",IF($A255="","Check ID",IF(SUMPRODUCT(--($A$2:$A$301=$A255))&gt;1,"Duplicate ID",IF(OR($C255="",SUMPRODUCT(--(Types!$A$2:$A$21=$C255))&lt;&gt;1),"Check ID",IF(OR($B255="",NOT(AND(ISNUMBER($E255),N($E255)&gt;=18264,N($E255)&lt;=73050))),"Check inputs","OK")))))</f>
        <v/>
      </c>
    </row>
    <row r="256" ht="24" customHeight="1" spans="1:19" x14ac:dyDescent="0.25">
      <c r="A256" s="18"/>
      <c r="B256" s="19"/>
      <c r="C256" s="18"/>
      <c r="D256" s="18"/>
      <c r="E256" s="20"/>
      <c r="F256" s="21" t="str">
        <f>IF(OR($A256="",$S256&lt;&gt;"OK"),"",MAX($E256,SUMPRODUCT(MAX(('Inspection Log'!$B$2:$B$2001=$A256)*('Inspection Log'!$C$2:$C$2001="Monthly")*'Inspection Log'!$I$2:$I$2001))))</f>
        <v/>
      </c>
      <c r="G256" s="21" t="str">
        <f>IF(OR($A256="",$S256&lt;&gt;"OK"),"",MAX($E256,SUMPRODUCT(MAX(('Inspection Log'!$B$2:$B$2001=$A256)*('Inspection Log'!$C$2:$C$2001="Maintenance")*'Inspection Log'!$I$2:$I$2001))))</f>
        <v/>
      </c>
      <c r="H256" s="21" t="str">
        <f>IF(OR($A256="",$S256&lt;&gt;"OK"),"",MAX($E256,SUMPRODUCT(MAX(('Inspection Log'!$B$2:$B$2001=$A256)*('Inspection Log'!$C$2:$C$2001="Internal")*'Inspection Log'!$I$2:$I$2001))))</f>
        <v/>
      </c>
      <c r="I256" s="21" t="str">
        <f>IF(OR($A256="",$S256&lt;&gt;"OK"),"",MAX($E256,SUMPRODUCT(MAX(('Inspection Log'!$B$2:$B$2001=$A256)*('Inspection Log'!$C$2:$C$2001="Hydrostatic")*'Inspection Log'!$I$2:$I$2001))))</f>
        <v/>
      </c>
      <c r="J256" s="21" t="str">
        <f>IF(OR($A256="",$S256&lt;&gt;"OK"),"",$F256+SUMPRODUCT(--(Types!$A$2:$A$21=$C256),Types!$C$2:$C$21))</f>
        <v/>
      </c>
      <c r="K256" s="21" t="str">
        <f>IF(OR($A256="",$S256&lt;&gt;"OK"),"",$G256+SUMPRODUCT(--(Types!$A$2:$A$21=$C256),Types!$D$2:$D$21))</f>
        <v/>
      </c>
      <c r="L256" s="21" t="str">
        <f>IF(OR($A256="",$S256&lt;&gt;"OK"),"",IF(SUMPRODUCT((Types!$A$2:$A$21=$C256)*(Types!$E$2:$E$21&lt;&gt;""))=0,"",EDATE($H256,12*SUMPRODUCT(--(Types!$A$2:$A$21=$C256),Types!$E$2:$E$21))))</f>
        <v/>
      </c>
      <c r="M256" s="21" t="str">
        <f>IF(OR($A256="",$S256&lt;&gt;"OK"),"",EDATE($I256,12*SUMPRODUCT(--(Types!$A$2:$A$21=$C256),Types!$F$2:$F$21)))</f>
        <v/>
      </c>
      <c r="N256" s="21" t="str">
        <f>IF(OR($A256="",$S256&lt;&gt;"OK"),"",MIN($J256:$M256))</f>
        <v/>
      </c>
      <c r="O256" s="22" t="str">
        <f>IF($A256="","",IF(OR($S256&lt;&gt;"OK",NOT(AND(ISNUMBER(Dashboard!$B$4),N(Dashboard!$B$4)&gt;=18264,N(Dashboard!$B$4)&lt;=73050))),"n/a",$N256-Dashboard!$B$4))</f>
        <v/>
      </c>
      <c r="P256" s="23" t="str">
        <f>IF(OR($A256="",$S256&lt;&gt;"OK"),"",MID(IF($J256=$N256," + Monthly","")&amp;IF($K256=$N256," + Maintenance","")&amp;IF($L256=$N256," + Internal","")&amp;IF($M256=$N256," + Hydrostatic",""),4,100))</f>
        <v/>
      </c>
      <c r="Q256" s="24" t="str">
        <f>IF($A256="","",IF(Dashboard!$B$14&gt;0,"Check data",IF($O256&lt;0,"Overdue",IF($O256&lt;=Dashboard!$B$5,"Due soon","OK"))))</f>
        <v/>
      </c>
      <c r="R256" s="22" t="str">
        <f>IF($A256="","",SUMPRODUCT(('Inspection Log'!$B$2:$B$2001=$A256)*('Inspection Log'!$E$2:$E$2001="Fail")*('Inspection Log'!$G$2:$G$2001&lt;&gt;"Closed")))</f>
        <v/>
      </c>
      <c r="S256" s="24" t="str">
        <f>IF(COUNTA($A256:$E256)=0,"",IF($A256="","Check ID",IF(SUMPRODUCT(--($A$2:$A$301=$A256))&gt;1,"Duplicate ID",IF(OR($C256="",SUMPRODUCT(--(Types!$A$2:$A$21=$C256))&lt;&gt;1),"Check ID",IF(OR($B256="",NOT(AND(ISNUMBER($E256),N($E256)&gt;=18264,N($E256)&lt;=73050))),"Check inputs","OK")))))</f>
        <v/>
      </c>
    </row>
    <row r="257" ht="24" customHeight="1" spans="1:19" x14ac:dyDescent="0.25">
      <c r="A257" s="18"/>
      <c r="B257" s="19"/>
      <c r="C257" s="18"/>
      <c r="D257" s="18"/>
      <c r="E257" s="20"/>
      <c r="F257" s="21" t="str">
        <f>IF(OR($A257="",$S257&lt;&gt;"OK"),"",MAX($E257,SUMPRODUCT(MAX(('Inspection Log'!$B$2:$B$2001=$A257)*('Inspection Log'!$C$2:$C$2001="Monthly")*'Inspection Log'!$I$2:$I$2001))))</f>
        <v/>
      </c>
      <c r="G257" s="21" t="str">
        <f>IF(OR($A257="",$S257&lt;&gt;"OK"),"",MAX($E257,SUMPRODUCT(MAX(('Inspection Log'!$B$2:$B$2001=$A257)*('Inspection Log'!$C$2:$C$2001="Maintenance")*'Inspection Log'!$I$2:$I$2001))))</f>
        <v/>
      </c>
      <c r="H257" s="21" t="str">
        <f>IF(OR($A257="",$S257&lt;&gt;"OK"),"",MAX($E257,SUMPRODUCT(MAX(('Inspection Log'!$B$2:$B$2001=$A257)*('Inspection Log'!$C$2:$C$2001="Internal")*'Inspection Log'!$I$2:$I$2001))))</f>
        <v/>
      </c>
      <c r="I257" s="21" t="str">
        <f>IF(OR($A257="",$S257&lt;&gt;"OK"),"",MAX($E257,SUMPRODUCT(MAX(('Inspection Log'!$B$2:$B$2001=$A257)*('Inspection Log'!$C$2:$C$2001="Hydrostatic")*'Inspection Log'!$I$2:$I$2001))))</f>
        <v/>
      </c>
      <c r="J257" s="21" t="str">
        <f>IF(OR($A257="",$S257&lt;&gt;"OK"),"",$F257+SUMPRODUCT(--(Types!$A$2:$A$21=$C257),Types!$C$2:$C$21))</f>
        <v/>
      </c>
      <c r="K257" s="21" t="str">
        <f>IF(OR($A257="",$S257&lt;&gt;"OK"),"",$G257+SUMPRODUCT(--(Types!$A$2:$A$21=$C257),Types!$D$2:$D$21))</f>
        <v/>
      </c>
      <c r="L257" s="21" t="str">
        <f>IF(OR($A257="",$S257&lt;&gt;"OK"),"",IF(SUMPRODUCT((Types!$A$2:$A$21=$C257)*(Types!$E$2:$E$21&lt;&gt;""))=0,"",EDATE($H257,12*SUMPRODUCT(--(Types!$A$2:$A$21=$C257),Types!$E$2:$E$21))))</f>
        <v/>
      </c>
      <c r="M257" s="21" t="str">
        <f>IF(OR($A257="",$S257&lt;&gt;"OK"),"",EDATE($I257,12*SUMPRODUCT(--(Types!$A$2:$A$21=$C257),Types!$F$2:$F$21)))</f>
        <v/>
      </c>
      <c r="N257" s="21" t="str">
        <f>IF(OR($A257="",$S257&lt;&gt;"OK"),"",MIN($J257:$M257))</f>
        <v/>
      </c>
      <c r="O257" s="22" t="str">
        <f>IF($A257="","",IF(OR($S257&lt;&gt;"OK",NOT(AND(ISNUMBER(Dashboard!$B$4),N(Dashboard!$B$4)&gt;=18264,N(Dashboard!$B$4)&lt;=73050))),"n/a",$N257-Dashboard!$B$4))</f>
        <v/>
      </c>
      <c r="P257" s="23" t="str">
        <f>IF(OR($A257="",$S257&lt;&gt;"OK"),"",MID(IF($J257=$N257," + Monthly","")&amp;IF($K257=$N257," + Maintenance","")&amp;IF($L257=$N257," + Internal","")&amp;IF($M257=$N257," + Hydrostatic",""),4,100))</f>
        <v/>
      </c>
      <c r="Q257" s="24" t="str">
        <f>IF($A257="","",IF(Dashboard!$B$14&gt;0,"Check data",IF($O257&lt;0,"Overdue",IF($O257&lt;=Dashboard!$B$5,"Due soon","OK"))))</f>
        <v/>
      </c>
      <c r="R257" s="22" t="str">
        <f>IF($A257="","",SUMPRODUCT(('Inspection Log'!$B$2:$B$2001=$A257)*('Inspection Log'!$E$2:$E$2001="Fail")*('Inspection Log'!$G$2:$G$2001&lt;&gt;"Closed")))</f>
        <v/>
      </c>
      <c r="S257" s="24" t="str">
        <f>IF(COUNTA($A257:$E257)=0,"",IF($A257="","Check ID",IF(SUMPRODUCT(--($A$2:$A$301=$A257))&gt;1,"Duplicate ID",IF(OR($C257="",SUMPRODUCT(--(Types!$A$2:$A$21=$C257))&lt;&gt;1),"Check ID",IF(OR($B257="",NOT(AND(ISNUMBER($E257),N($E257)&gt;=18264,N($E257)&lt;=73050))),"Check inputs","OK")))))</f>
        <v/>
      </c>
    </row>
    <row r="258" ht="24" customHeight="1" spans="1:19" x14ac:dyDescent="0.25">
      <c r="A258" s="18"/>
      <c r="B258" s="19"/>
      <c r="C258" s="18"/>
      <c r="D258" s="18"/>
      <c r="E258" s="20"/>
      <c r="F258" s="21" t="str">
        <f>IF(OR($A258="",$S258&lt;&gt;"OK"),"",MAX($E258,SUMPRODUCT(MAX(('Inspection Log'!$B$2:$B$2001=$A258)*('Inspection Log'!$C$2:$C$2001="Monthly")*'Inspection Log'!$I$2:$I$2001))))</f>
        <v/>
      </c>
      <c r="G258" s="21" t="str">
        <f>IF(OR($A258="",$S258&lt;&gt;"OK"),"",MAX($E258,SUMPRODUCT(MAX(('Inspection Log'!$B$2:$B$2001=$A258)*('Inspection Log'!$C$2:$C$2001="Maintenance")*'Inspection Log'!$I$2:$I$2001))))</f>
        <v/>
      </c>
      <c r="H258" s="21" t="str">
        <f>IF(OR($A258="",$S258&lt;&gt;"OK"),"",MAX($E258,SUMPRODUCT(MAX(('Inspection Log'!$B$2:$B$2001=$A258)*('Inspection Log'!$C$2:$C$2001="Internal")*'Inspection Log'!$I$2:$I$2001))))</f>
        <v/>
      </c>
      <c r="I258" s="21" t="str">
        <f>IF(OR($A258="",$S258&lt;&gt;"OK"),"",MAX($E258,SUMPRODUCT(MAX(('Inspection Log'!$B$2:$B$2001=$A258)*('Inspection Log'!$C$2:$C$2001="Hydrostatic")*'Inspection Log'!$I$2:$I$2001))))</f>
        <v/>
      </c>
      <c r="J258" s="21" t="str">
        <f>IF(OR($A258="",$S258&lt;&gt;"OK"),"",$F258+SUMPRODUCT(--(Types!$A$2:$A$21=$C258),Types!$C$2:$C$21))</f>
        <v/>
      </c>
      <c r="K258" s="21" t="str">
        <f>IF(OR($A258="",$S258&lt;&gt;"OK"),"",$G258+SUMPRODUCT(--(Types!$A$2:$A$21=$C258),Types!$D$2:$D$21))</f>
        <v/>
      </c>
      <c r="L258" s="21" t="str">
        <f>IF(OR($A258="",$S258&lt;&gt;"OK"),"",IF(SUMPRODUCT((Types!$A$2:$A$21=$C258)*(Types!$E$2:$E$21&lt;&gt;""))=0,"",EDATE($H258,12*SUMPRODUCT(--(Types!$A$2:$A$21=$C258),Types!$E$2:$E$21))))</f>
        <v/>
      </c>
      <c r="M258" s="21" t="str">
        <f>IF(OR($A258="",$S258&lt;&gt;"OK"),"",EDATE($I258,12*SUMPRODUCT(--(Types!$A$2:$A$21=$C258),Types!$F$2:$F$21)))</f>
        <v/>
      </c>
      <c r="N258" s="21" t="str">
        <f>IF(OR($A258="",$S258&lt;&gt;"OK"),"",MIN($J258:$M258))</f>
        <v/>
      </c>
      <c r="O258" s="22" t="str">
        <f>IF($A258="","",IF(OR($S258&lt;&gt;"OK",NOT(AND(ISNUMBER(Dashboard!$B$4),N(Dashboard!$B$4)&gt;=18264,N(Dashboard!$B$4)&lt;=73050))),"n/a",$N258-Dashboard!$B$4))</f>
        <v/>
      </c>
      <c r="P258" s="23" t="str">
        <f>IF(OR($A258="",$S258&lt;&gt;"OK"),"",MID(IF($J258=$N258," + Monthly","")&amp;IF($K258=$N258," + Maintenance","")&amp;IF($L258=$N258," + Internal","")&amp;IF($M258=$N258," + Hydrostatic",""),4,100))</f>
        <v/>
      </c>
      <c r="Q258" s="24" t="str">
        <f>IF($A258="","",IF(Dashboard!$B$14&gt;0,"Check data",IF($O258&lt;0,"Overdue",IF($O258&lt;=Dashboard!$B$5,"Due soon","OK"))))</f>
        <v/>
      </c>
      <c r="R258" s="22" t="str">
        <f>IF($A258="","",SUMPRODUCT(('Inspection Log'!$B$2:$B$2001=$A258)*('Inspection Log'!$E$2:$E$2001="Fail")*('Inspection Log'!$G$2:$G$2001&lt;&gt;"Closed")))</f>
        <v/>
      </c>
      <c r="S258" s="24" t="str">
        <f>IF(COUNTA($A258:$E258)=0,"",IF($A258="","Check ID",IF(SUMPRODUCT(--($A$2:$A$301=$A258))&gt;1,"Duplicate ID",IF(OR($C258="",SUMPRODUCT(--(Types!$A$2:$A$21=$C258))&lt;&gt;1),"Check ID",IF(OR($B258="",NOT(AND(ISNUMBER($E258),N($E258)&gt;=18264,N($E258)&lt;=73050))),"Check inputs","OK")))))</f>
        <v/>
      </c>
    </row>
    <row r="259" ht="24" customHeight="1" spans="1:19" x14ac:dyDescent="0.25">
      <c r="A259" s="18"/>
      <c r="B259" s="19"/>
      <c r="C259" s="18"/>
      <c r="D259" s="18"/>
      <c r="E259" s="20"/>
      <c r="F259" s="21" t="str">
        <f>IF(OR($A259="",$S259&lt;&gt;"OK"),"",MAX($E259,SUMPRODUCT(MAX(('Inspection Log'!$B$2:$B$2001=$A259)*('Inspection Log'!$C$2:$C$2001="Monthly")*'Inspection Log'!$I$2:$I$2001))))</f>
        <v/>
      </c>
      <c r="G259" s="21" t="str">
        <f>IF(OR($A259="",$S259&lt;&gt;"OK"),"",MAX($E259,SUMPRODUCT(MAX(('Inspection Log'!$B$2:$B$2001=$A259)*('Inspection Log'!$C$2:$C$2001="Maintenance")*'Inspection Log'!$I$2:$I$2001))))</f>
        <v/>
      </c>
      <c r="H259" s="21" t="str">
        <f>IF(OR($A259="",$S259&lt;&gt;"OK"),"",MAX($E259,SUMPRODUCT(MAX(('Inspection Log'!$B$2:$B$2001=$A259)*('Inspection Log'!$C$2:$C$2001="Internal")*'Inspection Log'!$I$2:$I$2001))))</f>
        <v/>
      </c>
      <c r="I259" s="21" t="str">
        <f>IF(OR($A259="",$S259&lt;&gt;"OK"),"",MAX($E259,SUMPRODUCT(MAX(('Inspection Log'!$B$2:$B$2001=$A259)*('Inspection Log'!$C$2:$C$2001="Hydrostatic")*'Inspection Log'!$I$2:$I$2001))))</f>
        <v/>
      </c>
      <c r="J259" s="21" t="str">
        <f>IF(OR($A259="",$S259&lt;&gt;"OK"),"",$F259+SUMPRODUCT(--(Types!$A$2:$A$21=$C259),Types!$C$2:$C$21))</f>
        <v/>
      </c>
      <c r="K259" s="21" t="str">
        <f>IF(OR($A259="",$S259&lt;&gt;"OK"),"",$G259+SUMPRODUCT(--(Types!$A$2:$A$21=$C259),Types!$D$2:$D$21))</f>
        <v/>
      </c>
      <c r="L259" s="21" t="str">
        <f>IF(OR($A259="",$S259&lt;&gt;"OK"),"",IF(SUMPRODUCT((Types!$A$2:$A$21=$C259)*(Types!$E$2:$E$21&lt;&gt;""))=0,"",EDATE($H259,12*SUMPRODUCT(--(Types!$A$2:$A$21=$C259),Types!$E$2:$E$21))))</f>
        <v/>
      </c>
      <c r="M259" s="21" t="str">
        <f>IF(OR($A259="",$S259&lt;&gt;"OK"),"",EDATE($I259,12*SUMPRODUCT(--(Types!$A$2:$A$21=$C259),Types!$F$2:$F$21)))</f>
        <v/>
      </c>
      <c r="N259" s="21" t="str">
        <f>IF(OR($A259="",$S259&lt;&gt;"OK"),"",MIN($J259:$M259))</f>
        <v/>
      </c>
      <c r="O259" s="22" t="str">
        <f>IF($A259="","",IF(OR($S259&lt;&gt;"OK",NOT(AND(ISNUMBER(Dashboard!$B$4),N(Dashboard!$B$4)&gt;=18264,N(Dashboard!$B$4)&lt;=73050))),"n/a",$N259-Dashboard!$B$4))</f>
        <v/>
      </c>
      <c r="P259" s="23" t="str">
        <f>IF(OR($A259="",$S259&lt;&gt;"OK"),"",MID(IF($J259=$N259," + Monthly","")&amp;IF($K259=$N259," + Maintenance","")&amp;IF($L259=$N259," + Internal","")&amp;IF($M259=$N259," + Hydrostatic",""),4,100))</f>
        <v/>
      </c>
      <c r="Q259" s="24" t="str">
        <f>IF($A259="","",IF(Dashboard!$B$14&gt;0,"Check data",IF($O259&lt;0,"Overdue",IF($O259&lt;=Dashboard!$B$5,"Due soon","OK"))))</f>
        <v/>
      </c>
      <c r="R259" s="22" t="str">
        <f>IF($A259="","",SUMPRODUCT(('Inspection Log'!$B$2:$B$2001=$A259)*('Inspection Log'!$E$2:$E$2001="Fail")*('Inspection Log'!$G$2:$G$2001&lt;&gt;"Closed")))</f>
        <v/>
      </c>
      <c r="S259" s="24" t="str">
        <f>IF(COUNTA($A259:$E259)=0,"",IF($A259="","Check ID",IF(SUMPRODUCT(--($A$2:$A$301=$A259))&gt;1,"Duplicate ID",IF(OR($C259="",SUMPRODUCT(--(Types!$A$2:$A$21=$C259))&lt;&gt;1),"Check ID",IF(OR($B259="",NOT(AND(ISNUMBER($E259),N($E259)&gt;=18264,N($E259)&lt;=73050))),"Check inputs","OK")))))</f>
        <v/>
      </c>
    </row>
    <row r="260" ht="24" customHeight="1" spans="1:19" x14ac:dyDescent="0.25">
      <c r="A260" s="18"/>
      <c r="B260" s="19"/>
      <c r="C260" s="18"/>
      <c r="D260" s="18"/>
      <c r="E260" s="20"/>
      <c r="F260" s="21" t="str">
        <f>IF(OR($A260="",$S260&lt;&gt;"OK"),"",MAX($E260,SUMPRODUCT(MAX(('Inspection Log'!$B$2:$B$2001=$A260)*('Inspection Log'!$C$2:$C$2001="Monthly")*'Inspection Log'!$I$2:$I$2001))))</f>
        <v/>
      </c>
      <c r="G260" s="21" t="str">
        <f>IF(OR($A260="",$S260&lt;&gt;"OK"),"",MAX($E260,SUMPRODUCT(MAX(('Inspection Log'!$B$2:$B$2001=$A260)*('Inspection Log'!$C$2:$C$2001="Maintenance")*'Inspection Log'!$I$2:$I$2001))))</f>
        <v/>
      </c>
      <c r="H260" s="21" t="str">
        <f>IF(OR($A260="",$S260&lt;&gt;"OK"),"",MAX($E260,SUMPRODUCT(MAX(('Inspection Log'!$B$2:$B$2001=$A260)*('Inspection Log'!$C$2:$C$2001="Internal")*'Inspection Log'!$I$2:$I$2001))))</f>
        <v/>
      </c>
      <c r="I260" s="21" t="str">
        <f>IF(OR($A260="",$S260&lt;&gt;"OK"),"",MAX($E260,SUMPRODUCT(MAX(('Inspection Log'!$B$2:$B$2001=$A260)*('Inspection Log'!$C$2:$C$2001="Hydrostatic")*'Inspection Log'!$I$2:$I$2001))))</f>
        <v/>
      </c>
      <c r="J260" s="21" t="str">
        <f>IF(OR($A260="",$S260&lt;&gt;"OK"),"",$F260+SUMPRODUCT(--(Types!$A$2:$A$21=$C260),Types!$C$2:$C$21))</f>
        <v/>
      </c>
      <c r="K260" s="21" t="str">
        <f>IF(OR($A260="",$S260&lt;&gt;"OK"),"",$G260+SUMPRODUCT(--(Types!$A$2:$A$21=$C260),Types!$D$2:$D$21))</f>
        <v/>
      </c>
      <c r="L260" s="21" t="str">
        <f>IF(OR($A260="",$S260&lt;&gt;"OK"),"",IF(SUMPRODUCT((Types!$A$2:$A$21=$C260)*(Types!$E$2:$E$21&lt;&gt;""))=0,"",EDATE($H260,12*SUMPRODUCT(--(Types!$A$2:$A$21=$C260),Types!$E$2:$E$21))))</f>
        <v/>
      </c>
      <c r="M260" s="21" t="str">
        <f>IF(OR($A260="",$S260&lt;&gt;"OK"),"",EDATE($I260,12*SUMPRODUCT(--(Types!$A$2:$A$21=$C260),Types!$F$2:$F$21)))</f>
        <v/>
      </c>
      <c r="N260" s="21" t="str">
        <f>IF(OR($A260="",$S260&lt;&gt;"OK"),"",MIN($J260:$M260))</f>
        <v/>
      </c>
      <c r="O260" s="22" t="str">
        <f>IF($A260="","",IF(OR($S260&lt;&gt;"OK",NOT(AND(ISNUMBER(Dashboard!$B$4),N(Dashboard!$B$4)&gt;=18264,N(Dashboard!$B$4)&lt;=73050))),"n/a",$N260-Dashboard!$B$4))</f>
        <v/>
      </c>
      <c r="P260" s="23" t="str">
        <f>IF(OR($A260="",$S260&lt;&gt;"OK"),"",MID(IF($J260=$N260," + Monthly","")&amp;IF($K260=$N260," + Maintenance","")&amp;IF($L260=$N260," + Internal","")&amp;IF($M260=$N260," + Hydrostatic",""),4,100))</f>
        <v/>
      </c>
      <c r="Q260" s="24" t="str">
        <f>IF($A260="","",IF(Dashboard!$B$14&gt;0,"Check data",IF($O260&lt;0,"Overdue",IF($O260&lt;=Dashboard!$B$5,"Due soon","OK"))))</f>
        <v/>
      </c>
      <c r="R260" s="22" t="str">
        <f>IF($A260="","",SUMPRODUCT(('Inspection Log'!$B$2:$B$2001=$A260)*('Inspection Log'!$E$2:$E$2001="Fail")*('Inspection Log'!$G$2:$G$2001&lt;&gt;"Closed")))</f>
        <v/>
      </c>
      <c r="S260" s="24" t="str">
        <f>IF(COUNTA($A260:$E260)=0,"",IF($A260="","Check ID",IF(SUMPRODUCT(--($A$2:$A$301=$A260))&gt;1,"Duplicate ID",IF(OR($C260="",SUMPRODUCT(--(Types!$A$2:$A$21=$C260))&lt;&gt;1),"Check ID",IF(OR($B260="",NOT(AND(ISNUMBER($E260),N($E260)&gt;=18264,N($E260)&lt;=73050))),"Check inputs","OK")))))</f>
        <v/>
      </c>
    </row>
    <row r="261" ht="24" customHeight="1" spans="1:19" x14ac:dyDescent="0.25">
      <c r="A261" s="18"/>
      <c r="B261" s="19"/>
      <c r="C261" s="18"/>
      <c r="D261" s="18"/>
      <c r="E261" s="20"/>
      <c r="F261" s="21" t="str">
        <f>IF(OR($A261="",$S261&lt;&gt;"OK"),"",MAX($E261,SUMPRODUCT(MAX(('Inspection Log'!$B$2:$B$2001=$A261)*('Inspection Log'!$C$2:$C$2001="Monthly")*'Inspection Log'!$I$2:$I$2001))))</f>
        <v/>
      </c>
      <c r="G261" s="21" t="str">
        <f>IF(OR($A261="",$S261&lt;&gt;"OK"),"",MAX($E261,SUMPRODUCT(MAX(('Inspection Log'!$B$2:$B$2001=$A261)*('Inspection Log'!$C$2:$C$2001="Maintenance")*'Inspection Log'!$I$2:$I$2001))))</f>
        <v/>
      </c>
      <c r="H261" s="21" t="str">
        <f>IF(OR($A261="",$S261&lt;&gt;"OK"),"",MAX($E261,SUMPRODUCT(MAX(('Inspection Log'!$B$2:$B$2001=$A261)*('Inspection Log'!$C$2:$C$2001="Internal")*'Inspection Log'!$I$2:$I$2001))))</f>
        <v/>
      </c>
      <c r="I261" s="21" t="str">
        <f>IF(OR($A261="",$S261&lt;&gt;"OK"),"",MAX($E261,SUMPRODUCT(MAX(('Inspection Log'!$B$2:$B$2001=$A261)*('Inspection Log'!$C$2:$C$2001="Hydrostatic")*'Inspection Log'!$I$2:$I$2001))))</f>
        <v/>
      </c>
      <c r="J261" s="21" t="str">
        <f>IF(OR($A261="",$S261&lt;&gt;"OK"),"",$F261+SUMPRODUCT(--(Types!$A$2:$A$21=$C261),Types!$C$2:$C$21))</f>
        <v/>
      </c>
      <c r="K261" s="21" t="str">
        <f>IF(OR($A261="",$S261&lt;&gt;"OK"),"",$G261+SUMPRODUCT(--(Types!$A$2:$A$21=$C261),Types!$D$2:$D$21))</f>
        <v/>
      </c>
      <c r="L261" s="21" t="str">
        <f>IF(OR($A261="",$S261&lt;&gt;"OK"),"",IF(SUMPRODUCT((Types!$A$2:$A$21=$C261)*(Types!$E$2:$E$21&lt;&gt;""))=0,"",EDATE($H261,12*SUMPRODUCT(--(Types!$A$2:$A$21=$C261),Types!$E$2:$E$21))))</f>
        <v/>
      </c>
      <c r="M261" s="21" t="str">
        <f>IF(OR($A261="",$S261&lt;&gt;"OK"),"",EDATE($I261,12*SUMPRODUCT(--(Types!$A$2:$A$21=$C261),Types!$F$2:$F$21)))</f>
        <v/>
      </c>
      <c r="N261" s="21" t="str">
        <f>IF(OR($A261="",$S261&lt;&gt;"OK"),"",MIN($J261:$M261))</f>
        <v/>
      </c>
      <c r="O261" s="22" t="str">
        <f>IF($A261="","",IF(OR($S261&lt;&gt;"OK",NOT(AND(ISNUMBER(Dashboard!$B$4),N(Dashboard!$B$4)&gt;=18264,N(Dashboard!$B$4)&lt;=73050))),"n/a",$N261-Dashboard!$B$4))</f>
        <v/>
      </c>
      <c r="P261" s="23" t="str">
        <f>IF(OR($A261="",$S261&lt;&gt;"OK"),"",MID(IF($J261=$N261," + Monthly","")&amp;IF($K261=$N261," + Maintenance","")&amp;IF($L261=$N261," + Internal","")&amp;IF($M261=$N261," + Hydrostatic",""),4,100))</f>
        <v/>
      </c>
      <c r="Q261" s="24" t="str">
        <f>IF($A261="","",IF(Dashboard!$B$14&gt;0,"Check data",IF($O261&lt;0,"Overdue",IF($O261&lt;=Dashboard!$B$5,"Due soon","OK"))))</f>
        <v/>
      </c>
      <c r="R261" s="22" t="str">
        <f>IF($A261="","",SUMPRODUCT(('Inspection Log'!$B$2:$B$2001=$A261)*('Inspection Log'!$E$2:$E$2001="Fail")*('Inspection Log'!$G$2:$G$2001&lt;&gt;"Closed")))</f>
        <v/>
      </c>
      <c r="S261" s="24" t="str">
        <f>IF(COUNTA($A261:$E261)=0,"",IF($A261="","Check ID",IF(SUMPRODUCT(--($A$2:$A$301=$A261))&gt;1,"Duplicate ID",IF(OR($C261="",SUMPRODUCT(--(Types!$A$2:$A$21=$C261))&lt;&gt;1),"Check ID",IF(OR($B261="",NOT(AND(ISNUMBER($E261),N($E261)&gt;=18264,N($E261)&lt;=73050))),"Check inputs","OK")))))</f>
        <v/>
      </c>
    </row>
    <row r="262" ht="24" customHeight="1" spans="1:19" x14ac:dyDescent="0.25">
      <c r="A262" s="18"/>
      <c r="B262" s="19"/>
      <c r="C262" s="18"/>
      <c r="D262" s="18"/>
      <c r="E262" s="20"/>
      <c r="F262" s="21" t="str">
        <f>IF(OR($A262="",$S262&lt;&gt;"OK"),"",MAX($E262,SUMPRODUCT(MAX(('Inspection Log'!$B$2:$B$2001=$A262)*('Inspection Log'!$C$2:$C$2001="Monthly")*'Inspection Log'!$I$2:$I$2001))))</f>
        <v/>
      </c>
      <c r="G262" s="21" t="str">
        <f>IF(OR($A262="",$S262&lt;&gt;"OK"),"",MAX($E262,SUMPRODUCT(MAX(('Inspection Log'!$B$2:$B$2001=$A262)*('Inspection Log'!$C$2:$C$2001="Maintenance")*'Inspection Log'!$I$2:$I$2001))))</f>
        <v/>
      </c>
      <c r="H262" s="21" t="str">
        <f>IF(OR($A262="",$S262&lt;&gt;"OK"),"",MAX($E262,SUMPRODUCT(MAX(('Inspection Log'!$B$2:$B$2001=$A262)*('Inspection Log'!$C$2:$C$2001="Internal")*'Inspection Log'!$I$2:$I$2001))))</f>
        <v/>
      </c>
      <c r="I262" s="21" t="str">
        <f>IF(OR($A262="",$S262&lt;&gt;"OK"),"",MAX($E262,SUMPRODUCT(MAX(('Inspection Log'!$B$2:$B$2001=$A262)*('Inspection Log'!$C$2:$C$2001="Hydrostatic")*'Inspection Log'!$I$2:$I$2001))))</f>
        <v/>
      </c>
      <c r="J262" s="21" t="str">
        <f>IF(OR($A262="",$S262&lt;&gt;"OK"),"",$F262+SUMPRODUCT(--(Types!$A$2:$A$21=$C262),Types!$C$2:$C$21))</f>
        <v/>
      </c>
      <c r="K262" s="21" t="str">
        <f>IF(OR($A262="",$S262&lt;&gt;"OK"),"",$G262+SUMPRODUCT(--(Types!$A$2:$A$21=$C262),Types!$D$2:$D$21))</f>
        <v/>
      </c>
      <c r="L262" s="21" t="str">
        <f>IF(OR($A262="",$S262&lt;&gt;"OK"),"",IF(SUMPRODUCT((Types!$A$2:$A$21=$C262)*(Types!$E$2:$E$21&lt;&gt;""))=0,"",EDATE($H262,12*SUMPRODUCT(--(Types!$A$2:$A$21=$C262),Types!$E$2:$E$21))))</f>
        <v/>
      </c>
      <c r="M262" s="21" t="str">
        <f>IF(OR($A262="",$S262&lt;&gt;"OK"),"",EDATE($I262,12*SUMPRODUCT(--(Types!$A$2:$A$21=$C262),Types!$F$2:$F$21)))</f>
        <v/>
      </c>
      <c r="N262" s="21" t="str">
        <f>IF(OR($A262="",$S262&lt;&gt;"OK"),"",MIN($J262:$M262))</f>
        <v/>
      </c>
      <c r="O262" s="22" t="str">
        <f>IF($A262="","",IF(OR($S262&lt;&gt;"OK",NOT(AND(ISNUMBER(Dashboard!$B$4),N(Dashboard!$B$4)&gt;=18264,N(Dashboard!$B$4)&lt;=73050))),"n/a",$N262-Dashboard!$B$4))</f>
        <v/>
      </c>
      <c r="P262" s="23" t="str">
        <f>IF(OR($A262="",$S262&lt;&gt;"OK"),"",MID(IF($J262=$N262," + Monthly","")&amp;IF($K262=$N262," + Maintenance","")&amp;IF($L262=$N262," + Internal","")&amp;IF($M262=$N262," + Hydrostatic",""),4,100))</f>
        <v/>
      </c>
      <c r="Q262" s="24" t="str">
        <f>IF($A262="","",IF(Dashboard!$B$14&gt;0,"Check data",IF($O262&lt;0,"Overdue",IF($O262&lt;=Dashboard!$B$5,"Due soon","OK"))))</f>
        <v/>
      </c>
      <c r="R262" s="22" t="str">
        <f>IF($A262="","",SUMPRODUCT(('Inspection Log'!$B$2:$B$2001=$A262)*('Inspection Log'!$E$2:$E$2001="Fail")*('Inspection Log'!$G$2:$G$2001&lt;&gt;"Closed")))</f>
        <v/>
      </c>
      <c r="S262" s="24" t="str">
        <f>IF(COUNTA($A262:$E262)=0,"",IF($A262="","Check ID",IF(SUMPRODUCT(--($A$2:$A$301=$A262))&gt;1,"Duplicate ID",IF(OR($C262="",SUMPRODUCT(--(Types!$A$2:$A$21=$C262))&lt;&gt;1),"Check ID",IF(OR($B262="",NOT(AND(ISNUMBER($E262),N($E262)&gt;=18264,N($E262)&lt;=73050))),"Check inputs","OK")))))</f>
        <v/>
      </c>
    </row>
    <row r="263" ht="24" customHeight="1" spans="1:19" x14ac:dyDescent="0.25">
      <c r="A263" s="18"/>
      <c r="B263" s="19"/>
      <c r="C263" s="18"/>
      <c r="D263" s="18"/>
      <c r="E263" s="20"/>
      <c r="F263" s="21" t="str">
        <f>IF(OR($A263="",$S263&lt;&gt;"OK"),"",MAX($E263,SUMPRODUCT(MAX(('Inspection Log'!$B$2:$B$2001=$A263)*('Inspection Log'!$C$2:$C$2001="Monthly")*'Inspection Log'!$I$2:$I$2001))))</f>
        <v/>
      </c>
      <c r="G263" s="21" t="str">
        <f>IF(OR($A263="",$S263&lt;&gt;"OK"),"",MAX($E263,SUMPRODUCT(MAX(('Inspection Log'!$B$2:$B$2001=$A263)*('Inspection Log'!$C$2:$C$2001="Maintenance")*'Inspection Log'!$I$2:$I$2001))))</f>
        <v/>
      </c>
      <c r="H263" s="21" t="str">
        <f>IF(OR($A263="",$S263&lt;&gt;"OK"),"",MAX($E263,SUMPRODUCT(MAX(('Inspection Log'!$B$2:$B$2001=$A263)*('Inspection Log'!$C$2:$C$2001="Internal")*'Inspection Log'!$I$2:$I$2001))))</f>
        <v/>
      </c>
      <c r="I263" s="21" t="str">
        <f>IF(OR($A263="",$S263&lt;&gt;"OK"),"",MAX($E263,SUMPRODUCT(MAX(('Inspection Log'!$B$2:$B$2001=$A263)*('Inspection Log'!$C$2:$C$2001="Hydrostatic")*'Inspection Log'!$I$2:$I$2001))))</f>
        <v/>
      </c>
      <c r="J263" s="21" t="str">
        <f>IF(OR($A263="",$S263&lt;&gt;"OK"),"",$F263+SUMPRODUCT(--(Types!$A$2:$A$21=$C263),Types!$C$2:$C$21))</f>
        <v/>
      </c>
      <c r="K263" s="21" t="str">
        <f>IF(OR($A263="",$S263&lt;&gt;"OK"),"",$G263+SUMPRODUCT(--(Types!$A$2:$A$21=$C263),Types!$D$2:$D$21))</f>
        <v/>
      </c>
      <c r="L263" s="21" t="str">
        <f>IF(OR($A263="",$S263&lt;&gt;"OK"),"",IF(SUMPRODUCT((Types!$A$2:$A$21=$C263)*(Types!$E$2:$E$21&lt;&gt;""))=0,"",EDATE($H263,12*SUMPRODUCT(--(Types!$A$2:$A$21=$C263),Types!$E$2:$E$21))))</f>
        <v/>
      </c>
      <c r="M263" s="21" t="str">
        <f>IF(OR($A263="",$S263&lt;&gt;"OK"),"",EDATE($I263,12*SUMPRODUCT(--(Types!$A$2:$A$21=$C263),Types!$F$2:$F$21)))</f>
        <v/>
      </c>
      <c r="N263" s="21" t="str">
        <f>IF(OR($A263="",$S263&lt;&gt;"OK"),"",MIN($J263:$M263))</f>
        <v/>
      </c>
      <c r="O263" s="22" t="str">
        <f>IF($A263="","",IF(OR($S263&lt;&gt;"OK",NOT(AND(ISNUMBER(Dashboard!$B$4),N(Dashboard!$B$4)&gt;=18264,N(Dashboard!$B$4)&lt;=73050))),"n/a",$N263-Dashboard!$B$4))</f>
        <v/>
      </c>
      <c r="P263" s="23" t="str">
        <f>IF(OR($A263="",$S263&lt;&gt;"OK"),"",MID(IF($J263=$N263," + Monthly","")&amp;IF($K263=$N263," + Maintenance","")&amp;IF($L263=$N263," + Internal","")&amp;IF($M263=$N263," + Hydrostatic",""),4,100))</f>
        <v/>
      </c>
      <c r="Q263" s="24" t="str">
        <f>IF($A263="","",IF(Dashboard!$B$14&gt;0,"Check data",IF($O263&lt;0,"Overdue",IF($O263&lt;=Dashboard!$B$5,"Due soon","OK"))))</f>
        <v/>
      </c>
      <c r="R263" s="22" t="str">
        <f>IF($A263="","",SUMPRODUCT(('Inspection Log'!$B$2:$B$2001=$A263)*('Inspection Log'!$E$2:$E$2001="Fail")*('Inspection Log'!$G$2:$G$2001&lt;&gt;"Closed")))</f>
        <v/>
      </c>
      <c r="S263" s="24" t="str">
        <f>IF(COUNTA($A263:$E263)=0,"",IF($A263="","Check ID",IF(SUMPRODUCT(--($A$2:$A$301=$A263))&gt;1,"Duplicate ID",IF(OR($C263="",SUMPRODUCT(--(Types!$A$2:$A$21=$C263))&lt;&gt;1),"Check ID",IF(OR($B263="",NOT(AND(ISNUMBER($E263),N($E263)&gt;=18264,N($E263)&lt;=73050))),"Check inputs","OK")))))</f>
        <v/>
      </c>
    </row>
    <row r="264" ht="24" customHeight="1" spans="1:19" x14ac:dyDescent="0.25">
      <c r="A264" s="18"/>
      <c r="B264" s="19"/>
      <c r="C264" s="18"/>
      <c r="D264" s="18"/>
      <c r="E264" s="20"/>
      <c r="F264" s="21" t="str">
        <f>IF(OR($A264="",$S264&lt;&gt;"OK"),"",MAX($E264,SUMPRODUCT(MAX(('Inspection Log'!$B$2:$B$2001=$A264)*('Inspection Log'!$C$2:$C$2001="Monthly")*'Inspection Log'!$I$2:$I$2001))))</f>
        <v/>
      </c>
      <c r="G264" s="21" t="str">
        <f>IF(OR($A264="",$S264&lt;&gt;"OK"),"",MAX($E264,SUMPRODUCT(MAX(('Inspection Log'!$B$2:$B$2001=$A264)*('Inspection Log'!$C$2:$C$2001="Maintenance")*'Inspection Log'!$I$2:$I$2001))))</f>
        <v/>
      </c>
      <c r="H264" s="21" t="str">
        <f>IF(OR($A264="",$S264&lt;&gt;"OK"),"",MAX($E264,SUMPRODUCT(MAX(('Inspection Log'!$B$2:$B$2001=$A264)*('Inspection Log'!$C$2:$C$2001="Internal")*'Inspection Log'!$I$2:$I$2001))))</f>
        <v/>
      </c>
      <c r="I264" s="21" t="str">
        <f>IF(OR($A264="",$S264&lt;&gt;"OK"),"",MAX($E264,SUMPRODUCT(MAX(('Inspection Log'!$B$2:$B$2001=$A264)*('Inspection Log'!$C$2:$C$2001="Hydrostatic")*'Inspection Log'!$I$2:$I$2001))))</f>
        <v/>
      </c>
      <c r="J264" s="21" t="str">
        <f>IF(OR($A264="",$S264&lt;&gt;"OK"),"",$F264+SUMPRODUCT(--(Types!$A$2:$A$21=$C264),Types!$C$2:$C$21))</f>
        <v/>
      </c>
      <c r="K264" s="21" t="str">
        <f>IF(OR($A264="",$S264&lt;&gt;"OK"),"",$G264+SUMPRODUCT(--(Types!$A$2:$A$21=$C264),Types!$D$2:$D$21))</f>
        <v/>
      </c>
      <c r="L264" s="21" t="str">
        <f>IF(OR($A264="",$S264&lt;&gt;"OK"),"",IF(SUMPRODUCT((Types!$A$2:$A$21=$C264)*(Types!$E$2:$E$21&lt;&gt;""))=0,"",EDATE($H264,12*SUMPRODUCT(--(Types!$A$2:$A$21=$C264),Types!$E$2:$E$21))))</f>
        <v/>
      </c>
      <c r="M264" s="21" t="str">
        <f>IF(OR($A264="",$S264&lt;&gt;"OK"),"",EDATE($I264,12*SUMPRODUCT(--(Types!$A$2:$A$21=$C264),Types!$F$2:$F$21)))</f>
        <v/>
      </c>
      <c r="N264" s="21" t="str">
        <f>IF(OR($A264="",$S264&lt;&gt;"OK"),"",MIN($J264:$M264))</f>
        <v/>
      </c>
      <c r="O264" s="22" t="str">
        <f>IF($A264="","",IF(OR($S264&lt;&gt;"OK",NOT(AND(ISNUMBER(Dashboard!$B$4),N(Dashboard!$B$4)&gt;=18264,N(Dashboard!$B$4)&lt;=73050))),"n/a",$N264-Dashboard!$B$4))</f>
        <v/>
      </c>
      <c r="P264" s="23" t="str">
        <f>IF(OR($A264="",$S264&lt;&gt;"OK"),"",MID(IF($J264=$N264," + Monthly","")&amp;IF($K264=$N264," + Maintenance","")&amp;IF($L264=$N264," + Internal","")&amp;IF($M264=$N264," + Hydrostatic",""),4,100))</f>
        <v/>
      </c>
      <c r="Q264" s="24" t="str">
        <f>IF($A264="","",IF(Dashboard!$B$14&gt;0,"Check data",IF($O264&lt;0,"Overdue",IF($O264&lt;=Dashboard!$B$5,"Due soon","OK"))))</f>
        <v/>
      </c>
      <c r="R264" s="22" t="str">
        <f>IF($A264="","",SUMPRODUCT(('Inspection Log'!$B$2:$B$2001=$A264)*('Inspection Log'!$E$2:$E$2001="Fail")*('Inspection Log'!$G$2:$G$2001&lt;&gt;"Closed")))</f>
        <v/>
      </c>
      <c r="S264" s="24" t="str">
        <f>IF(COUNTA($A264:$E264)=0,"",IF($A264="","Check ID",IF(SUMPRODUCT(--($A$2:$A$301=$A264))&gt;1,"Duplicate ID",IF(OR($C264="",SUMPRODUCT(--(Types!$A$2:$A$21=$C264))&lt;&gt;1),"Check ID",IF(OR($B264="",NOT(AND(ISNUMBER($E264),N($E264)&gt;=18264,N($E264)&lt;=73050))),"Check inputs","OK")))))</f>
        <v/>
      </c>
    </row>
    <row r="265" ht="24" customHeight="1" spans="1:19" x14ac:dyDescent="0.25">
      <c r="A265" s="18"/>
      <c r="B265" s="19"/>
      <c r="C265" s="18"/>
      <c r="D265" s="18"/>
      <c r="E265" s="20"/>
      <c r="F265" s="21" t="str">
        <f>IF(OR($A265="",$S265&lt;&gt;"OK"),"",MAX($E265,SUMPRODUCT(MAX(('Inspection Log'!$B$2:$B$2001=$A265)*('Inspection Log'!$C$2:$C$2001="Monthly")*'Inspection Log'!$I$2:$I$2001))))</f>
        <v/>
      </c>
      <c r="G265" s="21" t="str">
        <f>IF(OR($A265="",$S265&lt;&gt;"OK"),"",MAX($E265,SUMPRODUCT(MAX(('Inspection Log'!$B$2:$B$2001=$A265)*('Inspection Log'!$C$2:$C$2001="Maintenance")*'Inspection Log'!$I$2:$I$2001))))</f>
        <v/>
      </c>
      <c r="H265" s="21" t="str">
        <f>IF(OR($A265="",$S265&lt;&gt;"OK"),"",MAX($E265,SUMPRODUCT(MAX(('Inspection Log'!$B$2:$B$2001=$A265)*('Inspection Log'!$C$2:$C$2001="Internal")*'Inspection Log'!$I$2:$I$2001))))</f>
        <v/>
      </c>
      <c r="I265" s="21" t="str">
        <f>IF(OR($A265="",$S265&lt;&gt;"OK"),"",MAX($E265,SUMPRODUCT(MAX(('Inspection Log'!$B$2:$B$2001=$A265)*('Inspection Log'!$C$2:$C$2001="Hydrostatic")*'Inspection Log'!$I$2:$I$2001))))</f>
        <v/>
      </c>
      <c r="J265" s="21" t="str">
        <f>IF(OR($A265="",$S265&lt;&gt;"OK"),"",$F265+SUMPRODUCT(--(Types!$A$2:$A$21=$C265),Types!$C$2:$C$21))</f>
        <v/>
      </c>
      <c r="K265" s="21" t="str">
        <f>IF(OR($A265="",$S265&lt;&gt;"OK"),"",$G265+SUMPRODUCT(--(Types!$A$2:$A$21=$C265),Types!$D$2:$D$21))</f>
        <v/>
      </c>
      <c r="L265" s="21" t="str">
        <f>IF(OR($A265="",$S265&lt;&gt;"OK"),"",IF(SUMPRODUCT((Types!$A$2:$A$21=$C265)*(Types!$E$2:$E$21&lt;&gt;""))=0,"",EDATE($H265,12*SUMPRODUCT(--(Types!$A$2:$A$21=$C265),Types!$E$2:$E$21))))</f>
        <v/>
      </c>
      <c r="M265" s="21" t="str">
        <f>IF(OR($A265="",$S265&lt;&gt;"OK"),"",EDATE($I265,12*SUMPRODUCT(--(Types!$A$2:$A$21=$C265),Types!$F$2:$F$21)))</f>
        <v/>
      </c>
      <c r="N265" s="21" t="str">
        <f>IF(OR($A265="",$S265&lt;&gt;"OK"),"",MIN($J265:$M265))</f>
        <v/>
      </c>
      <c r="O265" s="22" t="str">
        <f>IF($A265="","",IF(OR($S265&lt;&gt;"OK",NOT(AND(ISNUMBER(Dashboard!$B$4),N(Dashboard!$B$4)&gt;=18264,N(Dashboard!$B$4)&lt;=73050))),"n/a",$N265-Dashboard!$B$4))</f>
        <v/>
      </c>
      <c r="P265" s="23" t="str">
        <f>IF(OR($A265="",$S265&lt;&gt;"OK"),"",MID(IF($J265=$N265," + Monthly","")&amp;IF($K265=$N265," + Maintenance","")&amp;IF($L265=$N265," + Internal","")&amp;IF($M265=$N265," + Hydrostatic",""),4,100))</f>
        <v/>
      </c>
      <c r="Q265" s="24" t="str">
        <f>IF($A265="","",IF(Dashboard!$B$14&gt;0,"Check data",IF($O265&lt;0,"Overdue",IF($O265&lt;=Dashboard!$B$5,"Due soon","OK"))))</f>
        <v/>
      </c>
      <c r="R265" s="22" t="str">
        <f>IF($A265="","",SUMPRODUCT(('Inspection Log'!$B$2:$B$2001=$A265)*('Inspection Log'!$E$2:$E$2001="Fail")*('Inspection Log'!$G$2:$G$2001&lt;&gt;"Closed")))</f>
        <v/>
      </c>
      <c r="S265" s="24" t="str">
        <f>IF(COUNTA($A265:$E265)=0,"",IF($A265="","Check ID",IF(SUMPRODUCT(--($A$2:$A$301=$A265))&gt;1,"Duplicate ID",IF(OR($C265="",SUMPRODUCT(--(Types!$A$2:$A$21=$C265))&lt;&gt;1),"Check ID",IF(OR($B265="",NOT(AND(ISNUMBER($E265),N($E265)&gt;=18264,N($E265)&lt;=73050))),"Check inputs","OK")))))</f>
        <v/>
      </c>
    </row>
    <row r="266" ht="24" customHeight="1" spans="1:19" x14ac:dyDescent="0.25">
      <c r="A266" s="18"/>
      <c r="B266" s="19"/>
      <c r="C266" s="18"/>
      <c r="D266" s="18"/>
      <c r="E266" s="20"/>
      <c r="F266" s="21" t="str">
        <f>IF(OR($A266="",$S266&lt;&gt;"OK"),"",MAX($E266,SUMPRODUCT(MAX(('Inspection Log'!$B$2:$B$2001=$A266)*('Inspection Log'!$C$2:$C$2001="Monthly")*'Inspection Log'!$I$2:$I$2001))))</f>
        <v/>
      </c>
      <c r="G266" s="21" t="str">
        <f>IF(OR($A266="",$S266&lt;&gt;"OK"),"",MAX($E266,SUMPRODUCT(MAX(('Inspection Log'!$B$2:$B$2001=$A266)*('Inspection Log'!$C$2:$C$2001="Maintenance")*'Inspection Log'!$I$2:$I$2001))))</f>
        <v/>
      </c>
      <c r="H266" s="21" t="str">
        <f>IF(OR($A266="",$S266&lt;&gt;"OK"),"",MAX($E266,SUMPRODUCT(MAX(('Inspection Log'!$B$2:$B$2001=$A266)*('Inspection Log'!$C$2:$C$2001="Internal")*'Inspection Log'!$I$2:$I$2001))))</f>
        <v/>
      </c>
      <c r="I266" s="21" t="str">
        <f>IF(OR($A266="",$S266&lt;&gt;"OK"),"",MAX($E266,SUMPRODUCT(MAX(('Inspection Log'!$B$2:$B$2001=$A266)*('Inspection Log'!$C$2:$C$2001="Hydrostatic")*'Inspection Log'!$I$2:$I$2001))))</f>
        <v/>
      </c>
      <c r="J266" s="21" t="str">
        <f>IF(OR($A266="",$S266&lt;&gt;"OK"),"",$F266+SUMPRODUCT(--(Types!$A$2:$A$21=$C266),Types!$C$2:$C$21))</f>
        <v/>
      </c>
      <c r="K266" s="21" t="str">
        <f>IF(OR($A266="",$S266&lt;&gt;"OK"),"",$G266+SUMPRODUCT(--(Types!$A$2:$A$21=$C266),Types!$D$2:$D$21))</f>
        <v/>
      </c>
      <c r="L266" s="21" t="str">
        <f>IF(OR($A266="",$S266&lt;&gt;"OK"),"",IF(SUMPRODUCT((Types!$A$2:$A$21=$C266)*(Types!$E$2:$E$21&lt;&gt;""))=0,"",EDATE($H266,12*SUMPRODUCT(--(Types!$A$2:$A$21=$C266),Types!$E$2:$E$21))))</f>
        <v/>
      </c>
      <c r="M266" s="21" t="str">
        <f>IF(OR($A266="",$S266&lt;&gt;"OK"),"",EDATE($I266,12*SUMPRODUCT(--(Types!$A$2:$A$21=$C266),Types!$F$2:$F$21)))</f>
        <v/>
      </c>
      <c r="N266" s="21" t="str">
        <f>IF(OR($A266="",$S266&lt;&gt;"OK"),"",MIN($J266:$M266))</f>
        <v/>
      </c>
      <c r="O266" s="22" t="str">
        <f>IF($A266="","",IF(OR($S266&lt;&gt;"OK",NOT(AND(ISNUMBER(Dashboard!$B$4),N(Dashboard!$B$4)&gt;=18264,N(Dashboard!$B$4)&lt;=73050))),"n/a",$N266-Dashboard!$B$4))</f>
        <v/>
      </c>
      <c r="P266" s="23" t="str">
        <f>IF(OR($A266="",$S266&lt;&gt;"OK"),"",MID(IF($J266=$N266," + Monthly","")&amp;IF($K266=$N266," + Maintenance","")&amp;IF($L266=$N266," + Internal","")&amp;IF($M266=$N266," + Hydrostatic",""),4,100))</f>
        <v/>
      </c>
      <c r="Q266" s="24" t="str">
        <f>IF($A266="","",IF(Dashboard!$B$14&gt;0,"Check data",IF($O266&lt;0,"Overdue",IF($O266&lt;=Dashboard!$B$5,"Due soon","OK"))))</f>
        <v/>
      </c>
      <c r="R266" s="22" t="str">
        <f>IF($A266="","",SUMPRODUCT(('Inspection Log'!$B$2:$B$2001=$A266)*('Inspection Log'!$E$2:$E$2001="Fail")*('Inspection Log'!$G$2:$G$2001&lt;&gt;"Closed")))</f>
        <v/>
      </c>
      <c r="S266" s="24" t="str">
        <f>IF(COUNTA($A266:$E266)=0,"",IF($A266="","Check ID",IF(SUMPRODUCT(--($A$2:$A$301=$A266))&gt;1,"Duplicate ID",IF(OR($C266="",SUMPRODUCT(--(Types!$A$2:$A$21=$C266))&lt;&gt;1),"Check ID",IF(OR($B266="",NOT(AND(ISNUMBER($E266),N($E266)&gt;=18264,N($E266)&lt;=73050))),"Check inputs","OK")))))</f>
        <v/>
      </c>
    </row>
    <row r="267" ht="24" customHeight="1" spans="1:19" x14ac:dyDescent="0.25">
      <c r="A267" s="18"/>
      <c r="B267" s="19"/>
      <c r="C267" s="18"/>
      <c r="D267" s="18"/>
      <c r="E267" s="20"/>
      <c r="F267" s="21" t="str">
        <f>IF(OR($A267="",$S267&lt;&gt;"OK"),"",MAX($E267,SUMPRODUCT(MAX(('Inspection Log'!$B$2:$B$2001=$A267)*('Inspection Log'!$C$2:$C$2001="Monthly")*'Inspection Log'!$I$2:$I$2001))))</f>
        <v/>
      </c>
      <c r="G267" s="21" t="str">
        <f>IF(OR($A267="",$S267&lt;&gt;"OK"),"",MAX($E267,SUMPRODUCT(MAX(('Inspection Log'!$B$2:$B$2001=$A267)*('Inspection Log'!$C$2:$C$2001="Maintenance")*'Inspection Log'!$I$2:$I$2001))))</f>
        <v/>
      </c>
      <c r="H267" s="21" t="str">
        <f>IF(OR($A267="",$S267&lt;&gt;"OK"),"",MAX($E267,SUMPRODUCT(MAX(('Inspection Log'!$B$2:$B$2001=$A267)*('Inspection Log'!$C$2:$C$2001="Internal")*'Inspection Log'!$I$2:$I$2001))))</f>
        <v/>
      </c>
      <c r="I267" s="21" t="str">
        <f>IF(OR($A267="",$S267&lt;&gt;"OK"),"",MAX($E267,SUMPRODUCT(MAX(('Inspection Log'!$B$2:$B$2001=$A267)*('Inspection Log'!$C$2:$C$2001="Hydrostatic")*'Inspection Log'!$I$2:$I$2001))))</f>
        <v/>
      </c>
      <c r="J267" s="21" t="str">
        <f>IF(OR($A267="",$S267&lt;&gt;"OK"),"",$F267+SUMPRODUCT(--(Types!$A$2:$A$21=$C267),Types!$C$2:$C$21))</f>
        <v/>
      </c>
      <c r="K267" s="21" t="str">
        <f>IF(OR($A267="",$S267&lt;&gt;"OK"),"",$G267+SUMPRODUCT(--(Types!$A$2:$A$21=$C267),Types!$D$2:$D$21))</f>
        <v/>
      </c>
      <c r="L267" s="21" t="str">
        <f>IF(OR($A267="",$S267&lt;&gt;"OK"),"",IF(SUMPRODUCT((Types!$A$2:$A$21=$C267)*(Types!$E$2:$E$21&lt;&gt;""))=0,"",EDATE($H267,12*SUMPRODUCT(--(Types!$A$2:$A$21=$C267),Types!$E$2:$E$21))))</f>
        <v/>
      </c>
      <c r="M267" s="21" t="str">
        <f>IF(OR($A267="",$S267&lt;&gt;"OK"),"",EDATE($I267,12*SUMPRODUCT(--(Types!$A$2:$A$21=$C267),Types!$F$2:$F$21)))</f>
        <v/>
      </c>
      <c r="N267" s="21" t="str">
        <f>IF(OR($A267="",$S267&lt;&gt;"OK"),"",MIN($J267:$M267))</f>
        <v/>
      </c>
      <c r="O267" s="22" t="str">
        <f>IF($A267="","",IF(OR($S267&lt;&gt;"OK",NOT(AND(ISNUMBER(Dashboard!$B$4),N(Dashboard!$B$4)&gt;=18264,N(Dashboard!$B$4)&lt;=73050))),"n/a",$N267-Dashboard!$B$4))</f>
        <v/>
      </c>
      <c r="P267" s="23" t="str">
        <f>IF(OR($A267="",$S267&lt;&gt;"OK"),"",MID(IF($J267=$N267," + Monthly","")&amp;IF($K267=$N267," + Maintenance","")&amp;IF($L267=$N267," + Internal","")&amp;IF($M267=$N267," + Hydrostatic",""),4,100))</f>
        <v/>
      </c>
      <c r="Q267" s="24" t="str">
        <f>IF($A267="","",IF(Dashboard!$B$14&gt;0,"Check data",IF($O267&lt;0,"Overdue",IF($O267&lt;=Dashboard!$B$5,"Due soon","OK"))))</f>
        <v/>
      </c>
      <c r="R267" s="22" t="str">
        <f>IF($A267="","",SUMPRODUCT(('Inspection Log'!$B$2:$B$2001=$A267)*('Inspection Log'!$E$2:$E$2001="Fail")*('Inspection Log'!$G$2:$G$2001&lt;&gt;"Closed")))</f>
        <v/>
      </c>
      <c r="S267" s="24" t="str">
        <f>IF(COUNTA($A267:$E267)=0,"",IF($A267="","Check ID",IF(SUMPRODUCT(--($A$2:$A$301=$A267))&gt;1,"Duplicate ID",IF(OR($C267="",SUMPRODUCT(--(Types!$A$2:$A$21=$C267))&lt;&gt;1),"Check ID",IF(OR($B267="",NOT(AND(ISNUMBER($E267),N($E267)&gt;=18264,N($E267)&lt;=73050))),"Check inputs","OK")))))</f>
        <v/>
      </c>
    </row>
    <row r="268" ht="24" customHeight="1" spans="1:19" x14ac:dyDescent="0.25">
      <c r="A268" s="18"/>
      <c r="B268" s="19"/>
      <c r="C268" s="18"/>
      <c r="D268" s="18"/>
      <c r="E268" s="20"/>
      <c r="F268" s="21" t="str">
        <f>IF(OR($A268="",$S268&lt;&gt;"OK"),"",MAX($E268,SUMPRODUCT(MAX(('Inspection Log'!$B$2:$B$2001=$A268)*('Inspection Log'!$C$2:$C$2001="Monthly")*'Inspection Log'!$I$2:$I$2001))))</f>
        <v/>
      </c>
      <c r="G268" s="21" t="str">
        <f>IF(OR($A268="",$S268&lt;&gt;"OK"),"",MAX($E268,SUMPRODUCT(MAX(('Inspection Log'!$B$2:$B$2001=$A268)*('Inspection Log'!$C$2:$C$2001="Maintenance")*'Inspection Log'!$I$2:$I$2001))))</f>
        <v/>
      </c>
      <c r="H268" s="21" t="str">
        <f>IF(OR($A268="",$S268&lt;&gt;"OK"),"",MAX($E268,SUMPRODUCT(MAX(('Inspection Log'!$B$2:$B$2001=$A268)*('Inspection Log'!$C$2:$C$2001="Internal")*'Inspection Log'!$I$2:$I$2001))))</f>
        <v/>
      </c>
      <c r="I268" s="21" t="str">
        <f>IF(OR($A268="",$S268&lt;&gt;"OK"),"",MAX($E268,SUMPRODUCT(MAX(('Inspection Log'!$B$2:$B$2001=$A268)*('Inspection Log'!$C$2:$C$2001="Hydrostatic")*'Inspection Log'!$I$2:$I$2001))))</f>
        <v/>
      </c>
      <c r="J268" s="21" t="str">
        <f>IF(OR($A268="",$S268&lt;&gt;"OK"),"",$F268+SUMPRODUCT(--(Types!$A$2:$A$21=$C268),Types!$C$2:$C$21))</f>
        <v/>
      </c>
      <c r="K268" s="21" t="str">
        <f>IF(OR($A268="",$S268&lt;&gt;"OK"),"",$G268+SUMPRODUCT(--(Types!$A$2:$A$21=$C268),Types!$D$2:$D$21))</f>
        <v/>
      </c>
      <c r="L268" s="21" t="str">
        <f>IF(OR($A268="",$S268&lt;&gt;"OK"),"",IF(SUMPRODUCT((Types!$A$2:$A$21=$C268)*(Types!$E$2:$E$21&lt;&gt;""))=0,"",EDATE($H268,12*SUMPRODUCT(--(Types!$A$2:$A$21=$C268),Types!$E$2:$E$21))))</f>
        <v/>
      </c>
      <c r="M268" s="21" t="str">
        <f>IF(OR($A268="",$S268&lt;&gt;"OK"),"",EDATE($I268,12*SUMPRODUCT(--(Types!$A$2:$A$21=$C268),Types!$F$2:$F$21)))</f>
        <v/>
      </c>
      <c r="N268" s="21" t="str">
        <f>IF(OR($A268="",$S268&lt;&gt;"OK"),"",MIN($J268:$M268))</f>
        <v/>
      </c>
      <c r="O268" s="22" t="str">
        <f>IF($A268="","",IF(OR($S268&lt;&gt;"OK",NOT(AND(ISNUMBER(Dashboard!$B$4),N(Dashboard!$B$4)&gt;=18264,N(Dashboard!$B$4)&lt;=73050))),"n/a",$N268-Dashboard!$B$4))</f>
        <v/>
      </c>
      <c r="P268" s="23" t="str">
        <f>IF(OR($A268="",$S268&lt;&gt;"OK"),"",MID(IF($J268=$N268," + Monthly","")&amp;IF($K268=$N268," + Maintenance","")&amp;IF($L268=$N268," + Internal","")&amp;IF($M268=$N268," + Hydrostatic",""),4,100))</f>
        <v/>
      </c>
      <c r="Q268" s="24" t="str">
        <f>IF($A268="","",IF(Dashboard!$B$14&gt;0,"Check data",IF($O268&lt;0,"Overdue",IF($O268&lt;=Dashboard!$B$5,"Due soon","OK"))))</f>
        <v/>
      </c>
      <c r="R268" s="22" t="str">
        <f>IF($A268="","",SUMPRODUCT(('Inspection Log'!$B$2:$B$2001=$A268)*('Inspection Log'!$E$2:$E$2001="Fail")*('Inspection Log'!$G$2:$G$2001&lt;&gt;"Closed")))</f>
        <v/>
      </c>
      <c r="S268" s="24" t="str">
        <f>IF(COUNTA($A268:$E268)=0,"",IF($A268="","Check ID",IF(SUMPRODUCT(--($A$2:$A$301=$A268))&gt;1,"Duplicate ID",IF(OR($C268="",SUMPRODUCT(--(Types!$A$2:$A$21=$C268))&lt;&gt;1),"Check ID",IF(OR($B268="",NOT(AND(ISNUMBER($E268),N($E268)&gt;=18264,N($E268)&lt;=73050))),"Check inputs","OK")))))</f>
        <v/>
      </c>
    </row>
    <row r="269" ht="24" customHeight="1" spans="1:19" x14ac:dyDescent="0.25">
      <c r="A269" s="18"/>
      <c r="B269" s="19"/>
      <c r="C269" s="18"/>
      <c r="D269" s="18"/>
      <c r="E269" s="20"/>
      <c r="F269" s="21" t="str">
        <f>IF(OR($A269="",$S269&lt;&gt;"OK"),"",MAX($E269,SUMPRODUCT(MAX(('Inspection Log'!$B$2:$B$2001=$A269)*('Inspection Log'!$C$2:$C$2001="Monthly")*'Inspection Log'!$I$2:$I$2001))))</f>
        <v/>
      </c>
      <c r="G269" s="21" t="str">
        <f>IF(OR($A269="",$S269&lt;&gt;"OK"),"",MAX($E269,SUMPRODUCT(MAX(('Inspection Log'!$B$2:$B$2001=$A269)*('Inspection Log'!$C$2:$C$2001="Maintenance")*'Inspection Log'!$I$2:$I$2001))))</f>
        <v/>
      </c>
      <c r="H269" s="21" t="str">
        <f>IF(OR($A269="",$S269&lt;&gt;"OK"),"",MAX($E269,SUMPRODUCT(MAX(('Inspection Log'!$B$2:$B$2001=$A269)*('Inspection Log'!$C$2:$C$2001="Internal")*'Inspection Log'!$I$2:$I$2001))))</f>
        <v/>
      </c>
      <c r="I269" s="21" t="str">
        <f>IF(OR($A269="",$S269&lt;&gt;"OK"),"",MAX($E269,SUMPRODUCT(MAX(('Inspection Log'!$B$2:$B$2001=$A269)*('Inspection Log'!$C$2:$C$2001="Hydrostatic")*'Inspection Log'!$I$2:$I$2001))))</f>
        <v/>
      </c>
      <c r="J269" s="21" t="str">
        <f>IF(OR($A269="",$S269&lt;&gt;"OK"),"",$F269+SUMPRODUCT(--(Types!$A$2:$A$21=$C269),Types!$C$2:$C$21))</f>
        <v/>
      </c>
      <c r="K269" s="21" t="str">
        <f>IF(OR($A269="",$S269&lt;&gt;"OK"),"",$G269+SUMPRODUCT(--(Types!$A$2:$A$21=$C269),Types!$D$2:$D$21))</f>
        <v/>
      </c>
      <c r="L269" s="21" t="str">
        <f>IF(OR($A269="",$S269&lt;&gt;"OK"),"",IF(SUMPRODUCT((Types!$A$2:$A$21=$C269)*(Types!$E$2:$E$21&lt;&gt;""))=0,"",EDATE($H269,12*SUMPRODUCT(--(Types!$A$2:$A$21=$C269),Types!$E$2:$E$21))))</f>
        <v/>
      </c>
      <c r="M269" s="21" t="str">
        <f>IF(OR($A269="",$S269&lt;&gt;"OK"),"",EDATE($I269,12*SUMPRODUCT(--(Types!$A$2:$A$21=$C269),Types!$F$2:$F$21)))</f>
        <v/>
      </c>
      <c r="N269" s="21" t="str">
        <f>IF(OR($A269="",$S269&lt;&gt;"OK"),"",MIN($J269:$M269))</f>
        <v/>
      </c>
      <c r="O269" s="22" t="str">
        <f>IF($A269="","",IF(OR($S269&lt;&gt;"OK",NOT(AND(ISNUMBER(Dashboard!$B$4),N(Dashboard!$B$4)&gt;=18264,N(Dashboard!$B$4)&lt;=73050))),"n/a",$N269-Dashboard!$B$4))</f>
        <v/>
      </c>
      <c r="P269" s="23" t="str">
        <f>IF(OR($A269="",$S269&lt;&gt;"OK"),"",MID(IF($J269=$N269," + Monthly","")&amp;IF($K269=$N269," + Maintenance","")&amp;IF($L269=$N269," + Internal","")&amp;IF($M269=$N269," + Hydrostatic",""),4,100))</f>
        <v/>
      </c>
      <c r="Q269" s="24" t="str">
        <f>IF($A269="","",IF(Dashboard!$B$14&gt;0,"Check data",IF($O269&lt;0,"Overdue",IF($O269&lt;=Dashboard!$B$5,"Due soon","OK"))))</f>
        <v/>
      </c>
      <c r="R269" s="22" t="str">
        <f>IF($A269="","",SUMPRODUCT(('Inspection Log'!$B$2:$B$2001=$A269)*('Inspection Log'!$E$2:$E$2001="Fail")*('Inspection Log'!$G$2:$G$2001&lt;&gt;"Closed")))</f>
        <v/>
      </c>
      <c r="S269" s="24" t="str">
        <f>IF(COUNTA($A269:$E269)=0,"",IF($A269="","Check ID",IF(SUMPRODUCT(--($A$2:$A$301=$A269))&gt;1,"Duplicate ID",IF(OR($C269="",SUMPRODUCT(--(Types!$A$2:$A$21=$C269))&lt;&gt;1),"Check ID",IF(OR($B269="",NOT(AND(ISNUMBER($E269),N($E269)&gt;=18264,N($E269)&lt;=73050))),"Check inputs","OK")))))</f>
        <v/>
      </c>
    </row>
    <row r="270" ht="24" customHeight="1" spans="1:19" x14ac:dyDescent="0.25">
      <c r="A270" s="18"/>
      <c r="B270" s="19"/>
      <c r="C270" s="18"/>
      <c r="D270" s="18"/>
      <c r="E270" s="20"/>
      <c r="F270" s="21" t="str">
        <f>IF(OR($A270="",$S270&lt;&gt;"OK"),"",MAX($E270,SUMPRODUCT(MAX(('Inspection Log'!$B$2:$B$2001=$A270)*('Inspection Log'!$C$2:$C$2001="Monthly")*'Inspection Log'!$I$2:$I$2001))))</f>
        <v/>
      </c>
      <c r="G270" s="21" t="str">
        <f>IF(OR($A270="",$S270&lt;&gt;"OK"),"",MAX($E270,SUMPRODUCT(MAX(('Inspection Log'!$B$2:$B$2001=$A270)*('Inspection Log'!$C$2:$C$2001="Maintenance")*'Inspection Log'!$I$2:$I$2001))))</f>
        <v/>
      </c>
      <c r="H270" s="21" t="str">
        <f>IF(OR($A270="",$S270&lt;&gt;"OK"),"",MAX($E270,SUMPRODUCT(MAX(('Inspection Log'!$B$2:$B$2001=$A270)*('Inspection Log'!$C$2:$C$2001="Internal")*'Inspection Log'!$I$2:$I$2001))))</f>
        <v/>
      </c>
      <c r="I270" s="21" t="str">
        <f>IF(OR($A270="",$S270&lt;&gt;"OK"),"",MAX($E270,SUMPRODUCT(MAX(('Inspection Log'!$B$2:$B$2001=$A270)*('Inspection Log'!$C$2:$C$2001="Hydrostatic")*'Inspection Log'!$I$2:$I$2001))))</f>
        <v/>
      </c>
      <c r="J270" s="21" t="str">
        <f>IF(OR($A270="",$S270&lt;&gt;"OK"),"",$F270+SUMPRODUCT(--(Types!$A$2:$A$21=$C270),Types!$C$2:$C$21))</f>
        <v/>
      </c>
      <c r="K270" s="21" t="str">
        <f>IF(OR($A270="",$S270&lt;&gt;"OK"),"",$G270+SUMPRODUCT(--(Types!$A$2:$A$21=$C270),Types!$D$2:$D$21))</f>
        <v/>
      </c>
      <c r="L270" s="21" t="str">
        <f>IF(OR($A270="",$S270&lt;&gt;"OK"),"",IF(SUMPRODUCT((Types!$A$2:$A$21=$C270)*(Types!$E$2:$E$21&lt;&gt;""))=0,"",EDATE($H270,12*SUMPRODUCT(--(Types!$A$2:$A$21=$C270),Types!$E$2:$E$21))))</f>
        <v/>
      </c>
      <c r="M270" s="21" t="str">
        <f>IF(OR($A270="",$S270&lt;&gt;"OK"),"",EDATE($I270,12*SUMPRODUCT(--(Types!$A$2:$A$21=$C270),Types!$F$2:$F$21)))</f>
        <v/>
      </c>
      <c r="N270" s="21" t="str">
        <f>IF(OR($A270="",$S270&lt;&gt;"OK"),"",MIN($J270:$M270))</f>
        <v/>
      </c>
      <c r="O270" s="22" t="str">
        <f>IF($A270="","",IF(OR($S270&lt;&gt;"OK",NOT(AND(ISNUMBER(Dashboard!$B$4),N(Dashboard!$B$4)&gt;=18264,N(Dashboard!$B$4)&lt;=73050))),"n/a",$N270-Dashboard!$B$4))</f>
        <v/>
      </c>
      <c r="P270" s="23" t="str">
        <f>IF(OR($A270="",$S270&lt;&gt;"OK"),"",MID(IF($J270=$N270," + Monthly","")&amp;IF($K270=$N270," + Maintenance","")&amp;IF($L270=$N270," + Internal","")&amp;IF($M270=$N270," + Hydrostatic",""),4,100))</f>
        <v/>
      </c>
      <c r="Q270" s="24" t="str">
        <f>IF($A270="","",IF(Dashboard!$B$14&gt;0,"Check data",IF($O270&lt;0,"Overdue",IF($O270&lt;=Dashboard!$B$5,"Due soon","OK"))))</f>
        <v/>
      </c>
      <c r="R270" s="22" t="str">
        <f>IF($A270="","",SUMPRODUCT(('Inspection Log'!$B$2:$B$2001=$A270)*('Inspection Log'!$E$2:$E$2001="Fail")*('Inspection Log'!$G$2:$G$2001&lt;&gt;"Closed")))</f>
        <v/>
      </c>
      <c r="S270" s="24" t="str">
        <f>IF(COUNTA($A270:$E270)=0,"",IF($A270="","Check ID",IF(SUMPRODUCT(--($A$2:$A$301=$A270))&gt;1,"Duplicate ID",IF(OR($C270="",SUMPRODUCT(--(Types!$A$2:$A$21=$C270))&lt;&gt;1),"Check ID",IF(OR($B270="",NOT(AND(ISNUMBER($E270),N($E270)&gt;=18264,N($E270)&lt;=73050))),"Check inputs","OK")))))</f>
        <v/>
      </c>
    </row>
    <row r="271" ht="24" customHeight="1" spans="1:19" x14ac:dyDescent="0.25">
      <c r="A271" s="18"/>
      <c r="B271" s="19"/>
      <c r="C271" s="18"/>
      <c r="D271" s="18"/>
      <c r="E271" s="20"/>
      <c r="F271" s="21" t="str">
        <f>IF(OR($A271="",$S271&lt;&gt;"OK"),"",MAX($E271,SUMPRODUCT(MAX(('Inspection Log'!$B$2:$B$2001=$A271)*('Inspection Log'!$C$2:$C$2001="Monthly")*'Inspection Log'!$I$2:$I$2001))))</f>
        <v/>
      </c>
      <c r="G271" s="21" t="str">
        <f>IF(OR($A271="",$S271&lt;&gt;"OK"),"",MAX($E271,SUMPRODUCT(MAX(('Inspection Log'!$B$2:$B$2001=$A271)*('Inspection Log'!$C$2:$C$2001="Maintenance")*'Inspection Log'!$I$2:$I$2001))))</f>
        <v/>
      </c>
      <c r="H271" s="21" t="str">
        <f>IF(OR($A271="",$S271&lt;&gt;"OK"),"",MAX($E271,SUMPRODUCT(MAX(('Inspection Log'!$B$2:$B$2001=$A271)*('Inspection Log'!$C$2:$C$2001="Internal")*'Inspection Log'!$I$2:$I$2001))))</f>
        <v/>
      </c>
      <c r="I271" s="21" t="str">
        <f>IF(OR($A271="",$S271&lt;&gt;"OK"),"",MAX($E271,SUMPRODUCT(MAX(('Inspection Log'!$B$2:$B$2001=$A271)*('Inspection Log'!$C$2:$C$2001="Hydrostatic")*'Inspection Log'!$I$2:$I$2001))))</f>
        <v/>
      </c>
      <c r="J271" s="21" t="str">
        <f>IF(OR($A271="",$S271&lt;&gt;"OK"),"",$F271+SUMPRODUCT(--(Types!$A$2:$A$21=$C271),Types!$C$2:$C$21))</f>
        <v/>
      </c>
      <c r="K271" s="21" t="str">
        <f>IF(OR($A271="",$S271&lt;&gt;"OK"),"",$G271+SUMPRODUCT(--(Types!$A$2:$A$21=$C271),Types!$D$2:$D$21))</f>
        <v/>
      </c>
      <c r="L271" s="21" t="str">
        <f>IF(OR($A271="",$S271&lt;&gt;"OK"),"",IF(SUMPRODUCT((Types!$A$2:$A$21=$C271)*(Types!$E$2:$E$21&lt;&gt;""))=0,"",EDATE($H271,12*SUMPRODUCT(--(Types!$A$2:$A$21=$C271),Types!$E$2:$E$21))))</f>
        <v/>
      </c>
      <c r="M271" s="21" t="str">
        <f>IF(OR($A271="",$S271&lt;&gt;"OK"),"",EDATE($I271,12*SUMPRODUCT(--(Types!$A$2:$A$21=$C271),Types!$F$2:$F$21)))</f>
        <v/>
      </c>
      <c r="N271" s="21" t="str">
        <f>IF(OR($A271="",$S271&lt;&gt;"OK"),"",MIN($J271:$M271))</f>
        <v/>
      </c>
      <c r="O271" s="22" t="str">
        <f>IF($A271="","",IF(OR($S271&lt;&gt;"OK",NOT(AND(ISNUMBER(Dashboard!$B$4),N(Dashboard!$B$4)&gt;=18264,N(Dashboard!$B$4)&lt;=73050))),"n/a",$N271-Dashboard!$B$4))</f>
        <v/>
      </c>
      <c r="P271" s="23" t="str">
        <f>IF(OR($A271="",$S271&lt;&gt;"OK"),"",MID(IF($J271=$N271," + Monthly","")&amp;IF($K271=$N271," + Maintenance","")&amp;IF($L271=$N271," + Internal","")&amp;IF($M271=$N271," + Hydrostatic",""),4,100))</f>
        <v/>
      </c>
      <c r="Q271" s="24" t="str">
        <f>IF($A271="","",IF(Dashboard!$B$14&gt;0,"Check data",IF($O271&lt;0,"Overdue",IF($O271&lt;=Dashboard!$B$5,"Due soon","OK"))))</f>
        <v/>
      </c>
      <c r="R271" s="22" t="str">
        <f>IF($A271="","",SUMPRODUCT(('Inspection Log'!$B$2:$B$2001=$A271)*('Inspection Log'!$E$2:$E$2001="Fail")*('Inspection Log'!$G$2:$G$2001&lt;&gt;"Closed")))</f>
        <v/>
      </c>
      <c r="S271" s="24" t="str">
        <f>IF(COUNTA($A271:$E271)=0,"",IF($A271="","Check ID",IF(SUMPRODUCT(--($A$2:$A$301=$A271))&gt;1,"Duplicate ID",IF(OR($C271="",SUMPRODUCT(--(Types!$A$2:$A$21=$C271))&lt;&gt;1),"Check ID",IF(OR($B271="",NOT(AND(ISNUMBER($E271),N($E271)&gt;=18264,N($E271)&lt;=73050))),"Check inputs","OK")))))</f>
        <v/>
      </c>
    </row>
    <row r="272" ht="24" customHeight="1" spans="1:19" x14ac:dyDescent="0.25">
      <c r="A272" s="18"/>
      <c r="B272" s="19"/>
      <c r="C272" s="18"/>
      <c r="D272" s="18"/>
      <c r="E272" s="20"/>
      <c r="F272" s="21" t="str">
        <f>IF(OR($A272="",$S272&lt;&gt;"OK"),"",MAX($E272,SUMPRODUCT(MAX(('Inspection Log'!$B$2:$B$2001=$A272)*('Inspection Log'!$C$2:$C$2001="Monthly")*'Inspection Log'!$I$2:$I$2001))))</f>
        <v/>
      </c>
      <c r="G272" s="21" t="str">
        <f>IF(OR($A272="",$S272&lt;&gt;"OK"),"",MAX($E272,SUMPRODUCT(MAX(('Inspection Log'!$B$2:$B$2001=$A272)*('Inspection Log'!$C$2:$C$2001="Maintenance")*'Inspection Log'!$I$2:$I$2001))))</f>
        <v/>
      </c>
      <c r="H272" s="21" t="str">
        <f>IF(OR($A272="",$S272&lt;&gt;"OK"),"",MAX($E272,SUMPRODUCT(MAX(('Inspection Log'!$B$2:$B$2001=$A272)*('Inspection Log'!$C$2:$C$2001="Internal")*'Inspection Log'!$I$2:$I$2001))))</f>
        <v/>
      </c>
      <c r="I272" s="21" t="str">
        <f>IF(OR($A272="",$S272&lt;&gt;"OK"),"",MAX($E272,SUMPRODUCT(MAX(('Inspection Log'!$B$2:$B$2001=$A272)*('Inspection Log'!$C$2:$C$2001="Hydrostatic")*'Inspection Log'!$I$2:$I$2001))))</f>
        <v/>
      </c>
      <c r="J272" s="21" t="str">
        <f>IF(OR($A272="",$S272&lt;&gt;"OK"),"",$F272+SUMPRODUCT(--(Types!$A$2:$A$21=$C272),Types!$C$2:$C$21))</f>
        <v/>
      </c>
      <c r="K272" s="21" t="str">
        <f>IF(OR($A272="",$S272&lt;&gt;"OK"),"",$G272+SUMPRODUCT(--(Types!$A$2:$A$21=$C272),Types!$D$2:$D$21))</f>
        <v/>
      </c>
      <c r="L272" s="21" t="str">
        <f>IF(OR($A272="",$S272&lt;&gt;"OK"),"",IF(SUMPRODUCT((Types!$A$2:$A$21=$C272)*(Types!$E$2:$E$21&lt;&gt;""))=0,"",EDATE($H272,12*SUMPRODUCT(--(Types!$A$2:$A$21=$C272),Types!$E$2:$E$21))))</f>
        <v/>
      </c>
      <c r="M272" s="21" t="str">
        <f>IF(OR($A272="",$S272&lt;&gt;"OK"),"",EDATE($I272,12*SUMPRODUCT(--(Types!$A$2:$A$21=$C272),Types!$F$2:$F$21)))</f>
        <v/>
      </c>
      <c r="N272" s="21" t="str">
        <f>IF(OR($A272="",$S272&lt;&gt;"OK"),"",MIN($J272:$M272))</f>
        <v/>
      </c>
      <c r="O272" s="22" t="str">
        <f>IF($A272="","",IF(OR($S272&lt;&gt;"OK",NOT(AND(ISNUMBER(Dashboard!$B$4),N(Dashboard!$B$4)&gt;=18264,N(Dashboard!$B$4)&lt;=73050))),"n/a",$N272-Dashboard!$B$4))</f>
        <v/>
      </c>
      <c r="P272" s="23" t="str">
        <f>IF(OR($A272="",$S272&lt;&gt;"OK"),"",MID(IF($J272=$N272," + Monthly","")&amp;IF($K272=$N272," + Maintenance","")&amp;IF($L272=$N272," + Internal","")&amp;IF($M272=$N272," + Hydrostatic",""),4,100))</f>
        <v/>
      </c>
      <c r="Q272" s="24" t="str">
        <f>IF($A272="","",IF(Dashboard!$B$14&gt;0,"Check data",IF($O272&lt;0,"Overdue",IF($O272&lt;=Dashboard!$B$5,"Due soon","OK"))))</f>
        <v/>
      </c>
      <c r="R272" s="22" t="str">
        <f>IF($A272="","",SUMPRODUCT(('Inspection Log'!$B$2:$B$2001=$A272)*('Inspection Log'!$E$2:$E$2001="Fail")*('Inspection Log'!$G$2:$G$2001&lt;&gt;"Closed")))</f>
        <v/>
      </c>
      <c r="S272" s="24" t="str">
        <f>IF(COUNTA($A272:$E272)=0,"",IF($A272="","Check ID",IF(SUMPRODUCT(--($A$2:$A$301=$A272))&gt;1,"Duplicate ID",IF(OR($C272="",SUMPRODUCT(--(Types!$A$2:$A$21=$C272))&lt;&gt;1),"Check ID",IF(OR($B272="",NOT(AND(ISNUMBER($E272),N($E272)&gt;=18264,N($E272)&lt;=73050))),"Check inputs","OK")))))</f>
        <v/>
      </c>
    </row>
    <row r="273" ht="24" customHeight="1" spans="1:19" x14ac:dyDescent="0.25">
      <c r="A273" s="18"/>
      <c r="B273" s="19"/>
      <c r="C273" s="18"/>
      <c r="D273" s="18"/>
      <c r="E273" s="20"/>
      <c r="F273" s="21" t="str">
        <f>IF(OR($A273="",$S273&lt;&gt;"OK"),"",MAX($E273,SUMPRODUCT(MAX(('Inspection Log'!$B$2:$B$2001=$A273)*('Inspection Log'!$C$2:$C$2001="Monthly")*'Inspection Log'!$I$2:$I$2001))))</f>
        <v/>
      </c>
      <c r="G273" s="21" t="str">
        <f>IF(OR($A273="",$S273&lt;&gt;"OK"),"",MAX($E273,SUMPRODUCT(MAX(('Inspection Log'!$B$2:$B$2001=$A273)*('Inspection Log'!$C$2:$C$2001="Maintenance")*'Inspection Log'!$I$2:$I$2001))))</f>
        <v/>
      </c>
      <c r="H273" s="21" t="str">
        <f>IF(OR($A273="",$S273&lt;&gt;"OK"),"",MAX($E273,SUMPRODUCT(MAX(('Inspection Log'!$B$2:$B$2001=$A273)*('Inspection Log'!$C$2:$C$2001="Internal")*'Inspection Log'!$I$2:$I$2001))))</f>
        <v/>
      </c>
      <c r="I273" s="21" t="str">
        <f>IF(OR($A273="",$S273&lt;&gt;"OK"),"",MAX($E273,SUMPRODUCT(MAX(('Inspection Log'!$B$2:$B$2001=$A273)*('Inspection Log'!$C$2:$C$2001="Hydrostatic")*'Inspection Log'!$I$2:$I$2001))))</f>
        <v/>
      </c>
      <c r="J273" s="21" t="str">
        <f>IF(OR($A273="",$S273&lt;&gt;"OK"),"",$F273+SUMPRODUCT(--(Types!$A$2:$A$21=$C273),Types!$C$2:$C$21))</f>
        <v/>
      </c>
      <c r="K273" s="21" t="str">
        <f>IF(OR($A273="",$S273&lt;&gt;"OK"),"",$G273+SUMPRODUCT(--(Types!$A$2:$A$21=$C273),Types!$D$2:$D$21))</f>
        <v/>
      </c>
      <c r="L273" s="21" t="str">
        <f>IF(OR($A273="",$S273&lt;&gt;"OK"),"",IF(SUMPRODUCT((Types!$A$2:$A$21=$C273)*(Types!$E$2:$E$21&lt;&gt;""))=0,"",EDATE($H273,12*SUMPRODUCT(--(Types!$A$2:$A$21=$C273),Types!$E$2:$E$21))))</f>
        <v/>
      </c>
      <c r="M273" s="21" t="str">
        <f>IF(OR($A273="",$S273&lt;&gt;"OK"),"",EDATE($I273,12*SUMPRODUCT(--(Types!$A$2:$A$21=$C273),Types!$F$2:$F$21)))</f>
        <v/>
      </c>
      <c r="N273" s="21" t="str">
        <f>IF(OR($A273="",$S273&lt;&gt;"OK"),"",MIN($J273:$M273))</f>
        <v/>
      </c>
      <c r="O273" s="22" t="str">
        <f>IF($A273="","",IF(OR($S273&lt;&gt;"OK",NOT(AND(ISNUMBER(Dashboard!$B$4),N(Dashboard!$B$4)&gt;=18264,N(Dashboard!$B$4)&lt;=73050))),"n/a",$N273-Dashboard!$B$4))</f>
        <v/>
      </c>
      <c r="P273" s="23" t="str">
        <f>IF(OR($A273="",$S273&lt;&gt;"OK"),"",MID(IF($J273=$N273," + Monthly","")&amp;IF($K273=$N273," + Maintenance","")&amp;IF($L273=$N273," + Internal","")&amp;IF($M273=$N273," + Hydrostatic",""),4,100))</f>
        <v/>
      </c>
      <c r="Q273" s="24" t="str">
        <f>IF($A273="","",IF(Dashboard!$B$14&gt;0,"Check data",IF($O273&lt;0,"Overdue",IF($O273&lt;=Dashboard!$B$5,"Due soon","OK"))))</f>
        <v/>
      </c>
      <c r="R273" s="22" t="str">
        <f>IF($A273="","",SUMPRODUCT(('Inspection Log'!$B$2:$B$2001=$A273)*('Inspection Log'!$E$2:$E$2001="Fail")*('Inspection Log'!$G$2:$G$2001&lt;&gt;"Closed")))</f>
        <v/>
      </c>
      <c r="S273" s="24" t="str">
        <f>IF(COUNTA($A273:$E273)=0,"",IF($A273="","Check ID",IF(SUMPRODUCT(--($A$2:$A$301=$A273))&gt;1,"Duplicate ID",IF(OR($C273="",SUMPRODUCT(--(Types!$A$2:$A$21=$C273))&lt;&gt;1),"Check ID",IF(OR($B273="",NOT(AND(ISNUMBER($E273),N($E273)&gt;=18264,N($E273)&lt;=73050))),"Check inputs","OK")))))</f>
        <v/>
      </c>
    </row>
    <row r="274" ht="24" customHeight="1" spans="1:19" x14ac:dyDescent="0.25">
      <c r="A274" s="18"/>
      <c r="B274" s="19"/>
      <c r="C274" s="18"/>
      <c r="D274" s="18"/>
      <c r="E274" s="20"/>
      <c r="F274" s="21" t="str">
        <f>IF(OR($A274="",$S274&lt;&gt;"OK"),"",MAX($E274,SUMPRODUCT(MAX(('Inspection Log'!$B$2:$B$2001=$A274)*('Inspection Log'!$C$2:$C$2001="Monthly")*'Inspection Log'!$I$2:$I$2001))))</f>
        <v/>
      </c>
      <c r="G274" s="21" t="str">
        <f>IF(OR($A274="",$S274&lt;&gt;"OK"),"",MAX($E274,SUMPRODUCT(MAX(('Inspection Log'!$B$2:$B$2001=$A274)*('Inspection Log'!$C$2:$C$2001="Maintenance")*'Inspection Log'!$I$2:$I$2001))))</f>
        <v/>
      </c>
      <c r="H274" s="21" t="str">
        <f>IF(OR($A274="",$S274&lt;&gt;"OK"),"",MAX($E274,SUMPRODUCT(MAX(('Inspection Log'!$B$2:$B$2001=$A274)*('Inspection Log'!$C$2:$C$2001="Internal")*'Inspection Log'!$I$2:$I$2001))))</f>
        <v/>
      </c>
      <c r="I274" s="21" t="str">
        <f>IF(OR($A274="",$S274&lt;&gt;"OK"),"",MAX($E274,SUMPRODUCT(MAX(('Inspection Log'!$B$2:$B$2001=$A274)*('Inspection Log'!$C$2:$C$2001="Hydrostatic")*'Inspection Log'!$I$2:$I$2001))))</f>
        <v/>
      </c>
      <c r="J274" s="21" t="str">
        <f>IF(OR($A274="",$S274&lt;&gt;"OK"),"",$F274+SUMPRODUCT(--(Types!$A$2:$A$21=$C274),Types!$C$2:$C$21))</f>
        <v/>
      </c>
      <c r="K274" s="21" t="str">
        <f>IF(OR($A274="",$S274&lt;&gt;"OK"),"",$G274+SUMPRODUCT(--(Types!$A$2:$A$21=$C274),Types!$D$2:$D$21))</f>
        <v/>
      </c>
      <c r="L274" s="21" t="str">
        <f>IF(OR($A274="",$S274&lt;&gt;"OK"),"",IF(SUMPRODUCT((Types!$A$2:$A$21=$C274)*(Types!$E$2:$E$21&lt;&gt;""))=0,"",EDATE($H274,12*SUMPRODUCT(--(Types!$A$2:$A$21=$C274),Types!$E$2:$E$21))))</f>
        <v/>
      </c>
      <c r="M274" s="21" t="str">
        <f>IF(OR($A274="",$S274&lt;&gt;"OK"),"",EDATE($I274,12*SUMPRODUCT(--(Types!$A$2:$A$21=$C274),Types!$F$2:$F$21)))</f>
        <v/>
      </c>
      <c r="N274" s="21" t="str">
        <f>IF(OR($A274="",$S274&lt;&gt;"OK"),"",MIN($J274:$M274))</f>
        <v/>
      </c>
      <c r="O274" s="22" t="str">
        <f>IF($A274="","",IF(OR($S274&lt;&gt;"OK",NOT(AND(ISNUMBER(Dashboard!$B$4),N(Dashboard!$B$4)&gt;=18264,N(Dashboard!$B$4)&lt;=73050))),"n/a",$N274-Dashboard!$B$4))</f>
        <v/>
      </c>
      <c r="P274" s="23" t="str">
        <f>IF(OR($A274="",$S274&lt;&gt;"OK"),"",MID(IF($J274=$N274," + Monthly","")&amp;IF($K274=$N274," + Maintenance","")&amp;IF($L274=$N274," + Internal","")&amp;IF($M274=$N274," + Hydrostatic",""),4,100))</f>
        <v/>
      </c>
      <c r="Q274" s="24" t="str">
        <f>IF($A274="","",IF(Dashboard!$B$14&gt;0,"Check data",IF($O274&lt;0,"Overdue",IF($O274&lt;=Dashboard!$B$5,"Due soon","OK"))))</f>
        <v/>
      </c>
      <c r="R274" s="22" t="str">
        <f>IF($A274="","",SUMPRODUCT(('Inspection Log'!$B$2:$B$2001=$A274)*('Inspection Log'!$E$2:$E$2001="Fail")*('Inspection Log'!$G$2:$G$2001&lt;&gt;"Closed")))</f>
        <v/>
      </c>
      <c r="S274" s="24" t="str">
        <f>IF(COUNTA($A274:$E274)=0,"",IF($A274="","Check ID",IF(SUMPRODUCT(--($A$2:$A$301=$A274))&gt;1,"Duplicate ID",IF(OR($C274="",SUMPRODUCT(--(Types!$A$2:$A$21=$C274))&lt;&gt;1),"Check ID",IF(OR($B274="",NOT(AND(ISNUMBER($E274),N($E274)&gt;=18264,N($E274)&lt;=73050))),"Check inputs","OK")))))</f>
        <v/>
      </c>
    </row>
    <row r="275" ht="24" customHeight="1" spans="1:19" x14ac:dyDescent="0.25">
      <c r="A275" s="18"/>
      <c r="B275" s="19"/>
      <c r="C275" s="18"/>
      <c r="D275" s="18"/>
      <c r="E275" s="20"/>
      <c r="F275" s="21" t="str">
        <f>IF(OR($A275="",$S275&lt;&gt;"OK"),"",MAX($E275,SUMPRODUCT(MAX(('Inspection Log'!$B$2:$B$2001=$A275)*('Inspection Log'!$C$2:$C$2001="Monthly")*'Inspection Log'!$I$2:$I$2001))))</f>
        <v/>
      </c>
      <c r="G275" s="21" t="str">
        <f>IF(OR($A275="",$S275&lt;&gt;"OK"),"",MAX($E275,SUMPRODUCT(MAX(('Inspection Log'!$B$2:$B$2001=$A275)*('Inspection Log'!$C$2:$C$2001="Maintenance")*'Inspection Log'!$I$2:$I$2001))))</f>
        <v/>
      </c>
      <c r="H275" s="21" t="str">
        <f>IF(OR($A275="",$S275&lt;&gt;"OK"),"",MAX($E275,SUMPRODUCT(MAX(('Inspection Log'!$B$2:$B$2001=$A275)*('Inspection Log'!$C$2:$C$2001="Internal")*'Inspection Log'!$I$2:$I$2001))))</f>
        <v/>
      </c>
      <c r="I275" s="21" t="str">
        <f>IF(OR($A275="",$S275&lt;&gt;"OK"),"",MAX($E275,SUMPRODUCT(MAX(('Inspection Log'!$B$2:$B$2001=$A275)*('Inspection Log'!$C$2:$C$2001="Hydrostatic")*'Inspection Log'!$I$2:$I$2001))))</f>
        <v/>
      </c>
      <c r="J275" s="21" t="str">
        <f>IF(OR($A275="",$S275&lt;&gt;"OK"),"",$F275+SUMPRODUCT(--(Types!$A$2:$A$21=$C275),Types!$C$2:$C$21))</f>
        <v/>
      </c>
      <c r="K275" s="21" t="str">
        <f>IF(OR($A275="",$S275&lt;&gt;"OK"),"",$G275+SUMPRODUCT(--(Types!$A$2:$A$21=$C275),Types!$D$2:$D$21))</f>
        <v/>
      </c>
      <c r="L275" s="21" t="str">
        <f>IF(OR($A275="",$S275&lt;&gt;"OK"),"",IF(SUMPRODUCT((Types!$A$2:$A$21=$C275)*(Types!$E$2:$E$21&lt;&gt;""))=0,"",EDATE($H275,12*SUMPRODUCT(--(Types!$A$2:$A$21=$C275),Types!$E$2:$E$21))))</f>
        <v/>
      </c>
      <c r="M275" s="21" t="str">
        <f>IF(OR($A275="",$S275&lt;&gt;"OK"),"",EDATE($I275,12*SUMPRODUCT(--(Types!$A$2:$A$21=$C275),Types!$F$2:$F$21)))</f>
        <v/>
      </c>
      <c r="N275" s="21" t="str">
        <f>IF(OR($A275="",$S275&lt;&gt;"OK"),"",MIN($J275:$M275))</f>
        <v/>
      </c>
      <c r="O275" s="22" t="str">
        <f>IF($A275="","",IF(OR($S275&lt;&gt;"OK",NOT(AND(ISNUMBER(Dashboard!$B$4),N(Dashboard!$B$4)&gt;=18264,N(Dashboard!$B$4)&lt;=73050))),"n/a",$N275-Dashboard!$B$4))</f>
        <v/>
      </c>
      <c r="P275" s="23" t="str">
        <f>IF(OR($A275="",$S275&lt;&gt;"OK"),"",MID(IF($J275=$N275," + Monthly","")&amp;IF($K275=$N275," + Maintenance","")&amp;IF($L275=$N275," + Internal","")&amp;IF($M275=$N275," + Hydrostatic",""),4,100))</f>
        <v/>
      </c>
      <c r="Q275" s="24" t="str">
        <f>IF($A275="","",IF(Dashboard!$B$14&gt;0,"Check data",IF($O275&lt;0,"Overdue",IF($O275&lt;=Dashboard!$B$5,"Due soon","OK"))))</f>
        <v/>
      </c>
      <c r="R275" s="22" t="str">
        <f>IF($A275="","",SUMPRODUCT(('Inspection Log'!$B$2:$B$2001=$A275)*('Inspection Log'!$E$2:$E$2001="Fail")*('Inspection Log'!$G$2:$G$2001&lt;&gt;"Closed")))</f>
        <v/>
      </c>
      <c r="S275" s="24" t="str">
        <f>IF(COUNTA($A275:$E275)=0,"",IF($A275="","Check ID",IF(SUMPRODUCT(--($A$2:$A$301=$A275))&gt;1,"Duplicate ID",IF(OR($C275="",SUMPRODUCT(--(Types!$A$2:$A$21=$C275))&lt;&gt;1),"Check ID",IF(OR($B275="",NOT(AND(ISNUMBER($E275),N($E275)&gt;=18264,N($E275)&lt;=73050))),"Check inputs","OK")))))</f>
        <v/>
      </c>
    </row>
    <row r="276" ht="24" customHeight="1" spans="1:19" x14ac:dyDescent="0.25">
      <c r="A276" s="18"/>
      <c r="B276" s="19"/>
      <c r="C276" s="18"/>
      <c r="D276" s="18"/>
      <c r="E276" s="20"/>
      <c r="F276" s="21" t="str">
        <f>IF(OR($A276="",$S276&lt;&gt;"OK"),"",MAX($E276,SUMPRODUCT(MAX(('Inspection Log'!$B$2:$B$2001=$A276)*('Inspection Log'!$C$2:$C$2001="Monthly")*'Inspection Log'!$I$2:$I$2001))))</f>
        <v/>
      </c>
      <c r="G276" s="21" t="str">
        <f>IF(OR($A276="",$S276&lt;&gt;"OK"),"",MAX($E276,SUMPRODUCT(MAX(('Inspection Log'!$B$2:$B$2001=$A276)*('Inspection Log'!$C$2:$C$2001="Maintenance")*'Inspection Log'!$I$2:$I$2001))))</f>
        <v/>
      </c>
      <c r="H276" s="21" t="str">
        <f>IF(OR($A276="",$S276&lt;&gt;"OK"),"",MAX($E276,SUMPRODUCT(MAX(('Inspection Log'!$B$2:$B$2001=$A276)*('Inspection Log'!$C$2:$C$2001="Internal")*'Inspection Log'!$I$2:$I$2001))))</f>
        <v/>
      </c>
      <c r="I276" s="21" t="str">
        <f>IF(OR($A276="",$S276&lt;&gt;"OK"),"",MAX($E276,SUMPRODUCT(MAX(('Inspection Log'!$B$2:$B$2001=$A276)*('Inspection Log'!$C$2:$C$2001="Hydrostatic")*'Inspection Log'!$I$2:$I$2001))))</f>
        <v/>
      </c>
      <c r="J276" s="21" t="str">
        <f>IF(OR($A276="",$S276&lt;&gt;"OK"),"",$F276+SUMPRODUCT(--(Types!$A$2:$A$21=$C276),Types!$C$2:$C$21))</f>
        <v/>
      </c>
      <c r="K276" s="21" t="str">
        <f>IF(OR($A276="",$S276&lt;&gt;"OK"),"",$G276+SUMPRODUCT(--(Types!$A$2:$A$21=$C276),Types!$D$2:$D$21))</f>
        <v/>
      </c>
      <c r="L276" s="21" t="str">
        <f>IF(OR($A276="",$S276&lt;&gt;"OK"),"",IF(SUMPRODUCT((Types!$A$2:$A$21=$C276)*(Types!$E$2:$E$21&lt;&gt;""))=0,"",EDATE($H276,12*SUMPRODUCT(--(Types!$A$2:$A$21=$C276),Types!$E$2:$E$21))))</f>
        <v/>
      </c>
      <c r="M276" s="21" t="str">
        <f>IF(OR($A276="",$S276&lt;&gt;"OK"),"",EDATE($I276,12*SUMPRODUCT(--(Types!$A$2:$A$21=$C276),Types!$F$2:$F$21)))</f>
        <v/>
      </c>
      <c r="N276" s="21" t="str">
        <f>IF(OR($A276="",$S276&lt;&gt;"OK"),"",MIN($J276:$M276))</f>
        <v/>
      </c>
      <c r="O276" s="22" t="str">
        <f>IF($A276="","",IF(OR($S276&lt;&gt;"OK",NOT(AND(ISNUMBER(Dashboard!$B$4),N(Dashboard!$B$4)&gt;=18264,N(Dashboard!$B$4)&lt;=73050))),"n/a",$N276-Dashboard!$B$4))</f>
        <v/>
      </c>
      <c r="P276" s="23" t="str">
        <f>IF(OR($A276="",$S276&lt;&gt;"OK"),"",MID(IF($J276=$N276," + Monthly","")&amp;IF($K276=$N276," + Maintenance","")&amp;IF($L276=$N276," + Internal","")&amp;IF($M276=$N276," + Hydrostatic",""),4,100))</f>
        <v/>
      </c>
      <c r="Q276" s="24" t="str">
        <f>IF($A276="","",IF(Dashboard!$B$14&gt;0,"Check data",IF($O276&lt;0,"Overdue",IF($O276&lt;=Dashboard!$B$5,"Due soon","OK"))))</f>
        <v/>
      </c>
      <c r="R276" s="22" t="str">
        <f>IF($A276="","",SUMPRODUCT(('Inspection Log'!$B$2:$B$2001=$A276)*('Inspection Log'!$E$2:$E$2001="Fail")*('Inspection Log'!$G$2:$G$2001&lt;&gt;"Closed")))</f>
        <v/>
      </c>
      <c r="S276" s="24" t="str">
        <f>IF(COUNTA($A276:$E276)=0,"",IF($A276="","Check ID",IF(SUMPRODUCT(--($A$2:$A$301=$A276))&gt;1,"Duplicate ID",IF(OR($C276="",SUMPRODUCT(--(Types!$A$2:$A$21=$C276))&lt;&gt;1),"Check ID",IF(OR($B276="",NOT(AND(ISNUMBER($E276),N($E276)&gt;=18264,N($E276)&lt;=73050))),"Check inputs","OK")))))</f>
        <v/>
      </c>
    </row>
    <row r="277" ht="24" customHeight="1" spans="1:19" x14ac:dyDescent="0.25">
      <c r="A277" s="18"/>
      <c r="B277" s="19"/>
      <c r="C277" s="18"/>
      <c r="D277" s="18"/>
      <c r="E277" s="20"/>
      <c r="F277" s="21" t="str">
        <f>IF(OR($A277="",$S277&lt;&gt;"OK"),"",MAX($E277,SUMPRODUCT(MAX(('Inspection Log'!$B$2:$B$2001=$A277)*('Inspection Log'!$C$2:$C$2001="Monthly")*'Inspection Log'!$I$2:$I$2001))))</f>
        <v/>
      </c>
      <c r="G277" s="21" t="str">
        <f>IF(OR($A277="",$S277&lt;&gt;"OK"),"",MAX($E277,SUMPRODUCT(MAX(('Inspection Log'!$B$2:$B$2001=$A277)*('Inspection Log'!$C$2:$C$2001="Maintenance")*'Inspection Log'!$I$2:$I$2001))))</f>
        <v/>
      </c>
      <c r="H277" s="21" t="str">
        <f>IF(OR($A277="",$S277&lt;&gt;"OK"),"",MAX($E277,SUMPRODUCT(MAX(('Inspection Log'!$B$2:$B$2001=$A277)*('Inspection Log'!$C$2:$C$2001="Internal")*'Inspection Log'!$I$2:$I$2001))))</f>
        <v/>
      </c>
      <c r="I277" s="21" t="str">
        <f>IF(OR($A277="",$S277&lt;&gt;"OK"),"",MAX($E277,SUMPRODUCT(MAX(('Inspection Log'!$B$2:$B$2001=$A277)*('Inspection Log'!$C$2:$C$2001="Hydrostatic")*'Inspection Log'!$I$2:$I$2001))))</f>
        <v/>
      </c>
      <c r="J277" s="21" t="str">
        <f>IF(OR($A277="",$S277&lt;&gt;"OK"),"",$F277+SUMPRODUCT(--(Types!$A$2:$A$21=$C277),Types!$C$2:$C$21))</f>
        <v/>
      </c>
      <c r="K277" s="21" t="str">
        <f>IF(OR($A277="",$S277&lt;&gt;"OK"),"",$G277+SUMPRODUCT(--(Types!$A$2:$A$21=$C277),Types!$D$2:$D$21))</f>
        <v/>
      </c>
      <c r="L277" s="21" t="str">
        <f>IF(OR($A277="",$S277&lt;&gt;"OK"),"",IF(SUMPRODUCT((Types!$A$2:$A$21=$C277)*(Types!$E$2:$E$21&lt;&gt;""))=0,"",EDATE($H277,12*SUMPRODUCT(--(Types!$A$2:$A$21=$C277),Types!$E$2:$E$21))))</f>
        <v/>
      </c>
      <c r="M277" s="21" t="str">
        <f>IF(OR($A277="",$S277&lt;&gt;"OK"),"",EDATE($I277,12*SUMPRODUCT(--(Types!$A$2:$A$21=$C277),Types!$F$2:$F$21)))</f>
        <v/>
      </c>
      <c r="N277" s="21" t="str">
        <f>IF(OR($A277="",$S277&lt;&gt;"OK"),"",MIN($J277:$M277))</f>
        <v/>
      </c>
      <c r="O277" s="22" t="str">
        <f>IF($A277="","",IF(OR($S277&lt;&gt;"OK",NOT(AND(ISNUMBER(Dashboard!$B$4),N(Dashboard!$B$4)&gt;=18264,N(Dashboard!$B$4)&lt;=73050))),"n/a",$N277-Dashboard!$B$4))</f>
        <v/>
      </c>
      <c r="P277" s="23" t="str">
        <f>IF(OR($A277="",$S277&lt;&gt;"OK"),"",MID(IF($J277=$N277," + Monthly","")&amp;IF($K277=$N277," + Maintenance","")&amp;IF($L277=$N277," + Internal","")&amp;IF($M277=$N277," + Hydrostatic",""),4,100))</f>
        <v/>
      </c>
      <c r="Q277" s="24" t="str">
        <f>IF($A277="","",IF(Dashboard!$B$14&gt;0,"Check data",IF($O277&lt;0,"Overdue",IF($O277&lt;=Dashboard!$B$5,"Due soon","OK"))))</f>
        <v/>
      </c>
      <c r="R277" s="22" t="str">
        <f>IF($A277="","",SUMPRODUCT(('Inspection Log'!$B$2:$B$2001=$A277)*('Inspection Log'!$E$2:$E$2001="Fail")*('Inspection Log'!$G$2:$G$2001&lt;&gt;"Closed")))</f>
        <v/>
      </c>
      <c r="S277" s="24" t="str">
        <f>IF(COUNTA($A277:$E277)=0,"",IF($A277="","Check ID",IF(SUMPRODUCT(--($A$2:$A$301=$A277))&gt;1,"Duplicate ID",IF(OR($C277="",SUMPRODUCT(--(Types!$A$2:$A$21=$C277))&lt;&gt;1),"Check ID",IF(OR($B277="",NOT(AND(ISNUMBER($E277),N($E277)&gt;=18264,N($E277)&lt;=73050))),"Check inputs","OK")))))</f>
        <v/>
      </c>
    </row>
    <row r="278" ht="24" customHeight="1" spans="1:19" x14ac:dyDescent="0.25">
      <c r="A278" s="18"/>
      <c r="B278" s="19"/>
      <c r="C278" s="18"/>
      <c r="D278" s="18"/>
      <c r="E278" s="20"/>
      <c r="F278" s="21" t="str">
        <f>IF(OR($A278="",$S278&lt;&gt;"OK"),"",MAX($E278,SUMPRODUCT(MAX(('Inspection Log'!$B$2:$B$2001=$A278)*('Inspection Log'!$C$2:$C$2001="Monthly")*'Inspection Log'!$I$2:$I$2001))))</f>
        <v/>
      </c>
      <c r="G278" s="21" t="str">
        <f>IF(OR($A278="",$S278&lt;&gt;"OK"),"",MAX($E278,SUMPRODUCT(MAX(('Inspection Log'!$B$2:$B$2001=$A278)*('Inspection Log'!$C$2:$C$2001="Maintenance")*'Inspection Log'!$I$2:$I$2001))))</f>
        <v/>
      </c>
      <c r="H278" s="21" t="str">
        <f>IF(OR($A278="",$S278&lt;&gt;"OK"),"",MAX($E278,SUMPRODUCT(MAX(('Inspection Log'!$B$2:$B$2001=$A278)*('Inspection Log'!$C$2:$C$2001="Internal")*'Inspection Log'!$I$2:$I$2001))))</f>
        <v/>
      </c>
      <c r="I278" s="21" t="str">
        <f>IF(OR($A278="",$S278&lt;&gt;"OK"),"",MAX($E278,SUMPRODUCT(MAX(('Inspection Log'!$B$2:$B$2001=$A278)*('Inspection Log'!$C$2:$C$2001="Hydrostatic")*'Inspection Log'!$I$2:$I$2001))))</f>
        <v/>
      </c>
      <c r="J278" s="21" t="str">
        <f>IF(OR($A278="",$S278&lt;&gt;"OK"),"",$F278+SUMPRODUCT(--(Types!$A$2:$A$21=$C278),Types!$C$2:$C$21))</f>
        <v/>
      </c>
      <c r="K278" s="21" t="str">
        <f>IF(OR($A278="",$S278&lt;&gt;"OK"),"",$G278+SUMPRODUCT(--(Types!$A$2:$A$21=$C278),Types!$D$2:$D$21))</f>
        <v/>
      </c>
      <c r="L278" s="21" t="str">
        <f>IF(OR($A278="",$S278&lt;&gt;"OK"),"",IF(SUMPRODUCT((Types!$A$2:$A$21=$C278)*(Types!$E$2:$E$21&lt;&gt;""))=0,"",EDATE($H278,12*SUMPRODUCT(--(Types!$A$2:$A$21=$C278),Types!$E$2:$E$21))))</f>
        <v/>
      </c>
      <c r="M278" s="21" t="str">
        <f>IF(OR($A278="",$S278&lt;&gt;"OK"),"",EDATE($I278,12*SUMPRODUCT(--(Types!$A$2:$A$21=$C278),Types!$F$2:$F$21)))</f>
        <v/>
      </c>
      <c r="N278" s="21" t="str">
        <f>IF(OR($A278="",$S278&lt;&gt;"OK"),"",MIN($J278:$M278))</f>
        <v/>
      </c>
      <c r="O278" s="22" t="str">
        <f>IF($A278="","",IF(OR($S278&lt;&gt;"OK",NOT(AND(ISNUMBER(Dashboard!$B$4),N(Dashboard!$B$4)&gt;=18264,N(Dashboard!$B$4)&lt;=73050))),"n/a",$N278-Dashboard!$B$4))</f>
        <v/>
      </c>
      <c r="P278" s="23" t="str">
        <f>IF(OR($A278="",$S278&lt;&gt;"OK"),"",MID(IF($J278=$N278," + Monthly","")&amp;IF($K278=$N278," + Maintenance","")&amp;IF($L278=$N278," + Internal","")&amp;IF($M278=$N278," + Hydrostatic",""),4,100))</f>
        <v/>
      </c>
      <c r="Q278" s="24" t="str">
        <f>IF($A278="","",IF(Dashboard!$B$14&gt;0,"Check data",IF($O278&lt;0,"Overdue",IF($O278&lt;=Dashboard!$B$5,"Due soon","OK"))))</f>
        <v/>
      </c>
      <c r="R278" s="22" t="str">
        <f>IF($A278="","",SUMPRODUCT(('Inspection Log'!$B$2:$B$2001=$A278)*('Inspection Log'!$E$2:$E$2001="Fail")*('Inspection Log'!$G$2:$G$2001&lt;&gt;"Closed")))</f>
        <v/>
      </c>
      <c r="S278" s="24" t="str">
        <f>IF(COUNTA($A278:$E278)=0,"",IF($A278="","Check ID",IF(SUMPRODUCT(--($A$2:$A$301=$A278))&gt;1,"Duplicate ID",IF(OR($C278="",SUMPRODUCT(--(Types!$A$2:$A$21=$C278))&lt;&gt;1),"Check ID",IF(OR($B278="",NOT(AND(ISNUMBER($E278),N($E278)&gt;=18264,N($E278)&lt;=73050))),"Check inputs","OK")))))</f>
        <v/>
      </c>
    </row>
    <row r="279" ht="24" customHeight="1" spans="1:19" x14ac:dyDescent="0.25">
      <c r="A279" s="18"/>
      <c r="B279" s="19"/>
      <c r="C279" s="18"/>
      <c r="D279" s="18"/>
      <c r="E279" s="20"/>
      <c r="F279" s="21" t="str">
        <f>IF(OR($A279="",$S279&lt;&gt;"OK"),"",MAX($E279,SUMPRODUCT(MAX(('Inspection Log'!$B$2:$B$2001=$A279)*('Inspection Log'!$C$2:$C$2001="Monthly")*'Inspection Log'!$I$2:$I$2001))))</f>
        <v/>
      </c>
      <c r="G279" s="21" t="str">
        <f>IF(OR($A279="",$S279&lt;&gt;"OK"),"",MAX($E279,SUMPRODUCT(MAX(('Inspection Log'!$B$2:$B$2001=$A279)*('Inspection Log'!$C$2:$C$2001="Maintenance")*'Inspection Log'!$I$2:$I$2001))))</f>
        <v/>
      </c>
      <c r="H279" s="21" t="str">
        <f>IF(OR($A279="",$S279&lt;&gt;"OK"),"",MAX($E279,SUMPRODUCT(MAX(('Inspection Log'!$B$2:$B$2001=$A279)*('Inspection Log'!$C$2:$C$2001="Internal")*'Inspection Log'!$I$2:$I$2001))))</f>
        <v/>
      </c>
      <c r="I279" s="21" t="str">
        <f>IF(OR($A279="",$S279&lt;&gt;"OK"),"",MAX($E279,SUMPRODUCT(MAX(('Inspection Log'!$B$2:$B$2001=$A279)*('Inspection Log'!$C$2:$C$2001="Hydrostatic")*'Inspection Log'!$I$2:$I$2001))))</f>
        <v/>
      </c>
      <c r="J279" s="21" t="str">
        <f>IF(OR($A279="",$S279&lt;&gt;"OK"),"",$F279+SUMPRODUCT(--(Types!$A$2:$A$21=$C279),Types!$C$2:$C$21))</f>
        <v/>
      </c>
      <c r="K279" s="21" t="str">
        <f>IF(OR($A279="",$S279&lt;&gt;"OK"),"",$G279+SUMPRODUCT(--(Types!$A$2:$A$21=$C279),Types!$D$2:$D$21))</f>
        <v/>
      </c>
      <c r="L279" s="21" t="str">
        <f>IF(OR($A279="",$S279&lt;&gt;"OK"),"",IF(SUMPRODUCT((Types!$A$2:$A$21=$C279)*(Types!$E$2:$E$21&lt;&gt;""))=0,"",EDATE($H279,12*SUMPRODUCT(--(Types!$A$2:$A$21=$C279),Types!$E$2:$E$21))))</f>
        <v/>
      </c>
      <c r="M279" s="21" t="str">
        <f>IF(OR($A279="",$S279&lt;&gt;"OK"),"",EDATE($I279,12*SUMPRODUCT(--(Types!$A$2:$A$21=$C279),Types!$F$2:$F$21)))</f>
        <v/>
      </c>
      <c r="N279" s="21" t="str">
        <f>IF(OR($A279="",$S279&lt;&gt;"OK"),"",MIN($J279:$M279))</f>
        <v/>
      </c>
      <c r="O279" s="22" t="str">
        <f>IF($A279="","",IF(OR($S279&lt;&gt;"OK",NOT(AND(ISNUMBER(Dashboard!$B$4),N(Dashboard!$B$4)&gt;=18264,N(Dashboard!$B$4)&lt;=73050))),"n/a",$N279-Dashboard!$B$4))</f>
        <v/>
      </c>
      <c r="P279" s="23" t="str">
        <f>IF(OR($A279="",$S279&lt;&gt;"OK"),"",MID(IF($J279=$N279," + Monthly","")&amp;IF($K279=$N279," + Maintenance","")&amp;IF($L279=$N279," + Internal","")&amp;IF($M279=$N279," + Hydrostatic",""),4,100))</f>
        <v/>
      </c>
      <c r="Q279" s="24" t="str">
        <f>IF($A279="","",IF(Dashboard!$B$14&gt;0,"Check data",IF($O279&lt;0,"Overdue",IF($O279&lt;=Dashboard!$B$5,"Due soon","OK"))))</f>
        <v/>
      </c>
      <c r="R279" s="22" t="str">
        <f>IF($A279="","",SUMPRODUCT(('Inspection Log'!$B$2:$B$2001=$A279)*('Inspection Log'!$E$2:$E$2001="Fail")*('Inspection Log'!$G$2:$G$2001&lt;&gt;"Closed")))</f>
        <v/>
      </c>
      <c r="S279" s="24" t="str">
        <f>IF(COUNTA($A279:$E279)=0,"",IF($A279="","Check ID",IF(SUMPRODUCT(--($A$2:$A$301=$A279))&gt;1,"Duplicate ID",IF(OR($C279="",SUMPRODUCT(--(Types!$A$2:$A$21=$C279))&lt;&gt;1),"Check ID",IF(OR($B279="",NOT(AND(ISNUMBER($E279),N($E279)&gt;=18264,N($E279)&lt;=73050))),"Check inputs","OK")))))</f>
        <v/>
      </c>
    </row>
    <row r="280" ht="24" customHeight="1" spans="1:19" x14ac:dyDescent="0.25">
      <c r="A280" s="18"/>
      <c r="B280" s="19"/>
      <c r="C280" s="18"/>
      <c r="D280" s="18"/>
      <c r="E280" s="20"/>
      <c r="F280" s="21" t="str">
        <f>IF(OR($A280="",$S280&lt;&gt;"OK"),"",MAX($E280,SUMPRODUCT(MAX(('Inspection Log'!$B$2:$B$2001=$A280)*('Inspection Log'!$C$2:$C$2001="Monthly")*'Inspection Log'!$I$2:$I$2001))))</f>
        <v/>
      </c>
      <c r="G280" s="21" t="str">
        <f>IF(OR($A280="",$S280&lt;&gt;"OK"),"",MAX($E280,SUMPRODUCT(MAX(('Inspection Log'!$B$2:$B$2001=$A280)*('Inspection Log'!$C$2:$C$2001="Maintenance")*'Inspection Log'!$I$2:$I$2001))))</f>
        <v/>
      </c>
      <c r="H280" s="21" t="str">
        <f>IF(OR($A280="",$S280&lt;&gt;"OK"),"",MAX($E280,SUMPRODUCT(MAX(('Inspection Log'!$B$2:$B$2001=$A280)*('Inspection Log'!$C$2:$C$2001="Internal")*'Inspection Log'!$I$2:$I$2001))))</f>
        <v/>
      </c>
      <c r="I280" s="21" t="str">
        <f>IF(OR($A280="",$S280&lt;&gt;"OK"),"",MAX($E280,SUMPRODUCT(MAX(('Inspection Log'!$B$2:$B$2001=$A280)*('Inspection Log'!$C$2:$C$2001="Hydrostatic")*'Inspection Log'!$I$2:$I$2001))))</f>
        <v/>
      </c>
      <c r="J280" s="21" t="str">
        <f>IF(OR($A280="",$S280&lt;&gt;"OK"),"",$F280+SUMPRODUCT(--(Types!$A$2:$A$21=$C280),Types!$C$2:$C$21))</f>
        <v/>
      </c>
      <c r="K280" s="21" t="str">
        <f>IF(OR($A280="",$S280&lt;&gt;"OK"),"",$G280+SUMPRODUCT(--(Types!$A$2:$A$21=$C280),Types!$D$2:$D$21))</f>
        <v/>
      </c>
      <c r="L280" s="21" t="str">
        <f>IF(OR($A280="",$S280&lt;&gt;"OK"),"",IF(SUMPRODUCT((Types!$A$2:$A$21=$C280)*(Types!$E$2:$E$21&lt;&gt;""))=0,"",EDATE($H280,12*SUMPRODUCT(--(Types!$A$2:$A$21=$C280),Types!$E$2:$E$21))))</f>
        <v/>
      </c>
      <c r="M280" s="21" t="str">
        <f>IF(OR($A280="",$S280&lt;&gt;"OK"),"",EDATE($I280,12*SUMPRODUCT(--(Types!$A$2:$A$21=$C280),Types!$F$2:$F$21)))</f>
        <v/>
      </c>
      <c r="N280" s="21" t="str">
        <f>IF(OR($A280="",$S280&lt;&gt;"OK"),"",MIN($J280:$M280))</f>
        <v/>
      </c>
      <c r="O280" s="22" t="str">
        <f>IF($A280="","",IF(OR($S280&lt;&gt;"OK",NOT(AND(ISNUMBER(Dashboard!$B$4),N(Dashboard!$B$4)&gt;=18264,N(Dashboard!$B$4)&lt;=73050))),"n/a",$N280-Dashboard!$B$4))</f>
        <v/>
      </c>
      <c r="P280" s="23" t="str">
        <f>IF(OR($A280="",$S280&lt;&gt;"OK"),"",MID(IF($J280=$N280," + Monthly","")&amp;IF($K280=$N280," + Maintenance","")&amp;IF($L280=$N280," + Internal","")&amp;IF($M280=$N280," + Hydrostatic",""),4,100))</f>
        <v/>
      </c>
      <c r="Q280" s="24" t="str">
        <f>IF($A280="","",IF(Dashboard!$B$14&gt;0,"Check data",IF($O280&lt;0,"Overdue",IF($O280&lt;=Dashboard!$B$5,"Due soon","OK"))))</f>
        <v/>
      </c>
      <c r="R280" s="22" t="str">
        <f>IF($A280="","",SUMPRODUCT(('Inspection Log'!$B$2:$B$2001=$A280)*('Inspection Log'!$E$2:$E$2001="Fail")*('Inspection Log'!$G$2:$G$2001&lt;&gt;"Closed")))</f>
        <v/>
      </c>
      <c r="S280" s="24" t="str">
        <f>IF(COUNTA($A280:$E280)=0,"",IF($A280="","Check ID",IF(SUMPRODUCT(--($A$2:$A$301=$A280))&gt;1,"Duplicate ID",IF(OR($C280="",SUMPRODUCT(--(Types!$A$2:$A$21=$C280))&lt;&gt;1),"Check ID",IF(OR($B280="",NOT(AND(ISNUMBER($E280),N($E280)&gt;=18264,N($E280)&lt;=73050))),"Check inputs","OK")))))</f>
        <v/>
      </c>
    </row>
    <row r="281" ht="24" customHeight="1" spans="1:19" x14ac:dyDescent="0.25">
      <c r="A281" s="18"/>
      <c r="B281" s="19"/>
      <c r="C281" s="18"/>
      <c r="D281" s="18"/>
      <c r="E281" s="20"/>
      <c r="F281" s="21" t="str">
        <f>IF(OR($A281="",$S281&lt;&gt;"OK"),"",MAX($E281,SUMPRODUCT(MAX(('Inspection Log'!$B$2:$B$2001=$A281)*('Inspection Log'!$C$2:$C$2001="Monthly")*'Inspection Log'!$I$2:$I$2001))))</f>
        <v/>
      </c>
      <c r="G281" s="21" t="str">
        <f>IF(OR($A281="",$S281&lt;&gt;"OK"),"",MAX($E281,SUMPRODUCT(MAX(('Inspection Log'!$B$2:$B$2001=$A281)*('Inspection Log'!$C$2:$C$2001="Maintenance")*'Inspection Log'!$I$2:$I$2001))))</f>
        <v/>
      </c>
      <c r="H281" s="21" t="str">
        <f>IF(OR($A281="",$S281&lt;&gt;"OK"),"",MAX($E281,SUMPRODUCT(MAX(('Inspection Log'!$B$2:$B$2001=$A281)*('Inspection Log'!$C$2:$C$2001="Internal")*'Inspection Log'!$I$2:$I$2001))))</f>
        <v/>
      </c>
      <c r="I281" s="21" t="str">
        <f>IF(OR($A281="",$S281&lt;&gt;"OK"),"",MAX($E281,SUMPRODUCT(MAX(('Inspection Log'!$B$2:$B$2001=$A281)*('Inspection Log'!$C$2:$C$2001="Hydrostatic")*'Inspection Log'!$I$2:$I$2001))))</f>
        <v/>
      </c>
      <c r="J281" s="21" t="str">
        <f>IF(OR($A281="",$S281&lt;&gt;"OK"),"",$F281+SUMPRODUCT(--(Types!$A$2:$A$21=$C281),Types!$C$2:$C$21))</f>
        <v/>
      </c>
      <c r="K281" s="21" t="str">
        <f>IF(OR($A281="",$S281&lt;&gt;"OK"),"",$G281+SUMPRODUCT(--(Types!$A$2:$A$21=$C281),Types!$D$2:$D$21))</f>
        <v/>
      </c>
      <c r="L281" s="21" t="str">
        <f>IF(OR($A281="",$S281&lt;&gt;"OK"),"",IF(SUMPRODUCT((Types!$A$2:$A$21=$C281)*(Types!$E$2:$E$21&lt;&gt;""))=0,"",EDATE($H281,12*SUMPRODUCT(--(Types!$A$2:$A$21=$C281),Types!$E$2:$E$21))))</f>
        <v/>
      </c>
      <c r="M281" s="21" t="str">
        <f>IF(OR($A281="",$S281&lt;&gt;"OK"),"",EDATE($I281,12*SUMPRODUCT(--(Types!$A$2:$A$21=$C281),Types!$F$2:$F$21)))</f>
        <v/>
      </c>
      <c r="N281" s="21" t="str">
        <f>IF(OR($A281="",$S281&lt;&gt;"OK"),"",MIN($J281:$M281))</f>
        <v/>
      </c>
      <c r="O281" s="22" t="str">
        <f>IF($A281="","",IF(OR($S281&lt;&gt;"OK",NOT(AND(ISNUMBER(Dashboard!$B$4),N(Dashboard!$B$4)&gt;=18264,N(Dashboard!$B$4)&lt;=73050))),"n/a",$N281-Dashboard!$B$4))</f>
        <v/>
      </c>
      <c r="P281" s="23" t="str">
        <f>IF(OR($A281="",$S281&lt;&gt;"OK"),"",MID(IF($J281=$N281," + Monthly","")&amp;IF($K281=$N281," + Maintenance","")&amp;IF($L281=$N281," + Internal","")&amp;IF($M281=$N281," + Hydrostatic",""),4,100))</f>
        <v/>
      </c>
      <c r="Q281" s="24" t="str">
        <f>IF($A281="","",IF(Dashboard!$B$14&gt;0,"Check data",IF($O281&lt;0,"Overdue",IF($O281&lt;=Dashboard!$B$5,"Due soon","OK"))))</f>
        <v/>
      </c>
      <c r="R281" s="22" t="str">
        <f>IF($A281="","",SUMPRODUCT(('Inspection Log'!$B$2:$B$2001=$A281)*('Inspection Log'!$E$2:$E$2001="Fail")*('Inspection Log'!$G$2:$G$2001&lt;&gt;"Closed")))</f>
        <v/>
      </c>
      <c r="S281" s="24" t="str">
        <f>IF(COUNTA($A281:$E281)=0,"",IF($A281="","Check ID",IF(SUMPRODUCT(--($A$2:$A$301=$A281))&gt;1,"Duplicate ID",IF(OR($C281="",SUMPRODUCT(--(Types!$A$2:$A$21=$C281))&lt;&gt;1),"Check ID",IF(OR($B281="",NOT(AND(ISNUMBER($E281),N($E281)&gt;=18264,N($E281)&lt;=73050))),"Check inputs","OK")))))</f>
        <v/>
      </c>
    </row>
    <row r="282" ht="24" customHeight="1" spans="1:19" x14ac:dyDescent="0.25">
      <c r="A282" s="18"/>
      <c r="B282" s="19"/>
      <c r="C282" s="18"/>
      <c r="D282" s="18"/>
      <c r="E282" s="20"/>
      <c r="F282" s="21" t="str">
        <f>IF(OR($A282="",$S282&lt;&gt;"OK"),"",MAX($E282,SUMPRODUCT(MAX(('Inspection Log'!$B$2:$B$2001=$A282)*('Inspection Log'!$C$2:$C$2001="Monthly")*'Inspection Log'!$I$2:$I$2001))))</f>
        <v/>
      </c>
      <c r="G282" s="21" t="str">
        <f>IF(OR($A282="",$S282&lt;&gt;"OK"),"",MAX($E282,SUMPRODUCT(MAX(('Inspection Log'!$B$2:$B$2001=$A282)*('Inspection Log'!$C$2:$C$2001="Maintenance")*'Inspection Log'!$I$2:$I$2001))))</f>
        <v/>
      </c>
      <c r="H282" s="21" t="str">
        <f>IF(OR($A282="",$S282&lt;&gt;"OK"),"",MAX($E282,SUMPRODUCT(MAX(('Inspection Log'!$B$2:$B$2001=$A282)*('Inspection Log'!$C$2:$C$2001="Internal")*'Inspection Log'!$I$2:$I$2001))))</f>
        <v/>
      </c>
      <c r="I282" s="21" t="str">
        <f>IF(OR($A282="",$S282&lt;&gt;"OK"),"",MAX($E282,SUMPRODUCT(MAX(('Inspection Log'!$B$2:$B$2001=$A282)*('Inspection Log'!$C$2:$C$2001="Hydrostatic")*'Inspection Log'!$I$2:$I$2001))))</f>
        <v/>
      </c>
      <c r="J282" s="21" t="str">
        <f>IF(OR($A282="",$S282&lt;&gt;"OK"),"",$F282+SUMPRODUCT(--(Types!$A$2:$A$21=$C282),Types!$C$2:$C$21))</f>
        <v/>
      </c>
      <c r="K282" s="21" t="str">
        <f>IF(OR($A282="",$S282&lt;&gt;"OK"),"",$G282+SUMPRODUCT(--(Types!$A$2:$A$21=$C282),Types!$D$2:$D$21))</f>
        <v/>
      </c>
      <c r="L282" s="21" t="str">
        <f>IF(OR($A282="",$S282&lt;&gt;"OK"),"",IF(SUMPRODUCT((Types!$A$2:$A$21=$C282)*(Types!$E$2:$E$21&lt;&gt;""))=0,"",EDATE($H282,12*SUMPRODUCT(--(Types!$A$2:$A$21=$C282),Types!$E$2:$E$21))))</f>
        <v/>
      </c>
      <c r="M282" s="21" t="str">
        <f>IF(OR($A282="",$S282&lt;&gt;"OK"),"",EDATE($I282,12*SUMPRODUCT(--(Types!$A$2:$A$21=$C282),Types!$F$2:$F$21)))</f>
        <v/>
      </c>
      <c r="N282" s="21" t="str">
        <f>IF(OR($A282="",$S282&lt;&gt;"OK"),"",MIN($J282:$M282))</f>
        <v/>
      </c>
      <c r="O282" s="22" t="str">
        <f>IF($A282="","",IF(OR($S282&lt;&gt;"OK",NOT(AND(ISNUMBER(Dashboard!$B$4),N(Dashboard!$B$4)&gt;=18264,N(Dashboard!$B$4)&lt;=73050))),"n/a",$N282-Dashboard!$B$4))</f>
        <v/>
      </c>
      <c r="P282" s="23" t="str">
        <f>IF(OR($A282="",$S282&lt;&gt;"OK"),"",MID(IF($J282=$N282," + Monthly","")&amp;IF($K282=$N282," + Maintenance","")&amp;IF($L282=$N282," + Internal","")&amp;IF($M282=$N282," + Hydrostatic",""),4,100))</f>
        <v/>
      </c>
      <c r="Q282" s="24" t="str">
        <f>IF($A282="","",IF(Dashboard!$B$14&gt;0,"Check data",IF($O282&lt;0,"Overdue",IF($O282&lt;=Dashboard!$B$5,"Due soon","OK"))))</f>
        <v/>
      </c>
      <c r="R282" s="22" t="str">
        <f>IF($A282="","",SUMPRODUCT(('Inspection Log'!$B$2:$B$2001=$A282)*('Inspection Log'!$E$2:$E$2001="Fail")*('Inspection Log'!$G$2:$G$2001&lt;&gt;"Closed")))</f>
        <v/>
      </c>
      <c r="S282" s="24" t="str">
        <f>IF(COUNTA($A282:$E282)=0,"",IF($A282="","Check ID",IF(SUMPRODUCT(--($A$2:$A$301=$A282))&gt;1,"Duplicate ID",IF(OR($C282="",SUMPRODUCT(--(Types!$A$2:$A$21=$C282))&lt;&gt;1),"Check ID",IF(OR($B282="",NOT(AND(ISNUMBER($E282),N($E282)&gt;=18264,N($E282)&lt;=73050))),"Check inputs","OK")))))</f>
        <v/>
      </c>
    </row>
    <row r="283" ht="24" customHeight="1" spans="1:19" x14ac:dyDescent="0.25">
      <c r="A283" s="18"/>
      <c r="B283" s="19"/>
      <c r="C283" s="18"/>
      <c r="D283" s="18"/>
      <c r="E283" s="20"/>
      <c r="F283" s="21" t="str">
        <f>IF(OR($A283="",$S283&lt;&gt;"OK"),"",MAX($E283,SUMPRODUCT(MAX(('Inspection Log'!$B$2:$B$2001=$A283)*('Inspection Log'!$C$2:$C$2001="Monthly")*'Inspection Log'!$I$2:$I$2001))))</f>
        <v/>
      </c>
      <c r="G283" s="21" t="str">
        <f>IF(OR($A283="",$S283&lt;&gt;"OK"),"",MAX($E283,SUMPRODUCT(MAX(('Inspection Log'!$B$2:$B$2001=$A283)*('Inspection Log'!$C$2:$C$2001="Maintenance")*'Inspection Log'!$I$2:$I$2001))))</f>
        <v/>
      </c>
      <c r="H283" s="21" t="str">
        <f>IF(OR($A283="",$S283&lt;&gt;"OK"),"",MAX($E283,SUMPRODUCT(MAX(('Inspection Log'!$B$2:$B$2001=$A283)*('Inspection Log'!$C$2:$C$2001="Internal")*'Inspection Log'!$I$2:$I$2001))))</f>
        <v/>
      </c>
      <c r="I283" s="21" t="str">
        <f>IF(OR($A283="",$S283&lt;&gt;"OK"),"",MAX($E283,SUMPRODUCT(MAX(('Inspection Log'!$B$2:$B$2001=$A283)*('Inspection Log'!$C$2:$C$2001="Hydrostatic")*'Inspection Log'!$I$2:$I$2001))))</f>
        <v/>
      </c>
      <c r="J283" s="21" t="str">
        <f>IF(OR($A283="",$S283&lt;&gt;"OK"),"",$F283+SUMPRODUCT(--(Types!$A$2:$A$21=$C283),Types!$C$2:$C$21))</f>
        <v/>
      </c>
      <c r="K283" s="21" t="str">
        <f>IF(OR($A283="",$S283&lt;&gt;"OK"),"",$G283+SUMPRODUCT(--(Types!$A$2:$A$21=$C283),Types!$D$2:$D$21))</f>
        <v/>
      </c>
      <c r="L283" s="21" t="str">
        <f>IF(OR($A283="",$S283&lt;&gt;"OK"),"",IF(SUMPRODUCT((Types!$A$2:$A$21=$C283)*(Types!$E$2:$E$21&lt;&gt;""))=0,"",EDATE($H283,12*SUMPRODUCT(--(Types!$A$2:$A$21=$C283),Types!$E$2:$E$21))))</f>
        <v/>
      </c>
      <c r="M283" s="21" t="str">
        <f>IF(OR($A283="",$S283&lt;&gt;"OK"),"",EDATE($I283,12*SUMPRODUCT(--(Types!$A$2:$A$21=$C283),Types!$F$2:$F$21)))</f>
        <v/>
      </c>
      <c r="N283" s="21" t="str">
        <f>IF(OR($A283="",$S283&lt;&gt;"OK"),"",MIN($J283:$M283))</f>
        <v/>
      </c>
      <c r="O283" s="22" t="str">
        <f>IF($A283="","",IF(OR($S283&lt;&gt;"OK",NOT(AND(ISNUMBER(Dashboard!$B$4),N(Dashboard!$B$4)&gt;=18264,N(Dashboard!$B$4)&lt;=73050))),"n/a",$N283-Dashboard!$B$4))</f>
        <v/>
      </c>
      <c r="P283" s="23" t="str">
        <f>IF(OR($A283="",$S283&lt;&gt;"OK"),"",MID(IF($J283=$N283," + Monthly","")&amp;IF($K283=$N283," + Maintenance","")&amp;IF($L283=$N283," + Internal","")&amp;IF($M283=$N283," + Hydrostatic",""),4,100))</f>
        <v/>
      </c>
      <c r="Q283" s="24" t="str">
        <f>IF($A283="","",IF(Dashboard!$B$14&gt;0,"Check data",IF($O283&lt;0,"Overdue",IF($O283&lt;=Dashboard!$B$5,"Due soon","OK"))))</f>
        <v/>
      </c>
      <c r="R283" s="22" t="str">
        <f>IF($A283="","",SUMPRODUCT(('Inspection Log'!$B$2:$B$2001=$A283)*('Inspection Log'!$E$2:$E$2001="Fail")*('Inspection Log'!$G$2:$G$2001&lt;&gt;"Closed")))</f>
        <v/>
      </c>
      <c r="S283" s="24" t="str">
        <f>IF(COUNTA($A283:$E283)=0,"",IF($A283="","Check ID",IF(SUMPRODUCT(--($A$2:$A$301=$A283))&gt;1,"Duplicate ID",IF(OR($C283="",SUMPRODUCT(--(Types!$A$2:$A$21=$C283))&lt;&gt;1),"Check ID",IF(OR($B283="",NOT(AND(ISNUMBER($E283),N($E283)&gt;=18264,N($E283)&lt;=73050))),"Check inputs","OK")))))</f>
        <v/>
      </c>
    </row>
    <row r="284" ht="24" customHeight="1" spans="1:19" x14ac:dyDescent="0.25">
      <c r="A284" s="18"/>
      <c r="B284" s="19"/>
      <c r="C284" s="18"/>
      <c r="D284" s="18"/>
      <c r="E284" s="20"/>
      <c r="F284" s="21" t="str">
        <f>IF(OR($A284="",$S284&lt;&gt;"OK"),"",MAX($E284,SUMPRODUCT(MAX(('Inspection Log'!$B$2:$B$2001=$A284)*('Inspection Log'!$C$2:$C$2001="Monthly")*'Inspection Log'!$I$2:$I$2001))))</f>
        <v/>
      </c>
      <c r="G284" s="21" t="str">
        <f>IF(OR($A284="",$S284&lt;&gt;"OK"),"",MAX($E284,SUMPRODUCT(MAX(('Inspection Log'!$B$2:$B$2001=$A284)*('Inspection Log'!$C$2:$C$2001="Maintenance")*'Inspection Log'!$I$2:$I$2001))))</f>
        <v/>
      </c>
      <c r="H284" s="21" t="str">
        <f>IF(OR($A284="",$S284&lt;&gt;"OK"),"",MAX($E284,SUMPRODUCT(MAX(('Inspection Log'!$B$2:$B$2001=$A284)*('Inspection Log'!$C$2:$C$2001="Internal")*'Inspection Log'!$I$2:$I$2001))))</f>
        <v/>
      </c>
      <c r="I284" s="21" t="str">
        <f>IF(OR($A284="",$S284&lt;&gt;"OK"),"",MAX($E284,SUMPRODUCT(MAX(('Inspection Log'!$B$2:$B$2001=$A284)*('Inspection Log'!$C$2:$C$2001="Hydrostatic")*'Inspection Log'!$I$2:$I$2001))))</f>
        <v/>
      </c>
      <c r="J284" s="21" t="str">
        <f>IF(OR($A284="",$S284&lt;&gt;"OK"),"",$F284+SUMPRODUCT(--(Types!$A$2:$A$21=$C284),Types!$C$2:$C$21))</f>
        <v/>
      </c>
      <c r="K284" s="21" t="str">
        <f>IF(OR($A284="",$S284&lt;&gt;"OK"),"",$G284+SUMPRODUCT(--(Types!$A$2:$A$21=$C284),Types!$D$2:$D$21))</f>
        <v/>
      </c>
      <c r="L284" s="21" t="str">
        <f>IF(OR($A284="",$S284&lt;&gt;"OK"),"",IF(SUMPRODUCT((Types!$A$2:$A$21=$C284)*(Types!$E$2:$E$21&lt;&gt;""))=0,"",EDATE($H284,12*SUMPRODUCT(--(Types!$A$2:$A$21=$C284),Types!$E$2:$E$21))))</f>
        <v/>
      </c>
      <c r="M284" s="21" t="str">
        <f>IF(OR($A284="",$S284&lt;&gt;"OK"),"",EDATE($I284,12*SUMPRODUCT(--(Types!$A$2:$A$21=$C284),Types!$F$2:$F$21)))</f>
        <v/>
      </c>
      <c r="N284" s="21" t="str">
        <f>IF(OR($A284="",$S284&lt;&gt;"OK"),"",MIN($J284:$M284))</f>
        <v/>
      </c>
      <c r="O284" s="22" t="str">
        <f>IF($A284="","",IF(OR($S284&lt;&gt;"OK",NOT(AND(ISNUMBER(Dashboard!$B$4),N(Dashboard!$B$4)&gt;=18264,N(Dashboard!$B$4)&lt;=73050))),"n/a",$N284-Dashboard!$B$4))</f>
        <v/>
      </c>
      <c r="P284" s="23" t="str">
        <f>IF(OR($A284="",$S284&lt;&gt;"OK"),"",MID(IF($J284=$N284," + Monthly","")&amp;IF($K284=$N284," + Maintenance","")&amp;IF($L284=$N284," + Internal","")&amp;IF($M284=$N284," + Hydrostatic",""),4,100))</f>
        <v/>
      </c>
      <c r="Q284" s="24" t="str">
        <f>IF($A284="","",IF(Dashboard!$B$14&gt;0,"Check data",IF($O284&lt;0,"Overdue",IF($O284&lt;=Dashboard!$B$5,"Due soon","OK"))))</f>
        <v/>
      </c>
      <c r="R284" s="22" t="str">
        <f>IF($A284="","",SUMPRODUCT(('Inspection Log'!$B$2:$B$2001=$A284)*('Inspection Log'!$E$2:$E$2001="Fail")*('Inspection Log'!$G$2:$G$2001&lt;&gt;"Closed")))</f>
        <v/>
      </c>
      <c r="S284" s="24" t="str">
        <f>IF(COUNTA($A284:$E284)=0,"",IF($A284="","Check ID",IF(SUMPRODUCT(--($A$2:$A$301=$A284))&gt;1,"Duplicate ID",IF(OR($C284="",SUMPRODUCT(--(Types!$A$2:$A$21=$C284))&lt;&gt;1),"Check ID",IF(OR($B284="",NOT(AND(ISNUMBER($E284),N($E284)&gt;=18264,N($E284)&lt;=73050))),"Check inputs","OK")))))</f>
        <v/>
      </c>
    </row>
    <row r="285" ht="24" customHeight="1" spans="1:19" x14ac:dyDescent="0.25">
      <c r="A285" s="18"/>
      <c r="B285" s="19"/>
      <c r="C285" s="18"/>
      <c r="D285" s="18"/>
      <c r="E285" s="20"/>
      <c r="F285" s="21" t="str">
        <f>IF(OR($A285="",$S285&lt;&gt;"OK"),"",MAX($E285,SUMPRODUCT(MAX(('Inspection Log'!$B$2:$B$2001=$A285)*('Inspection Log'!$C$2:$C$2001="Monthly")*'Inspection Log'!$I$2:$I$2001))))</f>
        <v/>
      </c>
      <c r="G285" s="21" t="str">
        <f>IF(OR($A285="",$S285&lt;&gt;"OK"),"",MAX($E285,SUMPRODUCT(MAX(('Inspection Log'!$B$2:$B$2001=$A285)*('Inspection Log'!$C$2:$C$2001="Maintenance")*'Inspection Log'!$I$2:$I$2001))))</f>
        <v/>
      </c>
      <c r="H285" s="21" t="str">
        <f>IF(OR($A285="",$S285&lt;&gt;"OK"),"",MAX($E285,SUMPRODUCT(MAX(('Inspection Log'!$B$2:$B$2001=$A285)*('Inspection Log'!$C$2:$C$2001="Internal")*'Inspection Log'!$I$2:$I$2001))))</f>
        <v/>
      </c>
      <c r="I285" s="21" t="str">
        <f>IF(OR($A285="",$S285&lt;&gt;"OK"),"",MAX($E285,SUMPRODUCT(MAX(('Inspection Log'!$B$2:$B$2001=$A285)*('Inspection Log'!$C$2:$C$2001="Hydrostatic")*'Inspection Log'!$I$2:$I$2001))))</f>
        <v/>
      </c>
      <c r="J285" s="21" t="str">
        <f>IF(OR($A285="",$S285&lt;&gt;"OK"),"",$F285+SUMPRODUCT(--(Types!$A$2:$A$21=$C285),Types!$C$2:$C$21))</f>
        <v/>
      </c>
      <c r="K285" s="21" t="str">
        <f>IF(OR($A285="",$S285&lt;&gt;"OK"),"",$G285+SUMPRODUCT(--(Types!$A$2:$A$21=$C285),Types!$D$2:$D$21))</f>
        <v/>
      </c>
      <c r="L285" s="21" t="str">
        <f>IF(OR($A285="",$S285&lt;&gt;"OK"),"",IF(SUMPRODUCT((Types!$A$2:$A$21=$C285)*(Types!$E$2:$E$21&lt;&gt;""))=0,"",EDATE($H285,12*SUMPRODUCT(--(Types!$A$2:$A$21=$C285),Types!$E$2:$E$21))))</f>
        <v/>
      </c>
      <c r="M285" s="21" t="str">
        <f>IF(OR($A285="",$S285&lt;&gt;"OK"),"",EDATE($I285,12*SUMPRODUCT(--(Types!$A$2:$A$21=$C285),Types!$F$2:$F$21)))</f>
        <v/>
      </c>
      <c r="N285" s="21" t="str">
        <f>IF(OR($A285="",$S285&lt;&gt;"OK"),"",MIN($J285:$M285))</f>
        <v/>
      </c>
      <c r="O285" s="22" t="str">
        <f>IF($A285="","",IF(OR($S285&lt;&gt;"OK",NOT(AND(ISNUMBER(Dashboard!$B$4),N(Dashboard!$B$4)&gt;=18264,N(Dashboard!$B$4)&lt;=73050))),"n/a",$N285-Dashboard!$B$4))</f>
        <v/>
      </c>
      <c r="P285" s="23" t="str">
        <f>IF(OR($A285="",$S285&lt;&gt;"OK"),"",MID(IF($J285=$N285," + Monthly","")&amp;IF($K285=$N285," + Maintenance","")&amp;IF($L285=$N285," + Internal","")&amp;IF($M285=$N285," + Hydrostatic",""),4,100))</f>
        <v/>
      </c>
      <c r="Q285" s="24" t="str">
        <f>IF($A285="","",IF(Dashboard!$B$14&gt;0,"Check data",IF($O285&lt;0,"Overdue",IF($O285&lt;=Dashboard!$B$5,"Due soon","OK"))))</f>
        <v/>
      </c>
      <c r="R285" s="22" t="str">
        <f>IF($A285="","",SUMPRODUCT(('Inspection Log'!$B$2:$B$2001=$A285)*('Inspection Log'!$E$2:$E$2001="Fail")*('Inspection Log'!$G$2:$G$2001&lt;&gt;"Closed")))</f>
        <v/>
      </c>
      <c r="S285" s="24" t="str">
        <f>IF(COUNTA($A285:$E285)=0,"",IF($A285="","Check ID",IF(SUMPRODUCT(--($A$2:$A$301=$A285))&gt;1,"Duplicate ID",IF(OR($C285="",SUMPRODUCT(--(Types!$A$2:$A$21=$C285))&lt;&gt;1),"Check ID",IF(OR($B285="",NOT(AND(ISNUMBER($E285),N($E285)&gt;=18264,N($E285)&lt;=73050))),"Check inputs","OK")))))</f>
        <v/>
      </c>
    </row>
    <row r="286" ht="24" customHeight="1" spans="1:19" x14ac:dyDescent="0.25">
      <c r="A286" s="18"/>
      <c r="B286" s="19"/>
      <c r="C286" s="18"/>
      <c r="D286" s="18"/>
      <c r="E286" s="20"/>
      <c r="F286" s="21" t="str">
        <f>IF(OR($A286="",$S286&lt;&gt;"OK"),"",MAX($E286,SUMPRODUCT(MAX(('Inspection Log'!$B$2:$B$2001=$A286)*('Inspection Log'!$C$2:$C$2001="Monthly")*'Inspection Log'!$I$2:$I$2001))))</f>
        <v/>
      </c>
      <c r="G286" s="21" t="str">
        <f>IF(OR($A286="",$S286&lt;&gt;"OK"),"",MAX($E286,SUMPRODUCT(MAX(('Inspection Log'!$B$2:$B$2001=$A286)*('Inspection Log'!$C$2:$C$2001="Maintenance")*'Inspection Log'!$I$2:$I$2001))))</f>
        <v/>
      </c>
      <c r="H286" s="21" t="str">
        <f>IF(OR($A286="",$S286&lt;&gt;"OK"),"",MAX($E286,SUMPRODUCT(MAX(('Inspection Log'!$B$2:$B$2001=$A286)*('Inspection Log'!$C$2:$C$2001="Internal")*'Inspection Log'!$I$2:$I$2001))))</f>
        <v/>
      </c>
      <c r="I286" s="21" t="str">
        <f>IF(OR($A286="",$S286&lt;&gt;"OK"),"",MAX($E286,SUMPRODUCT(MAX(('Inspection Log'!$B$2:$B$2001=$A286)*('Inspection Log'!$C$2:$C$2001="Hydrostatic")*'Inspection Log'!$I$2:$I$2001))))</f>
        <v/>
      </c>
      <c r="J286" s="21" t="str">
        <f>IF(OR($A286="",$S286&lt;&gt;"OK"),"",$F286+SUMPRODUCT(--(Types!$A$2:$A$21=$C286),Types!$C$2:$C$21))</f>
        <v/>
      </c>
      <c r="K286" s="21" t="str">
        <f>IF(OR($A286="",$S286&lt;&gt;"OK"),"",$G286+SUMPRODUCT(--(Types!$A$2:$A$21=$C286),Types!$D$2:$D$21))</f>
        <v/>
      </c>
      <c r="L286" s="21" t="str">
        <f>IF(OR($A286="",$S286&lt;&gt;"OK"),"",IF(SUMPRODUCT((Types!$A$2:$A$21=$C286)*(Types!$E$2:$E$21&lt;&gt;""))=0,"",EDATE($H286,12*SUMPRODUCT(--(Types!$A$2:$A$21=$C286),Types!$E$2:$E$21))))</f>
        <v/>
      </c>
      <c r="M286" s="21" t="str">
        <f>IF(OR($A286="",$S286&lt;&gt;"OK"),"",EDATE($I286,12*SUMPRODUCT(--(Types!$A$2:$A$21=$C286),Types!$F$2:$F$21)))</f>
        <v/>
      </c>
      <c r="N286" s="21" t="str">
        <f>IF(OR($A286="",$S286&lt;&gt;"OK"),"",MIN($J286:$M286))</f>
        <v/>
      </c>
      <c r="O286" s="22" t="str">
        <f>IF($A286="","",IF(OR($S286&lt;&gt;"OK",NOT(AND(ISNUMBER(Dashboard!$B$4),N(Dashboard!$B$4)&gt;=18264,N(Dashboard!$B$4)&lt;=73050))),"n/a",$N286-Dashboard!$B$4))</f>
        <v/>
      </c>
      <c r="P286" s="23" t="str">
        <f>IF(OR($A286="",$S286&lt;&gt;"OK"),"",MID(IF($J286=$N286," + Monthly","")&amp;IF($K286=$N286," + Maintenance","")&amp;IF($L286=$N286," + Internal","")&amp;IF($M286=$N286," + Hydrostatic",""),4,100))</f>
        <v/>
      </c>
      <c r="Q286" s="24" t="str">
        <f>IF($A286="","",IF(Dashboard!$B$14&gt;0,"Check data",IF($O286&lt;0,"Overdue",IF($O286&lt;=Dashboard!$B$5,"Due soon","OK"))))</f>
        <v/>
      </c>
      <c r="R286" s="22" t="str">
        <f>IF($A286="","",SUMPRODUCT(('Inspection Log'!$B$2:$B$2001=$A286)*('Inspection Log'!$E$2:$E$2001="Fail")*('Inspection Log'!$G$2:$G$2001&lt;&gt;"Closed")))</f>
        <v/>
      </c>
      <c r="S286" s="24" t="str">
        <f>IF(COUNTA($A286:$E286)=0,"",IF($A286="","Check ID",IF(SUMPRODUCT(--($A$2:$A$301=$A286))&gt;1,"Duplicate ID",IF(OR($C286="",SUMPRODUCT(--(Types!$A$2:$A$21=$C286))&lt;&gt;1),"Check ID",IF(OR($B286="",NOT(AND(ISNUMBER($E286),N($E286)&gt;=18264,N($E286)&lt;=73050))),"Check inputs","OK")))))</f>
        <v/>
      </c>
    </row>
    <row r="287" ht="24" customHeight="1" spans="1:19" x14ac:dyDescent="0.25">
      <c r="A287" s="18"/>
      <c r="B287" s="19"/>
      <c r="C287" s="18"/>
      <c r="D287" s="18"/>
      <c r="E287" s="20"/>
      <c r="F287" s="21" t="str">
        <f>IF(OR($A287="",$S287&lt;&gt;"OK"),"",MAX($E287,SUMPRODUCT(MAX(('Inspection Log'!$B$2:$B$2001=$A287)*('Inspection Log'!$C$2:$C$2001="Monthly")*'Inspection Log'!$I$2:$I$2001))))</f>
        <v/>
      </c>
      <c r="G287" s="21" t="str">
        <f>IF(OR($A287="",$S287&lt;&gt;"OK"),"",MAX($E287,SUMPRODUCT(MAX(('Inspection Log'!$B$2:$B$2001=$A287)*('Inspection Log'!$C$2:$C$2001="Maintenance")*'Inspection Log'!$I$2:$I$2001))))</f>
        <v/>
      </c>
      <c r="H287" s="21" t="str">
        <f>IF(OR($A287="",$S287&lt;&gt;"OK"),"",MAX($E287,SUMPRODUCT(MAX(('Inspection Log'!$B$2:$B$2001=$A287)*('Inspection Log'!$C$2:$C$2001="Internal")*'Inspection Log'!$I$2:$I$2001))))</f>
        <v/>
      </c>
      <c r="I287" s="21" t="str">
        <f>IF(OR($A287="",$S287&lt;&gt;"OK"),"",MAX($E287,SUMPRODUCT(MAX(('Inspection Log'!$B$2:$B$2001=$A287)*('Inspection Log'!$C$2:$C$2001="Hydrostatic")*'Inspection Log'!$I$2:$I$2001))))</f>
        <v/>
      </c>
      <c r="J287" s="21" t="str">
        <f>IF(OR($A287="",$S287&lt;&gt;"OK"),"",$F287+SUMPRODUCT(--(Types!$A$2:$A$21=$C287),Types!$C$2:$C$21))</f>
        <v/>
      </c>
      <c r="K287" s="21" t="str">
        <f>IF(OR($A287="",$S287&lt;&gt;"OK"),"",$G287+SUMPRODUCT(--(Types!$A$2:$A$21=$C287),Types!$D$2:$D$21))</f>
        <v/>
      </c>
      <c r="L287" s="21" t="str">
        <f>IF(OR($A287="",$S287&lt;&gt;"OK"),"",IF(SUMPRODUCT((Types!$A$2:$A$21=$C287)*(Types!$E$2:$E$21&lt;&gt;""))=0,"",EDATE($H287,12*SUMPRODUCT(--(Types!$A$2:$A$21=$C287),Types!$E$2:$E$21))))</f>
        <v/>
      </c>
      <c r="M287" s="21" t="str">
        <f>IF(OR($A287="",$S287&lt;&gt;"OK"),"",EDATE($I287,12*SUMPRODUCT(--(Types!$A$2:$A$21=$C287),Types!$F$2:$F$21)))</f>
        <v/>
      </c>
      <c r="N287" s="21" t="str">
        <f>IF(OR($A287="",$S287&lt;&gt;"OK"),"",MIN($J287:$M287))</f>
        <v/>
      </c>
      <c r="O287" s="22" t="str">
        <f>IF($A287="","",IF(OR($S287&lt;&gt;"OK",NOT(AND(ISNUMBER(Dashboard!$B$4),N(Dashboard!$B$4)&gt;=18264,N(Dashboard!$B$4)&lt;=73050))),"n/a",$N287-Dashboard!$B$4))</f>
        <v/>
      </c>
      <c r="P287" s="23" t="str">
        <f>IF(OR($A287="",$S287&lt;&gt;"OK"),"",MID(IF($J287=$N287," + Monthly","")&amp;IF($K287=$N287," + Maintenance","")&amp;IF($L287=$N287," + Internal","")&amp;IF($M287=$N287," + Hydrostatic",""),4,100))</f>
        <v/>
      </c>
      <c r="Q287" s="24" t="str">
        <f>IF($A287="","",IF(Dashboard!$B$14&gt;0,"Check data",IF($O287&lt;0,"Overdue",IF($O287&lt;=Dashboard!$B$5,"Due soon","OK"))))</f>
        <v/>
      </c>
      <c r="R287" s="22" t="str">
        <f>IF($A287="","",SUMPRODUCT(('Inspection Log'!$B$2:$B$2001=$A287)*('Inspection Log'!$E$2:$E$2001="Fail")*('Inspection Log'!$G$2:$G$2001&lt;&gt;"Closed")))</f>
        <v/>
      </c>
      <c r="S287" s="24" t="str">
        <f>IF(COUNTA($A287:$E287)=0,"",IF($A287="","Check ID",IF(SUMPRODUCT(--($A$2:$A$301=$A287))&gt;1,"Duplicate ID",IF(OR($C287="",SUMPRODUCT(--(Types!$A$2:$A$21=$C287))&lt;&gt;1),"Check ID",IF(OR($B287="",NOT(AND(ISNUMBER($E287),N($E287)&gt;=18264,N($E287)&lt;=73050))),"Check inputs","OK")))))</f>
        <v/>
      </c>
    </row>
    <row r="288" ht="24" customHeight="1" spans="1:19" x14ac:dyDescent="0.25">
      <c r="A288" s="18"/>
      <c r="B288" s="19"/>
      <c r="C288" s="18"/>
      <c r="D288" s="18"/>
      <c r="E288" s="20"/>
      <c r="F288" s="21" t="str">
        <f>IF(OR($A288="",$S288&lt;&gt;"OK"),"",MAX($E288,SUMPRODUCT(MAX(('Inspection Log'!$B$2:$B$2001=$A288)*('Inspection Log'!$C$2:$C$2001="Monthly")*'Inspection Log'!$I$2:$I$2001))))</f>
        <v/>
      </c>
      <c r="G288" s="21" t="str">
        <f>IF(OR($A288="",$S288&lt;&gt;"OK"),"",MAX($E288,SUMPRODUCT(MAX(('Inspection Log'!$B$2:$B$2001=$A288)*('Inspection Log'!$C$2:$C$2001="Maintenance")*'Inspection Log'!$I$2:$I$2001))))</f>
        <v/>
      </c>
      <c r="H288" s="21" t="str">
        <f>IF(OR($A288="",$S288&lt;&gt;"OK"),"",MAX($E288,SUMPRODUCT(MAX(('Inspection Log'!$B$2:$B$2001=$A288)*('Inspection Log'!$C$2:$C$2001="Internal")*'Inspection Log'!$I$2:$I$2001))))</f>
        <v/>
      </c>
      <c r="I288" s="21" t="str">
        <f>IF(OR($A288="",$S288&lt;&gt;"OK"),"",MAX($E288,SUMPRODUCT(MAX(('Inspection Log'!$B$2:$B$2001=$A288)*('Inspection Log'!$C$2:$C$2001="Hydrostatic")*'Inspection Log'!$I$2:$I$2001))))</f>
        <v/>
      </c>
      <c r="J288" s="21" t="str">
        <f>IF(OR($A288="",$S288&lt;&gt;"OK"),"",$F288+SUMPRODUCT(--(Types!$A$2:$A$21=$C288),Types!$C$2:$C$21))</f>
        <v/>
      </c>
      <c r="K288" s="21" t="str">
        <f>IF(OR($A288="",$S288&lt;&gt;"OK"),"",$G288+SUMPRODUCT(--(Types!$A$2:$A$21=$C288),Types!$D$2:$D$21))</f>
        <v/>
      </c>
      <c r="L288" s="21" t="str">
        <f>IF(OR($A288="",$S288&lt;&gt;"OK"),"",IF(SUMPRODUCT((Types!$A$2:$A$21=$C288)*(Types!$E$2:$E$21&lt;&gt;""))=0,"",EDATE($H288,12*SUMPRODUCT(--(Types!$A$2:$A$21=$C288),Types!$E$2:$E$21))))</f>
        <v/>
      </c>
      <c r="M288" s="21" t="str">
        <f>IF(OR($A288="",$S288&lt;&gt;"OK"),"",EDATE($I288,12*SUMPRODUCT(--(Types!$A$2:$A$21=$C288),Types!$F$2:$F$21)))</f>
        <v/>
      </c>
      <c r="N288" s="21" t="str">
        <f>IF(OR($A288="",$S288&lt;&gt;"OK"),"",MIN($J288:$M288))</f>
        <v/>
      </c>
      <c r="O288" s="22" t="str">
        <f>IF($A288="","",IF(OR($S288&lt;&gt;"OK",NOT(AND(ISNUMBER(Dashboard!$B$4),N(Dashboard!$B$4)&gt;=18264,N(Dashboard!$B$4)&lt;=73050))),"n/a",$N288-Dashboard!$B$4))</f>
        <v/>
      </c>
      <c r="P288" s="23" t="str">
        <f>IF(OR($A288="",$S288&lt;&gt;"OK"),"",MID(IF($J288=$N288," + Monthly","")&amp;IF($K288=$N288," + Maintenance","")&amp;IF($L288=$N288," + Internal","")&amp;IF($M288=$N288," + Hydrostatic",""),4,100))</f>
        <v/>
      </c>
      <c r="Q288" s="24" t="str">
        <f>IF($A288="","",IF(Dashboard!$B$14&gt;0,"Check data",IF($O288&lt;0,"Overdue",IF($O288&lt;=Dashboard!$B$5,"Due soon","OK"))))</f>
        <v/>
      </c>
      <c r="R288" s="22" t="str">
        <f>IF($A288="","",SUMPRODUCT(('Inspection Log'!$B$2:$B$2001=$A288)*('Inspection Log'!$E$2:$E$2001="Fail")*('Inspection Log'!$G$2:$G$2001&lt;&gt;"Closed")))</f>
        <v/>
      </c>
      <c r="S288" s="24" t="str">
        <f>IF(COUNTA($A288:$E288)=0,"",IF($A288="","Check ID",IF(SUMPRODUCT(--($A$2:$A$301=$A288))&gt;1,"Duplicate ID",IF(OR($C288="",SUMPRODUCT(--(Types!$A$2:$A$21=$C288))&lt;&gt;1),"Check ID",IF(OR($B288="",NOT(AND(ISNUMBER($E288),N($E288)&gt;=18264,N($E288)&lt;=73050))),"Check inputs","OK")))))</f>
        <v/>
      </c>
    </row>
    <row r="289" ht="24" customHeight="1" spans="1:19" x14ac:dyDescent="0.25">
      <c r="A289" s="18"/>
      <c r="B289" s="19"/>
      <c r="C289" s="18"/>
      <c r="D289" s="18"/>
      <c r="E289" s="20"/>
      <c r="F289" s="21" t="str">
        <f>IF(OR($A289="",$S289&lt;&gt;"OK"),"",MAX($E289,SUMPRODUCT(MAX(('Inspection Log'!$B$2:$B$2001=$A289)*('Inspection Log'!$C$2:$C$2001="Monthly")*'Inspection Log'!$I$2:$I$2001))))</f>
        <v/>
      </c>
      <c r="G289" s="21" t="str">
        <f>IF(OR($A289="",$S289&lt;&gt;"OK"),"",MAX($E289,SUMPRODUCT(MAX(('Inspection Log'!$B$2:$B$2001=$A289)*('Inspection Log'!$C$2:$C$2001="Maintenance")*'Inspection Log'!$I$2:$I$2001))))</f>
        <v/>
      </c>
      <c r="H289" s="21" t="str">
        <f>IF(OR($A289="",$S289&lt;&gt;"OK"),"",MAX($E289,SUMPRODUCT(MAX(('Inspection Log'!$B$2:$B$2001=$A289)*('Inspection Log'!$C$2:$C$2001="Internal")*'Inspection Log'!$I$2:$I$2001))))</f>
        <v/>
      </c>
      <c r="I289" s="21" t="str">
        <f>IF(OR($A289="",$S289&lt;&gt;"OK"),"",MAX($E289,SUMPRODUCT(MAX(('Inspection Log'!$B$2:$B$2001=$A289)*('Inspection Log'!$C$2:$C$2001="Hydrostatic")*'Inspection Log'!$I$2:$I$2001))))</f>
        <v/>
      </c>
      <c r="J289" s="21" t="str">
        <f>IF(OR($A289="",$S289&lt;&gt;"OK"),"",$F289+SUMPRODUCT(--(Types!$A$2:$A$21=$C289),Types!$C$2:$C$21))</f>
        <v/>
      </c>
      <c r="K289" s="21" t="str">
        <f>IF(OR($A289="",$S289&lt;&gt;"OK"),"",$G289+SUMPRODUCT(--(Types!$A$2:$A$21=$C289),Types!$D$2:$D$21))</f>
        <v/>
      </c>
      <c r="L289" s="21" t="str">
        <f>IF(OR($A289="",$S289&lt;&gt;"OK"),"",IF(SUMPRODUCT((Types!$A$2:$A$21=$C289)*(Types!$E$2:$E$21&lt;&gt;""))=0,"",EDATE($H289,12*SUMPRODUCT(--(Types!$A$2:$A$21=$C289),Types!$E$2:$E$21))))</f>
        <v/>
      </c>
      <c r="M289" s="21" t="str">
        <f>IF(OR($A289="",$S289&lt;&gt;"OK"),"",EDATE($I289,12*SUMPRODUCT(--(Types!$A$2:$A$21=$C289),Types!$F$2:$F$21)))</f>
        <v/>
      </c>
      <c r="N289" s="21" t="str">
        <f>IF(OR($A289="",$S289&lt;&gt;"OK"),"",MIN($J289:$M289))</f>
        <v/>
      </c>
      <c r="O289" s="22" t="str">
        <f>IF($A289="","",IF(OR($S289&lt;&gt;"OK",NOT(AND(ISNUMBER(Dashboard!$B$4),N(Dashboard!$B$4)&gt;=18264,N(Dashboard!$B$4)&lt;=73050))),"n/a",$N289-Dashboard!$B$4))</f>
        <v/>
      </c>
      <c r="P289" s="23" t="str">
        <f>IF(OR($A289="",$S289&lt;&gt;"OK"),"",MID(IF($J289=$N289," + Monthly","")&amp;IF($K289=$N289," + Maintenance","")&amp;IF($L289=$N289," + Internal","")&amp;IF($M289=$N289," + Hydrostatic",""),4,100))</f>
        <v/>
      </c>
      <c r="Q289" s="24" t="str">
        <f>IF($A289="","",IF(Dashboard!$B$14&gt;0,"Check data",IF($O289&lt;0,"Overdue",IF($O289&lt;=Dashboard!$B$5,"Due soon","OK"))))</f>
        <v/>
      </c>
      <c r="R289" s="22" t="str">
        <f>IF($A289="","",SUMPRODUCT(('Inspection Log'!$B$2:$B$2001=$A289)*('Inspection Log'!$E$2:$E$2001="Fail")*('Inspection Log'!$G$2:$G$2001&lt;&gt;"Closed")))</f>
        <v/>
      </c>
      <c r="S289" s="24" t="str">
        <f>IF(COUNTA($A289:$E289)=0,"",IF($A289="","Check ID",IF(SUMPRODUCT(--($A$2:$A$301=$A289))&gt;1,"Duplicate ID",IF(OR($C289="",SUMPRODUCT(--(Types!$A$2:$A$21=$C289))&lt;&gt;1),"Check ID",IF(OR($B289="",NOT(AND(ISNUMBER($E289),N($E289)&gt;=18264,N($E289)&lt;=73050))),"Check inputs","OK")))))</f>
        <v/>
      </c>
    </row>
    <row r="290" ht="24" customHeight="1" spans="1:19" x14ac:dyDescent="0.25">
      <c r="A290" s="18"/>
      <c r="B290" s="19"/>
      <c r="C290" s="18"/>
      <c r="D290" s="18"/>
      <c r="E290" s="20"/>
      <c r="F290" s="21" t="str">
        <f>IF(OR($A290="",$S290&lt;&gt;"OK"),"",MAX($E290,SUMPRODUCT(MAX(('Inspection Log'!$B$2:$B$2001=$A290)*('Inspection Log'!$C$2:$C$2001="Monthly")*'Inspection Log'!$I$2:$I$2001))))</f>
        <v/>
      </c>
      <c r="G290" s="21" t="str">
        <f>IF(OR($A290="",$S290&lt;&gt;"OK"),"",MAX($E290,SUMPRODUCT(MAX(('Inspection Log'!$B$2:$B$2001=$A290)*('Inspection Log'!$C$2:$C$2001="Maintenance")*'Inspection Log'!$I$2:$I$2001))))</f>
        <v/>
      </c>
      <c r="H290" s="21" t="str">
        <f>IF(OR($A290="",$S290&lt;&gt;"OK"),"",MAX($E290,SUMPRODUCT(MAX(('Inspection Log'!$B$2:$B$2001=$A290)*('Inspection Log'!$C$2:$C$2001="Internal")*'Inspection Log'!$I$2:$I$2001))))</f>
        <v/>
      </c>
      <c r="I290" s="21" t="str">
        <f>IF(OR($A290="",$S290&lt;&gt;"OK"),"",MAX($E290,SUMPRODUCT(MAX(('Inspection Log'!$B$2:$B$2001=$A290)*('Inspection Log'!$C$2:$C$2001="Hydrostatic")*'Inspection Log'!$I$2:$I$2001))))</f>
        <v/>
      </c>
      <c r="J290" s="21" t="str">
        <f>IF(OR($A290="",$S290&lt;&gt;"OK"),"",$F290+SUMPRODUCT(--(Types!$A$2:$A$21=$C290),Types!$C$2:$C$21))</f>
        <v/>
      </c>
      <c r="K290" s="21" t="str">
        <f>IF(OR($A290="",$S290&lt;&gt;"OK"),"",$G290+SUMPRODUCT(--(Types!$A$2:$A$21=$C290),Types!$D$2:$D$21))</f>
        <v/>
      </c>
      <c r="L290" s="21" t="str">
        <f>IF(OR($A290="",$S290&lt;&gt;"OK"),"",IF(SUMPRODUCT((Types!$A$2:$A$21=$C290)*(Types!$E$2:$E$21&lt;&gt;""))=0,"",EDATE($H290,12*SUMPRODUCT(--(Types!$A$2:$A$21=$C290),Types!$E$2:$E$21))))</f>
        <v/>
      </c>
      <c r="M290" s="21" t="str">
        <f>IF(OR($A290="",$S290&lt;&gt;"OK"),"",EDATE($I290,12*SUMPRODUCT(--(Types!$A$2:$A$21=$C290),Types!$F$2:$F$21)))</f>
        <v/>
      </c>
      <c r="N290" s="21" t="str">
        <f>IF(OR($A290="",$S290&lt;&gt;"OK"),"",MIN($J290:$M290))</f>
        <v/>
      </c>
      <c r="O290" s="22" t="str">
        <f>IF($A290="","",IF(OR($S290&lt;&gt;"OK",NOT(AND(ISNUMBER(Dashboard!$B$4),N(Dashboard!$B$4)&gt;=18264,N(Dashboard!$B$4)&lt;=73050))),"n/a",$N290-Dashboard!$B$4))</f>
        <v/>
      </c>
      <c r="P290" s="23" t="str">
        <f>IF(OR($A290="",$S290&lt;&gt;"OK"),"",MID(IF($J290=$N290," + Monthly","")&amp;IF($K290=$N290," + Maintenance","")&amp;IF($L290=$N290," + Internal","")&amp;IF($M290=$N290," + Hydrostatic",""),4,100))</f>
        <v/>
      </c>
      <c r="Q290" s="24" t="str">
        <f>IF($A290="","",IF(Dashboard!$B$14&gt;0,"Check data",IF($O290&lt;0,"Overdue",IF($O290&lt;=Dashboard!$B$5,"Due soon","OK"))))</f>
        <v/>
      </c>
      <c r="R290" s="22" t="str">
        <f>IF($A290="","",SUMPRODUCT(('Inspection Log'!$B$2:$B$2001=$A290)*('Inspection Log'!$E$2:$E$2001="Fail")*('Inspection Log'!$G$2:$G$2001&lt;&gt;"Closed")))</f>
        <v/>
      </c>
      <c r="S290" s="24" t="str">
        <f>IF(COUNTA($A290:$E290)=0,"",IF($A290="","Check ID",IF(SUMPRODUCT(--($A$2:$A$301=$A290))&gt;1,"Duplicate ID",IF(OR($C290="",SUMPRODUCT(--(Types!$A$2:$A$21=$C290))&lt;&gt;1),"Check ID",IF(OR($B290="",NOT(AND(ISNUMBER($E290),N($E290)&gt;=18264,N($E290)&lt;=73050))),"Check inputs","OK")))))</f>
        <v/>
      </c>
    </row>
    <row r="291" ht="24" customHeight="1" spans="1:19" x14ac:dyDescent="0.25">
      <c r="A291" s="18"/>
      <c r="B291" s="19"/>
      <c r="C291" s="18"/>
      <c r="D291" s="18"/>
      <c r="E291" s="20"/>
      <c r="F291" s="21" t="str">
        <f>IF(OR($A291="",$S291&lt;&gt;"OK"),"",MAX($E291,SUMPRODUCT(MAX(('Inspection Log'!$B$2:$B$2001=$A291)*('Inspection Log'!$C$2:$C$2001="Monthly")*'Inspection Log'!$I$2:$I$2001))))</f>
        <v/>
      </c>
      <c r="G291" s="21" t="str">
        <f>IF(OR($A291="",$S291&lt;&gt;"OK"),"",MAX($E291,SUMPRODUCT(MAX(('Inspection Log'!$B$2:$B$2001=$A291)*('Inspection Log'!$C$2:$C$2001="Maintenance")*'Inspection Log'!$I$2:$I$2001))))</f>
        <v/>
      </c>
      <c r="H291" s="21" t="str">
        <f>IF(OR($A291="",$S291&lt;&gt;"OK"),"",MAX($E291,SUMPRODUCT(MAX(('Inspection Log'!$B$2:$B$2001=$A291)*('Inspection Log'!$C$2:$C$2001="Internal")*'Inspection Log'!$I$2:$I$2001))))</f>
        <v/>
      </c>
      <c r="I291" s="21" t="str">
        <f>IF(OR($A291="",$S291&lt;&gt;"OK"),"",MAX($E291,SUMPRODUCT(MAX(('Inspection Log'!$B$2:$B$2001=$A291)*('Inspection Log'!$C$2:$C$2001="Hydrostatic")*'Inspection Log'!$I$2:$I$2001))))</f>
        <v/>
      </c>
      <c r="J291" s="21" t="str">
        <f>IF(OR($A291="",$S291&lt;&gt;"OK"),"",$F291+SUMPRODUCT(--(Types!$A$2:$A$21=$C291),Types!$C$2:$C$21))</f>
        <v/>
      </c>
      <c r="K291" s="21" t="str">
        <f>IF(OR($A291="",$S291&lt;&gt;"OK"),"",$G291+SUMPRODUCT(--(Types!$A$2:$A$21=$C291),Types!$D$2:$D$21))</f>
        <v/>
      </c>
      <c r="L291" s="21" t="str">
        <f>IF(OR($A291="",$S291&lt;&gt;"OK"),"",IF(SUMPRODUCT((Types!$A$2:$A$21=$C291)*(Types!$E$2:$E$21&lt;&gt;""))=0,"",EDATE($H291,12*SUMPRODUCT(--(Types!$A$2:$A$21=$C291),Types!$E$2:$E$21))))</f>
        <v/>
      </c>
      <c r="M291" s="21" t="str">
        <f>IF(OR($A291="",$S291&lt;&gt;"OK"),"",EDATE($I291,12*SUMPRODUCT(--(Types!$A$2:$A$21=$C291),Types!$F$2:$F$21)))</f>
        <v/>
      </c>
      <c r="N291" s="21" t="str">
        <f>IF(OR($A291="",$S291&lt;&gt;"OK"),"",MIN($J291:$M291))</f>
        <v/>
      </c>
      <c r="O291" s="22" t="str">
        <f>IF($A291="","",IF(OR($S291&lt;&gt;"OK",NOT(AND(ISNUMBER(Dashboard!$B$4),N(Dashboard!$B$4)&gt;=18264,N(Dashboard!$B$4)&lt;=73050))),"n/a",$N291-Dashboard!$B$4))</f>
        <v/>
      </c>
      <c r="P291" s="23" t="str">
        <f>IF(OR($A291="",$S291&lt;&gt;"OK"),"",MID(IF($J291=$N291," + Monthly","")&amp;IF($K291=$N291," + Maintenance","")&amp;IF($L291=$N291," + Internal","")&amp;IF($M291=$N291," + Hydrostatic",""),4,100))</f>
        <v/>
      </c>
      <c r="Q291" s="24" t="str">
        <f>IF($A291="","",IF(Dashboard!$B$14&gt;0,"Check data",IF($O291&lt;0,"Overdue",IF($O291&lt;=Dashboard!$B$5,"Due soon","OK"))))</f>
        <v/>
      </c>
      <c r="R291" s="22" t="str">
        <f>IF($A291="","",SUMPRODUCT(('Inspection Log'!$B$2:$B$2001=$A291)*('Inspection Log'!$E$2:$E$2001="Fail")*('Inspection Log'!$G$2:$G$2001&lt;&gt;"Closed")))</f>
        <v/>
      </c>
      <c r="S291" s="24" t="str">
        <f>IF(COUNTA($A291:$E291)=0,"",IF($A291="","Check ID",IF(SUMPRODUCT(--($A$2:$A$301=$A291))&gt;1,"Duplicate ID",IF(OR($C291="",SUMPRODUCT(--(Types!$A$2:$A$21=$C291))&lt;&gt;1),"Check ID",IF(OR($B291="",NOT(AND(ISNUMBER($E291),N($E291)&gt;=18264,N($E291)&lt;=73050))),"Check inputs","OK")))))</f>
        <v/>
      </c>
    </row>
    <row r="292" ht="24" customHeight="1" spans="1:19" x14ac:dyDescent="0.25">
      <c r="A292" s="18"/>
      <c r="B292" s="19"/>
      <c r="C292" s="18"/>
      <c r="D292" s="18"/>
      <c r="E292" s="20"/>
      <c r="F292" s="21" t="str">
        <f>IF(OR($A292="",$S292&lt;&gt;"OK"),"",MAX($E292,SUMPRODUCT(MAX(('Inspection Log'!$B$2:$B$2001=$A292)*('Inspection Log'!$C$2:$C$2001="Monthly")*'Inspection Log'!$I$2:$I$2001))))</f>
        <v/>
      </c>
      <c r="G292" s="21" t="str">
        <f>IF(OR($A292="",$S292&lt;&gt;"OK"),"",MAX($E292,SUMPRODUCT(MAX(('Inspection Log'!$B$2:$B$2001=$A292)*('Inspection Log'!$C$2:$C$2001="Maintenance")*'Inspection Log'!$I$2:$I$2001))))</f>
        <v/>
      </c>
      <c r="H292" s="21" t="str">
        <f>IF(OR($A292="",$S292&lt;&gt;"OK"),"",MAX($E292,SUMPRODUCT(MAX(('Inspection Log'!$B$2:$B$2001=$A292)*('Inspection Log'!$C$2:$C$2001="Internal")*'Inspection Log'!$I$2:$I$2001))))</f>
        <v/>
      </c>
      <c r="I292" s="21" t="str">
        <f>IF(OR($A292="",$S292&lt;&gt;"OK"),"",MAX($E292,SUMPRODUCT(MAX(('Inspection Log'!$B$2:$B$2001=$A292)*('Inspection Log'!$C$2:$C$2001="Hydrostatic")*'Inspection Log'!$I$2:$I$2001))))</f>
        <v/>
      </c>
      <c r="J292" s="21" t="str">
        <f>IF(OR($A292="",$S292&lt;&gt;"OK"),"",$F292+SUMPRODUCT(--(Types!$A$2:$A$21=$C292),Types!$C$2:$C$21))</f>
        <v/>
      </c>
      <c r="K292" s="21" t="str">
        <f>IF(OR($A292="",$S292&lt;&gt;"OK"),"",$G292+SUMPRODUCT(--(Types!$A$2:$A$21=$C292),Types!$D$2:$D$21))</f>
        <v/>
      </c>
      <c r="L292" s="21" t="str">
        <f>IF(OR($A292="",$S292&lt;&gt;"OK"),"",IF(SUMPRODUCT((Types!$A$2:$A$21=$C292)*(Types!$E$2:$E$21&lt;&gt;""))=0,"",EDATE($H292,12*SUMPRODUCT(--(Types!$A$2:$A$21=$C292),Types!$E$2:$E$21))))</f>
        <v/>
      </c>
      <c r="M292" s="21" t="str">
        <f>IF(OR($A292="",$S292&lt;&gt;"OK"),"",EDATE($I292,12*SUMPRODUCT(--(Types!$A$2:$A$21=$C292),Types!$F$2:$F$21)))</f>
        <v/>
      </c>
      <c r="N292" s="21" t="str">
        <f>IF(OR($A292="",$S292&lt;&gt;"OK"),"",MIN($J292:$M292))</f>
        <v/>
      </c>
      <c r="O292" s="22" t="str">
        <f>IF($A292="","",IF(OR($S292&lt;&gt;"OK",NOT(AND(ISNUMBER(Dashboard!$B$4),N(Dashboard!$B$4)&gt;=18264,N(Dashboard!$B$4)&lt;=73050))),"n/a",$N292-Dashboard!$B$4))</f>
        <v/>
      </c>
      <c r="P292" s="23" t="str">
        <f>IF(OR($A292="",$S292&lt;&gt;"OK"),"",MID(IF($J292=$N292," + Monthly","")&amp;IF($K292=$N292," + Maintenance","")&amp;IF($L292=$N292," + Internal","")&amp;IF($M292=$N292," + Hydrostatic",""),4,100))</f>
        <v/>
      </c>
      <c r="Q292" s="24" t="str">
        <f>IF($A292="","",IF(Dashboard!$B$14&gt;0,"Check data",IF($O292&lt;0,"Overdue",IF($O292&lt;=Dashboard!$B$5,"Due soon","OK"))))</f>
        <v/>
      </c>
      <c r="R292" s="22" t="str">
        <f>IF($A292="","",SUMPRODUCT(('Inspection Log'!$B$2:$B$2001=$A292)*('Inspection Log'!$E$2:$E$2001="Fail")*('Inspection Log'!$G$2:$G$2001&lt;&gt;"Closed")))</f>
        <v/>
      </c>
      <c r="S292" s="24" t="str">
        <f>IF(COUNTA($A292:$E292)=0,"",IF($A292="","Check ID",IF(SUMPRODUCT(--($A$2:$A$301=$A292))&gt;1,"Duplicate ID",IF(OR($C292="",SUMPRODUCT(--(Types!$A$2:$A$21=$C292))&lt;&gt;1),"Check ID",IF(OR($B292="",NOT(AND(ISNUMBER($E292),N($E292)&gt;=18264,N($E292)&lt;=73050))),"Check inputs","OK")))))</f>
        <v/>
      </c>
    </row>
    <row r="293" ht="24" customHeight="1" spans="1:19" x14ac:dyDescent="0.25">
      <c r="A293" s="18"/>
      <c r="B293" s="19"/>
      <c r="C293" s="18"/>
      <c r="D293" s="18"/>
      <c r="E293" s="20"/>
      <c r="F293" s="21" t="str">
        <f>IF(OR($A293="",$S293&lt;&gt;"OK"),"",MAX($E293,SUMPRODUCT(MAX(('Inspection Log'!$B$2:$B$2001=$A293)*('Inspection Log'!$C$2:$C$2001="Monthly")*'Inspection Log'!$I$2:$I$2001))))</f>
        <v/>
      </c>
      <c r="G293" s="21" t="str">
        <f>IF(OR($A293="",$S293&lt;&gt;"OK"),"",MAX($E293,SUMPRODUCT(MAX(('Inspection Log'!$B$2:$B$2001=$A293)*('Inspection Log'!$C$2:$C$2001="Maintenance")*'Inspection Log'!$I$2:$I$2001))))</f>
        <v/>
      </c>
      <c r="H293" s="21" t="str">
        <f>IF(OR($A293="",$S293&lt;&gt;"OK"),"",MAX($E293,SUMPRODUCT(MAX(('Inspection Log'!$B$2:$B$2001=$A293)*('Inspection Log'!$C$2:$C$2001="Internal")*'Inspection Log'!$I$2:$I$2001))))</f>
        <v/>
      </c>
      <c r="I293" s="21" t="str">
        <f>IF(OR($A293="",$S293&lt;&gt;"OK"),"",MAX($E293,SUMPRODUCT(MAX(('Inspection Log'!$B$2:$B$2001=$A293)*('Inspection Log'!$C$2:$C$2001="Hydrostatic")*'Inspection Log'!$I$2:$I$2001))))</f>
        <v/>
      </c>
      <c r="J293" s="21" t="str">
        <f>IF(OR($A293="",$S293&lt;&gt;"OK"),"",$F293+SUMPRODUCT(--(Types!$A$2:$A$21=$C293),Types!$C$2:$C$21))</f>
        <v/>
      </c>
      <c r="K293" s="21" t="str">
        <f>IF(OR($A293="",$S293&lt;&gt;"OK"),"",$G293+SUMPRODUCT(--(Types!$A$2:$A$21=$C293),Types!$D$2:$D$21))</f>
        <v/>
      </c>
      <c r="L293" s="21" t="str">
        <f>IF(OR($A293="",$S293&lt;&gt;"OK"),"",IF(SUMPRODUCT((Types!$A$2:$A$21=$C293)*(Types!$E$2:$E$21&lt;&gt;""))=0,"",EDATE($H293,12*SUMPRODUCT(--(Types!$A$2:$A$21=$C293),Types!$E$2:$E$21))))</f>
        <v/>
      </c>
      <c r="M293" s="21" t="str">
        <f>IF(OR($A293="",$S293&lt;&gt;"OK"),"",EDATE($I293,12*SUMPRODUCT(--(Types!$A$2:$A$21=$C293),Types!$F$2:$F$21)))</f>
        <v/>
      </c>
      <c r="N293" s="21" t="str">
        <f>IF(OR($A293="",$S293&lt;&gt;"OK"),"",MIN($J293:$M293))</f>
        <v/>
      </c>
      <c r="O293" s="22" t="str">
        <f>IF($A293="","",IF(OR($S293&lt;&gt;"OK",NOT(AND(ISNUMBER(Dashboard!$B$4),N(Dashboard!$B$4)&gt;=18264,N(Dashboard!$B$4)&lt;=73050))),"n/a",$N293-Dashboard!$B$4))</f>
        <v/>
      </c>
      <c r="P293" s="23" t="str">
        <f>IF(OR($A293="",$S293&lt;&gt;"OK"),"",MID(IF($J293=$N293," + Monthly","")&amp;IF($K293=$N293," + Maintenance","")&amp;IF($L293=$N293," + Internal","")&amp;IF($M293=$N293," + Hydrostatic",""),4,100))</f>
        <v/>
      </c>
      <c r="Q293" s="24" t="str">
        <f>IF($A293="","",IF(Dashboard!$B$14&gt;0,"Check data",IF($O293&lt;0,"Overdue",IF($O293&lt;=Dashboard!$B$5,"Due soon","OK"))))</f>
        <v/>
      </c>
      <c r="R293" s="22" t="str">
        <f>IF($A293="","",SUMPRODUCT(('Inspection Log'!$B$2:$B$2001=$A293)*('Inspection Log'!$E$2:$E$2001="Fail")*('Inspection Log'!$G$2:$G$2001&lt;&gt;"Closed")))</f>
        <v/>
      </c>
      <c r="S293" s="24" t="str">
        <f>IF(COUNTA($A293:$E293)=0,"",IF($A293="","Check ID",IF(SUMPRODUCT(--($A$2:$A$301=$A293))&gt;1,"Duplicate ID",IF(OR($C293="",SUMPRODUCT(--(Types!$A$2:$A$21=$C293))&lt;&gt;1),"Check ID",IF(OR($B293="",NOT(AND(ISNUMBER($E293),N($E293)&gt;=18264,N($E293)&lt;=73050))),"Check inputs","OK")))))</f>
        <v/>
      </c>
    </row>
    <row r="294" ht="24" customHeight="1" spans="1:19" x14ac:dyDescent="0.25">
      <c r="A294" s="18"/>
      <c r="B294" s="19"/>
      <c r="C294" s="18"/>
      <c r="D294" s="18"/>
      <c r="E294" s="20"/>
      <c r="F294" s="21" t="str">
        <f>IF(OR($A294="",$S294&lt;&gt;"OK"),"",MAX($E294,SUMPRODUCT(MAX(('Inspection Log'!$B$2:$B$2001=$A294)*('Inspection Log'!$C$2:$C$2001="Monthly")*'Inspection Log'!$I$2:$I$2001))))</f>
        <v/>
      </c>
      <c r="G294" s="21" t="str">
        <f>IF(OR($A294="",$S294&lt;&gt;"OK"),"",MAX($E294,SUMPRODUCT(MAX(('Inspection Log'!$B$2:$B$2001=$A294)*('Inspection Log'!$C$2:$C$2001="Maintenance")*'Inspection Log'!$I$2:$I$2001))))</f>
        <v/>
      </c>
      <c r="H294" s="21" t="str">
        <f>IF(OR($A294="",$S294&lt;&gt;"OK"),"",MAX($E294,SUMPRODUCT(MAX(('Inspection Log'!$B$2:$B$2001=$A294)*('Inspection Log'!$C$2:$C$2001="Internal")*'Inspection Log'!$I$2:$I$2001))))</f>
        <v/>
      </c>
      <c r="I294" s="21" t="str">
        <f>IF(OR($A294="",$S294&lt;&gt;"OK"),"",MAX($E294,SUMPRODUCT(MAX(('Inspection Log'!$B$2:$B$2001=$A294)*('Inspection Log'!$C$2:$C$2001="Hydrostatic")*'Inspection Log'!$I$2:$I$2001))))</f>
        <v/>
      </c>
      <c r="J294" s="21" t="str">
        <f>IF(OR($A294="",$S294&lt;&gt;"OK"),"",$F294+SUMPRODUCT(--(Types!$A$2:$A$21=$C294),Types!$C$2:$C$21))</f>
        <v/>
      </c>
      <c r="K294" s="21" t="str">
        <f>IF(OR($A294="",$S294&lt;&gt;"OK"),"",$G294+SUMPRODUCT(--(Types!$A$2:$A$21=$C294),Types!$D$2:$D$21))</f>
        <v/>
      </c>
      <c r="L294" s="21" t="str">
        <f>IF(OR($A294="",$S294&lt;&gt;"OK"),"",IF(SUMPRODUCT((Types!$A$2:$A$21=$C294)*(Types!$E$2:$E$21&lt;&gt;""))=0,"",EDATE($H294,12*SUMPRODUCT(--(Types!$A$2:$A$21=$C294),Types!$E$2:$E$21))))</f>
        <v/>
      </c>
      <c r="M294" s="21" t="str">
        <f>IF(OR($A294="",$S294&lt;&gt;"OK"),"",EDATE($I294,12*SUMPRODUCT(--(Types!$A$2:$A$21=$C294),Types!$F$2:$F$21)))</f>
        <v/>
      </c>
      <c r="N294" s="21" t="str">
        <f>IF(OR($A294="",$S294&lt;&gt;"OK"),"",MIN($J294:$M294))</f>
        <v/>
      </c>
      <c r="O294" s="22" t="str">
        <f>IF($A294="","",IF(OR($S294&lt;&gt;"OK",NOT(AND(ISNUMBER(Dashboard!$B$4),N(Dashboard!$B$4)&gt;=18264,N(Dashboard!$B$4)&lt;=73050))),"n/a",$N294-Dashboard!$B$4))</f>
        <v/>
      </c>
      <c r="P294" s="23" t="str">
        <f>IF(OR($A294="",$S294&lt;&gt;"OK"),"",MID(IF($J294=$N294," + Monthly","")&amp;IF($K294=$N294," + Maintenance","")&amp;IF($L294=$N294," + Internal","")&amp;IF($M294=$N294," + Hydrostatic",""),4,100))</f>
        <v/>
      </c>
      <c r="Q294" s="24" t="str">
        <f>IF($A294="","",IF(Dashboard!$B$14&gt;0,"Check data",IF($O294&lt;0,"Overdue",IF($O294&lt;=Dashboard!$B$5,"Due soon","OK"))))</f>
        <v/>
      </c>
      <c r="R294" s="22" t="str">
        <f>IF($A294="","",SUMPRODUCT(('Inspection Log'!$B$2:$B$2001=$A294)*('Inspection Log'!$E$2:$E$2001="Fail")*('Inspection Log'!$G$2:$G$2001&lt;&gt;"Closed")))</f>
        <v/>
      </c>
      <c r="S294" s="24" t="str">
        <f>IF(COUNTA($A294:$E294)=0,"",IF($A294="","Check ID",IF(SUMPRODUCT(--($A$2:$A$301=$A294))&gt;1,"Duplicate ID",IF(OR($C294="",SUMPRODUCT(--(Types!$A$2:$A$21=$C294))&lt;&gt;1),"Check ID",IF(OR($B294="",NOT(AND(ISNUMBER($E294),N($E294)&gt;=18264,N($E294)&lt;=73050))),"Check inputs","OK")))))</f>
        <v/>
      </c>
    </row>
    <row r="295" ht="24" customHeight="1" spans="1:19" x14ac:dyDescent="0.25">
      <c r="A295" s="18"/>
      <c r="B295" s="19"/>
      <c r="C295" s="18"/>
      <c r="D295" s="18"/>
      <c r="E295" s="20"/>
      <c r="F295" s="21" t="str">
        <f>IF(OR($A295="",$S295&lt;&gt;"OK"),"",MAX($E295,SUMPRODUCT(MAX(('Inspection Log'!$B$2:$B$2001=$A295)*('Inspection Log'!$C$2:$C$2001="Monthly")*'Inspection Log'!$I$2:$I$2001))))</f>
        <v/>
      </c>
      <c r="G295" s="21" t="str">
        <f>IF(OR($A295="",$S295&lt;&gt;"OK"),"",MAX($E295,SUMPRODUCT(MAX(('Inspection Log'!$B$2:$B$2001=$A295)*('Inspection Log'!$C$2:$C$2001="Maintenance")*'Inspection Log'!$I$2:$I$2001))))</f>
        <v/>
      </c>
      <c r="H295" s="21" t="str">
        <f>IF(OR($A295="",$S295&lt;&gt;"OK"),"",MAX($E295,SUMPRODUCT(MAX(('Inspection Log'!$B$2:$B$2001=$A295)*('Inspection Log'!$C$2:$C$2001="Internal")*'Inspection Log'!$I$2:$I$2001))))</f>
        <v/>
      </c>
      <c r="I295" s="21" t="str">
        <f>IF(OR($A295="",$S295&lt;&gt;"OK"),"",MAX($E295,SUMPRODUCT(MAX(('Inspection Log'!$B$2:$B$2001=$A295)*('Inspection Log'!$C$2:$C$2001="Hydrostatic")*'Inspection Log'!$I$2:$I$2001))))</f>
        <v/>
      </c>
      <c r="J295" s="21" t="str">
        <f>IF(OR($A295="",$S295&lt;&gt;"OK"),"",$F295+SUMPRODUCT(--(Types!$A$2:$A$21=$C295),Types!$C$2:$C$21))</f>
        <v/>
      </c>
      <c r="K295" s="21" t="str">
        <f>IF(OR($A295="",$S295&lt;&gt;"OK"),"",$G295+SUMPRODUCT(--(Types!$A$2:$A$21=$C295),Types!$D$2:$D$21))</f>
        <v/>
      </c>
      <c r="L295" s="21" t="str">
        <f>IF(OR($A295="",$S295&lt;&gt;"OK"),"",IF(SUMPRODUCT((Types!$A$2:$A$21=$C295)*(Types!$E$2:$E$21&lt;&gt;""))=0,"",EDATE($H295,12*SUMPRODUCT(--(Types!$A$2:$A$21=$C295),Types!$E$2:$E$21))))</f>
        <v/>
      </c>
      <c r="M295" s="21" t="str">
        <f>IF(OR($A295="",$S295&lt;&gt;"OK"),"",EDATE($I295,12*SUMPRODUCT(--(Types!$A$2:$A$21=$C295),Types!$F$2:$F$21)))</f>
        <v/>
      </c>
      <c r="N295" s="21" t="str">
        <f>IF(OR($A295="",$S295&lt;&gt;"OK"),"",MIN($J295:$M295))</f>
        <v/>
      </c>
      <c r="O295" s="22" t="str">
        <f>IF($A295="","",IF(OR($S295&lt;&gt;"OK",NOT(AND(ISNUMBER(Dashboard!$B$4),N(Dashboard!$B$4)&gt;=18264,N(Dashboard!$B$4)&lt;=73050))),"n/a",$N295-Dashboard!$B$4))</f>
        <v/>
      </c>
      <c r="P295" s="23" t="str">
        <f>IF(OR($A295="",$S295&lt;&gt;"OK"),"",MID(IF($J295=$N295," + Monthly","")&amp;IF($K295=$N295," + Maintenance","")&amp;IF($L295=$N295," + Internal","")&amp;IF($M295=$N295," + Hydrostatic",""),4,100))</f>
        <v/>
      </c>
      <c r="Q295" s="24" t="str">
        <f>IF($A295="","",IF(Dashboard!$B$14&gt;0,"Check data",IF($O295&lt;0,"Overdue",IF($O295&lt;=Dashboard!$B$5,"Due soon","OK"))))</f>
        <v/>
      </c>
      <c r="R295" s="22" t="str">
        <f>IF($A295="","",SUMPRODUCT(('Inspection Log'!$B$2:$B$2001=$A295)*('Inspection Log'!$E$2:$E$2001="Fail")*('Inspection Log'!$G$2:$G$2001&lt;&gt;"Closed")))</f>
        <v/>
      </c>
      <c r="S295" s="24" t="str">
        <f>IF(COUNTA($A295:$E295)=0,"",IF($A295="","Check ID",IF(SUMPRODUCT(--($A$2:$A$301=$A295))&gt;1,"Duplicate ID",IF(OR($C295="",SUMPRODUCT(--(Types!$A$2:$A$21=$C295))&lt;&gt;1),"Check ID",IF(OR($B295="",NOT(AND(ISNUMBER($E295),N($E295)&gt;=18264,N($E295)&lt;=73050))),"Check inputs","OK")))))</f>
        <v/>
      </c>
    </row>
    <row r="296" ht="24" customHeight="1" spans="1:19" x14ac:dyDescent="0.25">
      <c r="A296" s="18"/>
      <c r="B296" s="19"/>
      <c r="C296" s="18"/>
      <c r="D296" s="18"/>
      <c r="E296" s="20"/>
      <c r="F296" s="21" t="str">
        <f>IF(OR($A296="",$S296&lt;&gt;"OK"),"",MAX($E296,SUMPRODUCT(MAX(('Inspection Log'!$B$2:$B$2001=$A296)*('Inspection Log'!$C$2:$C$2001="Monthly")*'Inspection Log'!$I$2:$I$2001))))</f>
        <v/>
      </c>
      <c r="G296" s="21" t="str">
        <f>IF(OR($A296="",$S296&lt;&gt;"OK"),"",MAX($E296,SUMPRODUCT(MAX(('Inspection Log'!$B$2:$B$2001=$A296)*('Inspection Log'!$C$2:$C$2001="Maintenance")*'Inspection Log'!$I$2:$I$2001))))</f>
        <v/>
      </c>
      <c r="H296" s="21" t="str">
        <f>IF(OR($A296="",$S296&lt;&gt;"OK"),"",MAX($E296,SUMPRODUCT(MAX(('Inspection Log'!$B$2:$B$2001=$A296)*('Inspection Log'!$C$2:$C$2001="Internal")*'Inspection Log'!$I$2:$I$2001))))</f>
        <v/>
      </c>
      <c r="I296" s="21" t="str">
        <f>IF(OR($A296="",$S296&lt;&gt;"OK"),"",MAX($E296,SUMPRODUCT(MAX(('Inspection Log'!$B$2:$B$2001=$A296)*('Inspection Log'!$C$2:$C$2001="Hydrostatic")*'Inspection Log'!$I$2:$I$2001))))</f>
        <v/>
      </c>
      <c r="J296" s="21" t="str">
        <f>IF(OR($A296="",$S296&lt;&gt;"OK"),"",$F296+SUMPRODUCT(--(Types!$A$2:$A$21=$C296),Types!$C$2:$C$21))</f>
        <v/>
      </c>
      <c r="K296" s="21" t="str">
        <f>IF(OR($A296="",$S296&lt;&gt;"OK"),"",$G296+SUMPRODUCT(--(Types!$A$2:$A$21=$C296),Types!$D$2:$D$21))</f>
        <v/>
      </c>
      <c r="L296" s="21" t="str">
        <f>IF(OR($A296="",$S296&lt;&gt;"OK"),"",IF(SUMPRODUCT((Types!$A$2:$A$21=$C296)*(Types!$E$2:$E$21&lt;&gt;""))=0,"",EDATE($H296,12*SUMPRODUCT(--(Types!$A$2:$A$21=$C296),Types!$E$2:$E$21))))</f>
        <v/>
      </c>
      <c r="M296" s="21" t="str">
        <f>IF(OR($A296="",$S296&lt;&gt;"OK"),"",EDATE($I296,12*SUMPRODUCT(--(Types!$A$2:$A$21=$C296),Types!$F$2:$F$21)))</f>
        <v/>
      </c>
      <c r="N296" s="21" t="str">
        <f>IF(OR($A296="",$S296&lt;&gt;"OK"),"",MIN($J296:$M296))</f>
        <v/>
      </c>
      <c r="O296" s="22" t="str">
        <f>IF($A296="","",IF(OR($S296&lt;&gt;"OK",NOT(AND(ISNUMBER(Dashboard!$B$4),N(Dashboard!$B$4)&gt;=18264,N(Dashboard!$B$4)&lt;=73050))),"n/a",$N296-Dashboard!$B$4))</f>
        <v/>
      </c>
      <c r="P296" s="23" t="str">
        <f>IF(OR($A296="",$S296&lt;&gt;"OK"),"",MID(IF($J296=$N296," + Monthly","")&amp;IF($K296=$N296," + Maintenance","")&amp;IF($L296=$N296," + Internal","")&amp;IF($M296=$N296," + Hydrostatic",""),4,100))</f>
        <v/>
      </c>
      <c r="Q296" s="24" t="str">
        <f>IF($A296="","",IF(Dashboard!$B$14&gt;0,"Check data",IF($O296&lt;0,"Overdue",IF($O296&lt;=Dashboard!$B$5,"Due soon","OK"))))</f>
        <v/>
      </c>
      <c r="R296" s="22" t="str">
        <f>IF($A296="","",SUMPRODUCT(('Inspection Log'!$B$2:$B$2001=$A296)*('Inspection Log'!$E$2:$E$2001="Fail")*('Inspection Log'!$G$2:$G$2001&lt;&gt;"Closed")))</f>
        <v/>
      </c>
      <c r="S296" s="24" t="str">
        <f>IF(COUNTA($A296:$E296)=0,"",IF($A296="","Check ID",IF(SUMPRODUCT(--($A$2:$A$301=$A296))&gt;1,"Duplicate ID",IF(OR($C296="",SUMPRODUCT(--(Types!$A$2:$A$21=$C296))&lt;&gt;1),"Check ID",IF(OR($B296="",NOT(AND(ISNUMBER($E296),N($E296)&gt;=18264,N($E296)&lt;=73050))),"Check inputs","OK")))))</f>
        <v/>
      </c>
    </row>
    <row r="297" ht="24" customHeight="1" spans="1:19" x14ac:dyDescent="0.25">
      <c r="A297" s="18"/>
      <c r="B297" s="19"/>
      <c r="C297" s="18"/>
      <c r="D297" s="18"/>
      <c r="E297" s="20"/>
      <c r="F297" s="21" t="str">
        <f>IF(OR($A297="",$S297&lt;&gt;"OK"),"",MAX($E297,SUMPRODUCT(MAX(('Inspection Log'!$B$2:$B$2001=$A297)*('Inspection Log'!$C$2:$C$2001="Monthly")*'Inspection Log'!$I$2:$I$2001))))</f>
        <v/>
      </c>
      <c r="G297" s="21" t="str">
        <f>IF(OR($A297="",$S297&lt;&gt;"OK"),"",MAX($E297,SUMPRODUCT(MAX(('Inspection Log'!$B$2:$B$2001=$A297)*('Inspection Log'!$C$2:$C$2001="Maintenance")*'Inspection Log'!$I$2:$I$2001))))</f>
        <v/>
      </c>
      <c r="H297" s="21" t="str">
        <f>IF(OR($A297="",$S297&lt;&gt;"OK"),"",MAX($E297,SUMPRODUCT(MAX(('Inspection Log'!$B$2:$B$2001=$A297)*('Inspection Log'!$C$2:$C$2001="Internal")*'Inspection Log'!$I$2:$I$2001))))</f>
        <v/>
      </c>
      <c r="I297" s="21" t="str">
        <f>IF(OR($A297="",$S297&lt;&gt;"OK"),"",MAX($E297,SUMPRODUCT(MAX(('Inspection Log'!$B$2:$B$2001=$A297)*('Inspection Log'!$C$2:$C$2001="Hydrostatic")*'Inspection Log'!$I$2:$I$2001))))</f>
        <v/>
      </c>
      <c r="J297" s="21" t="str">
        <f>IF(OR($A297="",$S297&lt;&gt;"OK"),"",$F297+SUMPRODUCT(--(Types!$A$2:$A$21=$C297),Types!$C$2:$C$21))</f>
        <v/>
      </c>
      <c r="K297" s="21" t="str">
        <f>IF(OR($A297="",$S297&lt;&gt;"OK"),"",$G297+SUMPRODUCT(--(Types!$A$2:$A$21=$C297),Types!$D$2:$D$21))</f>
        <v/>
      </c>
      <c r="L297" s="21" t="str">
        <f>IF(OR($A297="",$S297&lt;&gt;"OK"),"",IF(SUMPRODUCT((Types!$A$2:$A$21=$C297)*(Types!$E$2:$E$21&lt;&gt;""))=0,"",EDATE($H297,12*SUMPRODUCT(--(Types!$A$2:$A$21=$C297),Types!$E$2:$E$21))))</f>
        <v/>
      </c>
      <c r="M297" s="21" t="str">
        <f>IF(OR($A297="",$S297&lt;&gt;"OK"),"",EDATE($I297,12*SUMPRODUCT(--(Types!$A$2:$A$21=$C297),Types!$F$2:$F$21)))</f>
        <v/>
      </c>
      <c r="N297" s="21" t="str">
        <f>IF(OR($A297="",$S297&lt;&gt;"OK"),"",MIN($J297:$M297))</f>
        <v/>
      </c>
      <c r="O297" s="22" t="str">
        <f>IF($A297="","",IF(OR($S297&lt;&gt;"OK",NOT(AND(ISNUMBER(Dashboard!$B$4),N(Dashboard!$B$4)&gt;=18264,N(Dashboard!$B$4)&lt;=73050))),"n/a",$N297-Dashboard!$B$4))</f>
        <v/>
      </c>
      <c r="P297" s="23" t="str">
        <f>IF(OR($A297="",$S297&lt;&gt;"OK"),"",MID(IF($J297=$N297," + Monthly","")&amp;IF($K297=$N297," + Maintenance","")&amp;IF($L297=$N297," + Internal","")&amp;IF($M297=$N297," + Hydrostatic",""),4,100))</f>
        <v/>
      </c>
      <c r="Q297" s="24" t="str">
        <f>IF($A297="","",IF(Dashboard!$B$14&gt;0,"Check data",IF($O297&lt;0,"Overdue",IF($O297&lt;=Dashboard!$B$5,"Due soon","OK"))))</f>
        <v/>
      </c>
      <c r="R297" s="22" t="str">
        <f>IF($A297="","",SUMPRODUCT(('Inspection Log'!$B$2:$B$2001=$A297)*('Inspection Log'!$E$2:$E$2001="Fail")*('Inspection Log'!$G$2:$G$2001&lt;&gt;"Closed")))</f>
        <v/>
      </c>
      <c r="S297" s="24" t="str">
        <f>IF(COUNTA($A297:$E297)=0,"",IF($A297="","Check ID",IF(SUMPRODUCT(--($A$2:$A$301=$A297))&gt;1,"Duplicate ID",IF(OR($C297="",SUMPRODUCT(--(Types!$A$2:$A$21=$C297))&lt;&gt;1),"Check ID",IF(OR($B297="",NOT(AND(ISNUMBER($E297),N($E297)&gt;=18264,N($E297)&lt;=73050))),"Check inputs","OK")))))</f>
        <v/>
      </c>
    </row>
    <row r="298" ht="24" customHeight="1" spans="1:19" x14ac:dyDescent="0.25">
      <c r="A298" s="18"/>
      <c r="B298" s="19"/>
      <c r="C298" s="18"/>
      <c r="D298" s="18"/>
      <c r="E298" s="20"/>
      <c r="F298" s="21" t="str">
        <f>IF(OR($A298="",$S298&lt;&gt;"OK"),"",MAX($E298,SUMPRODUCT(MAX(('Inspection Log'!$B$2:$B$2001=$A298)*('Inspection Log'!$C$2:$C$2001="Monthly")*'Inspection Log'!$I$2:$I$2001))))</f>
        <v/>
      </c>
      <c r="G298" s="21" t="str">
        <f>IF(OR($A298="",$S298&lt;&gt;"OK"),"",MAX($E298,SUMPRODUCT(MAX(('Inspection Log'!$B$2:$B$2001=$A298)*('Inspection Log'!$C$2:$C$2001="Maintenance")*'Inspection Log'!$I$2:$I$2001))))</f>
        <v/>
      </c>
      <c r="H298" s="21" t="str">
        <f>IF(OR($A298="",$S298&lt;&gt;"OK"),"",MAX($E298,SUMPRODUCT(MAX(('Inspection Log'!$B$2:$B$2001=$A298)*('Inspection Log'!$C$2:$C$2001="Internal")*'Inspection Log'!$I$2:$I$2001))))</f>
        <v/>
      </c>
      <c r="I298" s="21" t="str">
        <f>IF(OR($A298="",$S298&lt;&gt;"OK"),"",MAX($E298,SUMPRODUCT(MAX(('Inspection Log'!$B$2:$B$2001=$A298)*('Inspection Log'!$C$2:$C$2001="Hydrostatic")*'Inspection Log'!$I$2:$I$2001))))</f>
        <v/>
      </c>
      <c r="J298" s="21" t="str">
        <f>IF(OR($A298="",$S298&lt;&gt;"OK"),"",$F298+SUMPRODUCT(--(Types!$A$2:$A$21=$C298),Types!$C$2:$C$21))</f>
        <v/>
      </c>
      <c r="K298" s="21" t="str">
        <f>IF(OR($A298="",$S298&lt;&gt;"OK"),"",$G298+SUMPRODUCT(--(Types!$A$2:$A$21=$C298),Types!$D$2:$D$21))</f>
        <v/>
      </c>
      <c r="L298" s="21" t="str">
        <f>IF(OR($A298="",$S298&lt;&gt;"OK"),"",IF(SUMPRODUCT((Types!$A$2:$A$21=$C298)*(Types!$E$2:$E$21&lt;&gt;""))=0,"",EDATE($H298,12*SUMPRODUCT(--(Types!$A$2:$A$21=$C298),Types!$E$2:$E$21))))</f>
        <v/>
      </c>
      <c r="M298" s="21" t="str">
        <f>IF(OR($A298="",$S298&lt;&gt;"OK"),"",EDATE($I298,12*SUMPRODUCT(--(Types!$A$2:$A$21=$C298),Types!$F$2:$F$21)))</f>
        <v/>
      </c>
      <c r="N298" s="21" t="str">
        <f>IF(OR($A298="",$S298&lt;&gt;"OK"),"",MIN($J298:$M298))</f>
        <v/>
      </c>
      <c r="O298" s="22" t="str">
        <f>IF($A298="","",IF(OR($S298&lt;&gt;"OK",NOT(AND(ISNUMBER(Dashboard!$B$4),N(Dashboard!$B$4)&gt;=18264,N(Dashboard!$B$4)&lt;=73050))),"n/a",$N298-Dashboard!$B$4))</f>
        <v/>
      </c>
      <c r="P298" s="23" t="str">
        <f>IF(OR($A298="",$S298&lt;&gt;"OK"),"",MID(IF($J298=$N298," + Monthly","")&amp;IF($K298=$N298," + Maintenance","")&amp;IF($L298=$N298," + Internal","")&amp;IF($M298=$N298," + Hydrostatic",""),4,100))</f>
        <v/>
      </c>
      <c r="Q298" s="24" t="str">
        <f>IF($A298="","",IF(Dashboard!$B$14&gt;0,"Check data",IF($O298&lt;0,"Overdue",IF($O298&lt;=Dashboard!$B$5,"Due soon","OK"))))</f>
        <v/>
      </c>
      <c r="R298" s="22" t="str">
        <f>IF($A298="","",SUMPRODUCT(('Inspection Log'!$B$2:$B$2001=$A298)*('Inspection Log'!$E$2:$E$2001="Fail")*('Inspection Log'!$G$2:$G$2001&lt;&gt;"Closed")))</f>
        <v/>
      </c>
      <c r="S298" s="24" t="str">
        <f>IF(COUNTA($A298:$E298)=0,"",IF($A298="","Check ID",IF(SUMPRODUCT(--($A$2:$A$301=$A298))&gt;1,"Duplicate ID",IF(OR($C298="",SUMPRODUCT(--(Types!$A$2:$A$21=$C298))&lt;&gt;1),"Check ID",IF(OR($B298="",NOT(AND(ISNUMBER($E298),N($E298)&gt;=18264,N($E298)&lt;=73050))),"Check inputs","OK")))))</f>
        <v/>
      </c>
    </row>
    <row r="299" ht="24" customHeight="1" spans="1:19" x14ac:dyDescent="0.25">
      <c r="A299" s="18"/>
      <c r="B299" s="19"/>
      <c r="C299" s="18"/>
      <c r="D299" s="18"/>
      <c r="E299" s="20"/>
      <c r="F299" s="21" t="str">
        <f>IF(OR($A299="",$S299&lt;&gt;"OK"),"",MAX($E299,SUMPRODUCT(MAX(('Inspection Log'!$B$2:$B$2001=$A299)*('Inspection Log'!$C$2:$C$2001="Monthly")*'Inspection Log'!$I$2:$I$2001))))</f>
        <v/>
      </c>
      <c r="G299" s="21" t="str">
        <f>IF(OR($A299="",$S299&lt;&gt;"OK"),"",MAX($E299,SUMPRODUCT(MAX(('Inspection Log'!$B$2:$B$2001=$A299)*('Inspection Log'!$C$2:$C$2001="Maintenance")*'Inspection Log'!$I$2:$I$2001))))</f>
        <v/>
      </c>
      <c r="H299" s="21" t="str">
        <f>IF(OR($A299="",$S299&lt;&gt;"OK"),"",MAX($E299,SUMPRODUCT(MAX(('Inspection Log'!$B$2:$B$2001=$A299)*('Inspection Log'!$C$2:$C$2001="Internal")*'Inspection Log'!$I$2:$I$2001))))</f>
        <v/>
      </c>
      <c r="I299" s="21" t="str">
        <f>IF(OR($A299="",$S299&lt;&gt;"OK"),"",MAX($E299,SUMPRODUCT(MAX(('Inspection Log'!$B$2:$B$2001=$A299)*('Inspection Log'!$C$2:$C$2001="Hydrostatic")*'Inspection Log'!$I$2:$I$2001))))</f>
        <v/>
      </c>
      <c r="J299" s="21" t="str">
        <f>IF(OR($A299="",$S299&lt;&gt;"OK"),"",$F299+SUMPRODUCT(--(Types!$A$2:$A$21=$C299),Types!$C$2:$C$21))</f>
        <v/>
      </c>
      <c r="K299" s="21" t="str">
        <f>IF(OR($A299="",$S299&lt;&gt;"OK"),"",$G299+SUMPRODUCT(--(Types!$A$2:$A$21=$C299),Types!$D$2:$D$21))</f>
        <v/>
      </c>
      <c r="L299" s="21" t="str">
        <f>IF(OR($A299="",$S299&lt;&gt;"OK"),"",IF(SUMPRODUCT((Types!$A$2:$A$21=$C299)*(Types!$E$2:$E$21&lt;&gt;""))=0,"",EDATE($H299,12*SUMPRODUCT(--(Types!$A$2:$A$21=$C299),Types!$E$2:$E$21))))</f>
        <v/>
      </c>
      <c r="M299" s="21" t="str">
        <f>IF(OR($A299="",$S299&lt;&gt;"OK"),"",EDATE($I299,12*SUMPRODUCT(--(Types!$A$2:$A$21=$C299),Types!$F$2:$F$21)))</f>
        <v/>
      </c>
      <c r="N299" s="21" t="str">
        <f>IF(OR($A299="",$S299&lt;&gt;"OK"),"",MIN($J299:$M299))</f>
        <v/>
      </c>
      <c r="O299" s="22" t="str">
        <f>IF($A299="","",IF(OR($S299&lt;&gt;"OK",NOT(AND(ISNUMBER(Dashboard!$B$4),N(Dashboard!$B$4)&gt;=18264,N(Dashboard!$B$4)&lt;=73050))),"n/a",$N299-Dashboard!$B$4))</f>
        <v/>
      </c>
      <c r="P299" s="23" t="str">
        <f>IF(OR($A299="",$S299&lt;&gt;"OK"),"",MID(IF($J299=$N299," + Monthly","")&amp;IF($K299=$N299," + Maintenance","")&amp;IF($L299=$N299," + Internal","")&amp;IF($M299=$N299," + Hydrostatic",""),4,100))</f>
        <v/>
      </c>
      <c r="Q299" s="24" t="str">
        <f>IF($A299="","",IF(Dashboard!$B$14&gt;0,"Check data",IF($O299&lt;0,"Overdue",IF($O299&lt;=Dashboard!$B$5,"Due soon","OK"))))</f>
        <v/>
      </c>
      <c r="R299" s="22" t="str">
        <f>IF($A299="","",SUMPRODUCT(('Inspection Log'!$B$2:$B$2001=$A299)*('Inspection Log'!$E$2:$E$2001="Fail")*('Inspection Log'!$G$2:$G$2001&lt;&gt;"Closed")))</f>
        <v/>
      </c>
      <c r="S299" s="24" t="str">
        <f>IF(COUNTA($A299:$E299)=0,"",IF($A299="","Check ID",IF(SUMPRODUCT(--($A$2:$A$301=$A299))&gt;1,"Duplicate ID",IF(OR($C299="",SUMPRODUCT(--(Types!$A$2:$A$21=$C299))&lt;&gt;1),"Check ID",IF(OR($B299="",NOT(AND(ISNUMBER($E299),N($E299)&gt;=18264,N($E299)&lt;=73050))),"Check inputs","OK")))))</f>
        <v/>
      </c>
    </row>
    <row r="300" ht="24" customHeight="1" spans="1:19" x14ac:dyDescent="0.25">
      <c r="A300" s="18"/>
      <c r="B300" s="19"/>
      <c r="C300" s="18"/>
      <c r="D300" s="18"/>
      <c r="E300" s="20"/>
      <c r="F300" s="21" t="str">
        <f>IF(OR($A300="",$S300&lt;&gt;"OK"),"",MAX($E300,SUMPRODUCT(MAX(('Inspection Log'!$B$2:$B$2001=$A300)*('Inspection Log'!$C$2:$C$2001="Monthly")*'Inspection Log'!$I$2:$I$2001))))</f>
        <v/>
      </c>
      <c r="G300" s="21" t="str">
        <f>IF(OR($A300="",$S300&lt;&gt;"OK"),"",MAX($E300,SUMPRODUCT(MAX(('Inspection Log'!$B$2:$B$2001=$A300)*('Inspection Log'!$C$2:$C$2001="Maintenance")*'Inspection Log'!$I$2:$I$2001))))</f>
        <v/>
      </c>
      <c r="H300" s="21" t="str">
        <f>IF(OR($A300="",$S300&lt;&gt;"OK"),"",MAX($E300,SUMPRODUCT(MAX(('Inspection Log'!$B$2:$B$2001=$A300)*('Inspection Log'!$C$2:$C$2001="Internal")*'Inspection Log'!$I$2:$I$2001))))</f>
        <v/>
      </c>
      <c r="I300" s="21" t="str">
        <f>IF(OR($A300="",$S300&lt;&gt;"OK"),"",MAX($E300,SUMPRODUCT(MAX(('Inspection Log'!$B$2:$B$2001=$A300)*('Inspection Log'!$C$2:$C$2001="Hydrostatic")*'Inspection Log'!$I$2:$I$2001))))</f>
        <v/>
      </c>
      <c r="J300" s="21" t="str">
        <f>IF(OR($A300="",$S300&lt;&gt;"OK"),"",$F300+SUMPRODUCT(--(Types!$A$2:$A$21=$C300),Types!$C$2:$C$21))</f>
        <v/>
      </c>
      <c r="K300" s="21" t="str">
        <f>IF(OR($A300="",$S300&lt;&gt;"OK"),"",$G300+SUMPRODUCT(--(Types!$A$2:$A$21=$C300),Types!$D$2:$D$21))</f>
        <v/>
      </c>
      <c r="L300" s="21" t="str">
        <f>IF(OR($A300="",$S300&lt;&gt;"OK"),"",IF(SUMPRODUCT((Types!$A$2:$A$21=$C300)*(Types!$E$2:$E$21&lt;&gt;""))=0,"",EDATE($H300,12*SUMPRODUCT(--(Types!$A$2:$A$21=$C300),Types!$E$2:$E$21))))</f>
        <v/>
      </c>
      <c r="M300" s="21" t="str">
        <f>IF(OR($A300="",$S300&lt;&gt;"OK"),"",EDATE($I300,12*SUMPRODUCT(--(Types!$A$2:$A$21=$C300),Types!$F$2:$F$21)))</f>
        <v/>
      </c>
      <c r="N300" s="21" t="str">
        <f>IF(OR($A300="",$S300&lt;&gt;"OK"),"",MIN($J300:$M300))</f>
        <v/>
      </c>
      <c r="O300" s="22" t="str">
        <f>IF($A300="","",IF(OR($S300&lt;&gt;"OK",NOT(AND(ISNUMBER(Dashboard!$B$4),N(Dashboard!$B$4)&gt;=18264,N(Dashboard!$B$4)&lt;=73050))),"n/a",$N300-Dashboard!$B$4))</f>
        <v/>
      </c>
      <c r="P300" s="23" t="str">
        <f>IF(OR($A300="",$S300&lt;&gt;"OK"),"",MID(IF($J300=$N300," + Monthly","")&amp;IF($K300=$N300," + Maintenance","")&amp;IF($L300=$N300," + Internal","")&amp;IF($M300=$N300," + Hydrostatic",""),4,100))</f>
        <v/>
      </c>
      <c r="Q300" s="24" t="str">
        <f>IF($A300="","",IF(Dashboard!$B$14&gt;0,"Check data",IF($O300&lt;0,"Overdue",IF($O300&lt;=Dashboard!$B$5,"Due soon","OK"))))</f>
        <v/>
      </c>
      <c r="R300" s="22" t="str">
        <f>IF($A300="","",SUMPRODUCT(('Inspection Log'!$B$2:$B$2001=$A300)*('Inspection Log'!$E$2:$E$2001="Fail")*('Inspection Log'!$G$2:$G$2001&lt;&gt;"Closed")))</f>
        <v/>
      </c>
      <c r="S300" s="24" t="str">
        <f>IF(COUNTA($A300:$E300)=0,"",IF($A300="","Check ID",IF(SUMPRODUCT(--($A$2:$A$301=$A300))&gt;1,"Duplicate ID",IF(OR($C300="",SUMPRODUCT(--(Types!$A$2:$A$21=$C300))&lt;&gt;1),"Check ID",IF(OR($B300="",NOT(AND(ISNUMBER($E300),N($E300)&gt;=18264,N($E300)&lt;=73050))),"Check inputs","OK")))))</f>
        <v/>
      </c>
    </row>
    <row r="301" ht="24" customHeight="1" spans="1:19" x14ac:dyDescent="0.25">
      <c r="A301" s="18"/>
      <c r="B301" s="19"/>
      <c r="C301" s="18"/>
      <c r="D301" s="18"/>
      <c r="E301" s="20"/>
      <c r="F301" s="21" t="str">
        <f>IF(OR($A301="",$S301&lt;&gt;"OK"),"",MAX($E301,SUMPRODUCT(MAX(('Inspection Log'!$B$2:$B$2001=$A301)*('Inspection Log'!$C$2:$C$2001="Monthly")*'Inspection Log'!$I$2:$I$2001))))</f>
        <v/>
      </c>
      <c r="G301" s="21" t="str">
        <f>IF(OR($A301="",$S301&lt;&gt;"OK"),"",MAX($E301,SUMPRODUCT(MAX(('Inspection Log'!$B$2:$B$2001=$A301)*('Inspection Log'!$C$2:$C$2001="Maintenance")*'Inspection Log'!$I$2:$I$2001))))</f>
        <v/>
      </c>
      <c r="H301" s="21" t="str">
        <f>IF(OR($A301="",$S301&lt;&gt;"OK"),"",MAX($E301,SUMPRODUCT(MAX(('Inspection Log'!$B$2:$B$2001=$A301)*('Inspection Log'!$C$2:$C$2001="Internal")*'Inspection Log'!$I$2:$I$2001))))</f>
        <v/>
      </c>
      <c r="I301" s="21" t="str">
        <f>IF(OR($A301="",$S301&lt;&gt;"OK"),"",MAX($E301,SUMPRODUCT(MAX(('Inspection Log'!$B$2:$B$2001=$A301)*('Inspection Log'!$C$2:$C$2001="Hydrostatic")*'Inspection Log'!$I$2:$I$2001))))</f>
        <v/>
      </c>
      <c r="J301" s="21" t="str">
        <f>IF(OR($A301="",$S301&lt;&gt;"OK"),"",$F301+SUMPRODUCT(--(Types!$A$2:$A$21=$C301),Types!$C$2:$C$21))</f>
        <v/>
      </c>
      <c r="K301" s="21" t="str">
        <f>IF(OR($A301="",$S301&lt;&gt;"OK"),"",$G301+SUMPRODUCT(--(Types!$A$2:$A$21=$C301),Types!$D$2:$D$21))</f>
        <v/>
      </c>
      <c r="L301" s="21" t="str">
        <f>IF(OR($A301="",$S301&lt;&gt;"OK"),"",IF(SUMPRODUCT((Types!$A$2:$A$21=$C301)*(Types!$E$2:$E$21&lt;&gt;""))=0,"",EDATE($H301,12*SUMPRODUCT(--(Types!$A$2:$A$21=$C301),Types!$E$2:$E$21))))</f>
        <v/>
      </c>
      <c r="M301" s="21" t="str">
        <f>IF(OR($A301="",$S301&lt;&gt;"OK"),"",EDATE($I301,12*SUMPRODUCT(--(Types!$A$2:$A$21=$C301),Types!$F$2:$F$21)))</f>
        <v/>
      </c>
      <c r="N301" s="21" t="str">
        <f>IF(OR($A301="",$S301&lt;&gt;"OK"),"",MIN($J301:$M301))</f>
        <v/>
      </c>
      <c r="O301" s="22" t="str">
        <f>IF($A301="","",IF(OR($S301&lt;&gt;"OK",NOT(AND(ISNUMBER(Dashboard!$B$4),N(Dashboard!$B$4)&gt;=18264,N(Dashboard!$B$4)&lt;=73050))),"n/a",$N301-Dashboard!$B$4))</f>
        <v/>
      </c>
      <c r="P301" s="23" t="str">
        <f>IF(OR($A301="",$S301&lt;&gt;"OK"),"",MID(IF($J301=$N301," + Monthly","")&amp;IF($K301=$N301," + Maintenance","")&amp;IF($L301=$N301," + Internal","")&amp;IF($M301=$N301," + Hydrostatic",""),4,100))</f>
        <v/>
      </c>
      <c r="Q301" s="24" t="str">
        <f>IF($A301="","",IF(Dashboard!$B$14&gt;0,"Check data",IF($O301&lt;0,"Overdue",IF($O301&lt;=Dashboard!$B$5,"Due soon","OK"))))</f>
        <v/>
      </c>
      <c r="R301" s="22" t="str">
        <f>IF($A301="","",SUMPRODUCT(('Inspection Log'!$B$2:$B$2001=$A301)*('Inspection Log'!$E$2:$E$2001="Fail")*('Inspection Log'!$G$2:$G$2001&lt;&gt;"Closed")))</f>
        <v/>
      </c>
      <c r="S301" s="24" t="str">
        <f>IF(COUNTA($A301:$E301)=0,"",IF($A301="","Check ID",IF(SUMPRODUCT(--($A$2:$A$301=$A301))&gt;1,"Duplicate ID",IF(OR($C301="",SUMPRODUCT(--(Types!$A$2:$A$21=$C301))&lt;&gt;1),"Check ID",IF(OR($B301="",NOT(AND(ISNUMBER($E301),N($E301)&gt;=18264,N($E301)&lt;=73050))),"Check inputs","OK")))))</f>
        <v/>
      </c>
    </row>
  </sheetData>
  <conditionalFormatting sqref="Q2:Q301">
    <cfRule type="expression" dxfId="3" priority="10">
      <formula>$Q2="Overdue"</formula>
    </cfRule>
    <cfRule type="expression" dxfId="4" priority="11">
      <formula>$Q2="Due soon"</formula>
    </cfRule>
    <cfRule type="expression" dxfId="5" priority="12">
      <formula>$Q2="OK"</formula>
    </cfRule>
    <cfRule type="expression" dxfId="6" priority="13">
      <formula>$Q2="Check data"</formula>
    </cfRule>
  </conditionalFormatting>
  <conditionalFormatting sqref="R2:R301">
    <cfRule type="expression" dxfId="7" priority="14">
      <formula>AND(ISNUMBER($R2),$R2&gt;0)</formula>
    </cfRule>
  </conditionalFormatting>
  <conditionalFormatting sqref="S2:S301">
    <cfRule type="expression" dxfId="8" priority="15">
      <formula>$S2="Check ID"</formula>
    </cfRule>
    <cfRule type="expression" dxfId="9" priority="16">
      <formula>$S2="Duplicate ID"</formula>
    </cfRule>
    <cfRule type="expression" dxfId="10" priority="17">
      <formula>$S2="Check inputs"</formula>
    </cfRule>
  </conditionalFormatting>
  <dataValidations count="3">
    <dataValidation type="custom" allowBlank="1" showErrorMessage="1" errorTitle="Duplicate ID" error="Each Unit ID must be unique." sqref="A2:A301">
      <formula1>SUMPRODUCT(--($A$2:$A$301=A2))=1</formula1>
    </dataValidation>
    <dataValidation type="list" allowBlank="1" showErrorMessage="1" errorTitle="Unknown type" error="Pick a type code listed on the Types sheet, or add the type there first." sqref="C2:C301">
      <formula1>Types!$A$2:$A$21</formula1>
    </dataValidation>
    <dataValidation type="decimal" allowBlank="1" showErrorMessage="1" errorTitle="Invalid date" error="Enter the manufacture date." sqref="E2:E301">
      <formula1>18264</formula1>
      <formula2>73050</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01"/>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8" customWidth="1"/>
    <col min="3" max="3" width="13" customWidth="1"/>
    <col min="4" max="4" width="10" customWidth="1"/>
    <col min="5" max="5" width="8" customWidth="1"/>
    <col min="6" max="6" width="24" customWidth="1"/>
    <col min="7" max="7" width="10" customWidth="1"/>
    <col min="8" max="8" width="13" customWidth="1"/>
    <col min="9" max="9" width="12" customWidth="1"/>
  </cols>
  <sheetData>
    <row r="1" ht="34" customHeight="1" spans="1:9" x14ac:dyDescent="0.25">
      <c r="A1" s="11" t="s">
        <v>80</v>
      </c>
      <c r="B1" s="11" t="s">
        <v>46</v>
      </c>
      <c r="C1" s="11" t="s">
        <v>81</v>
      </c>
      <c r="D1" s="11" t="s">
        <v>82</v>
      </c>
      <c r="E1" s="11" t="s">
        <v>83</v>
      </c>
      <c r="F1" s="11" t="s">
        <v>84</v>
      </c>
      <c r="G1" s="11" t="s">
        <v>85</v>
      </c>
      <c r="H1" s="11" t="s">
        <v>38</v>
      </c>
      <c r="I1" s="11" t="s">
        <v>86</v>
      </c>
    </row>
    <row r="2" spans="1:9" x14ac:dyDescent="0.25">
      <c r="A2" s="25">
        <v>46300</v>
      </c>
      <c r="B2" s="13" t="s">
        <v>64</v>
      </c>
      <c r="C2" s="13" t="s">
        <v>87</v>
      </c>
      <c r="D2" s="14" t="s">
        <v>88</v>
      </c>
      <c r="E2" s="13" t="s">
        <v>89</v>
      </c>
      <c r="F2" s="14"/>
      <c r="G2" s="13"/>
      <c r="H2" s="16" t="str">
        <f>IF(COUNTA($A2:$G2)=0,"",IF(OR($B2="",SUMPRODUCT(--(Extinguishers!$A$2:$A$301=$B2))&lt;&gt;1),"Check ID",IF(OR(NOT(AND(ISNUMBER($A2),N($A2)&gt;=18264,N($A2)&lt;=73050)),N($A2)&lt;SUMPRODUCT(--(Extinguishers!$A$2:$A$301=$B2),Extinguishers!$E$2:$E$301),AND($C2&lt;&gt;"Monthly",$C2&lt;&gt;"Maintenance",$C2&lt;&gt;"Internal",$C2&lt;&gt;"Hydrostatic"),AND($E2&lt;&gt;"Pass",$E2&lt;&gt;"Fail"),AND($G2&lt;&gt;"",$G2&lt;&gt;"Open",$G2&lt;&gt;"Closed")),"Check inputs",IF(AND($E2="Fail",$G2=""),"Set follow-up","OK"))))</f>
        <v>OK</v>
      </c>
      <c r="I2" s="26">
        <f>IF(AND(ISNUMBER($A2),N($A2)&gt;=18264,N($A2)&lt;=73050),$A2,0)</f>
        <v>46300</v>
      </c>
    </row>
    <row r="3" spans="1:9" x14ac:dyDescent="0.25">
      <c r="A3" s="25">
        <v>46093</v>
      </c>
      <c r="B3" s="13" t="s">
        <v>64</v>
      </c>
      <c r="C3" s="13" t="s">
        <v>90</v>
      </c>
      <c r="D3" s="14" t="s">
        <v>91</v>
      </c>
      <c r="E3" s="13" t="s">
        <v>89</v>
      </c>
      <c r="F3" s="14"/>
      <c r="G3" s="13"/>
      <c r="H3" s="16" t="str">
        <f>IF(COUNTA($A3:$G3)=0,"",IF(OR($B3="",SUMPRODUCT(--(Extinguishers!$A$2:$A$301=$B3))&lt;&gt;1),"Check ID",IF(OR(NOT(AND(ISNUMBER($A3),N($A3)&gt;=18264,N($A3)&lt;=73050)),N($A3)&lt;SUMPRODUCT(--(Extinguishers!$A$2:$A$301=$B3),Extinguishers!$E$2:$E$301),AND($C3&lt;&gt;"Monthly",$C3&lt;&gt;"Maintenance",$C3&lt;&gt;"Internal",$C3&lt;&gt;"Hydrostatic"),AND($E3&lt;&gt;"Pass",$E3&lt;&gt;"Fail"),AND($G3&lt;&gt;"",$G3&lt;&gt;"Open",$G3&lt;&gt;"Closed")),"Check inputs",IF(AND($E3="Fail",$G3=""),"Set follow-up","OK"))))</f>
        <v>OK</v>
      </c>
      <c r="I3" s="26">
        <f>IF(AND(ISNUMBER($A3),N($A3)&gt;=18264,N($A3)&lt;=73050),$A3,0)</f>
        <v>46093</v>
      </c>
    </row>
    <row r="4" spans="1:9" x14ac:dyDescent="0.25">
      <c r="A4" s="25">
        <v>46300</v>
      </c>
      <c r="B4" s="13" t="s">
        <v>67</v>
      </c>
      <c r="C4" s="13" t="s">
        <v>87</v>
      </c>
      <c r="D4" s="14" t="s">
        <v>88</v>
      </c>
      <c r="E4" s="13" t="s">
        <v>92</v>
      </c>
      <c r="F4" s="14" t="s">
        <v>93</v>
      </c>
      <c r="G4" s="13" t="s">
        <v>94</v>
      </c>
      <c r="H4" s="16" t="str">
        <f>IF(COUNTA($A4:$G4)=0,"",IF(OR($B4="",SUMPRODUCT(--(Extinguishers!$A$2:$A$301=$B4))&lt;&gt;1),"Check ID",IF(OR(NOT(AND(ISNUMBER($A4),N($A4)&gt;=18264,N($A4)&lt;=73050)),N($A4)&lt;SUMPRODUCT(--(Extinguishers!$A$2:$A$301=$B4),Extinguishers!$E$2:$E$301),AND($C4&lt;&gt;"Monthly",$C4&lt;&gt;"Maintenance",$C4&lt;&gt;"Internal",$C4&lt;&gt;"Hydrostatic"),AND($E4&lt;&gt;"Pass",$E4&lt;&gt;"Fail"),AND($G4&lt;&gt;"",$G4&lt;&gt;"Open",$G4&lt;&gt;"Closed")),"Check inputs",IF(AND($E4="Fail",$G4=""),"Set follow-up","OK"))))</f>
        <v>OK</v>
      </c>
      <c r="I4" s="26">
        <f>IF(AND(ISNUMBER($A4),N($A4)&gt;=18264,N($A4)&lt;=73050),$A4,0)</f>
        <v>46300</v>
      </c>
    </row>
    <row r="5" spans="1:9" x14ac:dyDescent="0.25">
      <c r="A5" s="25">
        <v>45981</v>
      </c>
      <c r="B5" s="13" t="s">
        <v>67</v>
      </c>
      <c r="C5" s="13" t="s">
        <v>90</v>
      </c>
      <c r="D5" s="14" t="s">
        <v>91</v>
      </c>
      <c r="E5" s="13" t="s">
        <v>89</v>
      </c>
      <c r="F5" s="14"/>
      <c r="G5" s="13"/>
      <c r="H5" s="16" t="str">
        <f>IF(COUNTA($A5:$G5)=0,"",IF(OR($B5="",SUMPRODUCT(--(Extinguishers!$A$2:$A$301=$B5))&lt;&gt;1),"Check ID",IF(OR(NOT(AND(ISNUMBER($A5),N($A5)&gt;=18264,N($A5)&lt;=73050)),N($A5)&lt;SUMPRODUCT(--(Extinguishers!$A$2:$A$301=$B5),Extinguishers!$E$2:$E$301),AND($C5&lt;&gt;"Monthly",$C5&lt;&gt;"Maintenance",$C5&lt;&gt;"Internal",$C5&lt;&gt;"Hydrostatic"),AND($E5&lt;&gt;"Pass",$E5&lt;&gt;"Fail"),AND($G5&lt;&gt;"",$G5&lt;&gt;"Open",$G5&lt;&gt;"Closed")),"Check inputs",IF(AND($E5="Fail",$G5=""),"Set follow-up","OK"))))</f>
        <v>OK</v>
      </c>
      <c r="I5" s="26">
        <f>IF(AND(ISNUMBER($A5),N($A5)&gt;=18264,N($A5)&lt;=73050),$A5,0)</f>
        <v>45981</v>
      </c>
    </row>
    <row r="6" spans="1:9" x14ac:dyDescent="0.25">
      <c r="A6" s="25">
        <v>46286</v>
      </c>
      <c r="B6" s="13" t="s">
        <v>70</v>
      </c>
      <c r="C6" s="13" t="s">
        <v>87</v>
      </c>
      <c r="D6" s="14" t="s">
        <v>88</v>
      </c>
      <c r="E6" s="13" t="s">
        <v>89</v>
      </c>
      <c r="F6" s="14"/>
      <c r="G6" s="13"/>
      <c r="H6" s="16" t="str">
        <f>IF(COUNTA($A6:$G6)=0,"",IF(OR($B6="",SUMPRODUCT(--(Extinguishers!$A$2:$A$301=$B6))&lt;&gt;1),"Check ID",IF(OR(NOT(AND(ISNUMBER($A6),N($A6)&gt;=18264,N($A6)&lt;=73050)),N($A6)&lt;SUMPRODUCT(--(Extinguishers!$A$2:$A$301=$B6),Extinguishers!$E$2:$E$301),AND($C6&lt;&gt;"Monthly",$C6&lt;&gt;"Maintenance",$C6&lt;&gt;"Internal",$C6&lt;&gt;"Hydrostatic"),AND($E6&lt;&gt;"Pass",$E6&lt;&gt;"Fail"),AND($G6&lt;&gt;"",$G6&lt;&gt;"Open",$G6&lt;&gt;"Closed")),"Check inputs",IF(AND($E6="Fail",$G6=""),"Set follow-up","OK"))))</f>
        <v>OK</v>
      </c>
      <c r="I6" s="26">
        <f>IF(AND(ISNUMBER($A6),N($A6)&gt;=18264,N($A6)&lt;=73050),$A6,0)</f>
        <v>46286</v>
      </c>
    </row>
    <row r="7" spans="1:9" x14ac:dyDescent="0.25">
      <c r="A7" s="25">
        <v>46144</v>
      </c>
      <c r="B7" s="13" t="s">
        <v>70</v>
      </c>
      <c r="C7" s="13" t="s">
        <v>90</v>
      </c>
      <c r="D7" s="14" t="s">
        <v>91</v>
      </c>
      <c r="E7" s="13" t="s">
        <v>89</v>
      </c>
      <c r="F7" s="14"/>
      <c r="G7" s="13"/>
      <c r="H7" s="16" t="str">
        <f>IF(COUNTA($A7:$G7)=0,"",IF(OR($B7="",SUMPRODUCT(--(Extinguishers!$A$2:$A$301=$B7))&lt;&gt;1),"Check ID",IF(OR(NOT(AND(ISNUMBER($A7),N($A7)&gt;=18264,N($A7)&lt;=73050)),N($A7)&lt;SUMPRODUCT(--(Extinguishers!$A$2:$A$301=$B7),Extinguishers!$E$2:$E$301),AND($C7&lt;&gt;"Monthly",$C7&lt;&gt;"Maintenance",$C7&lt;&gt;"Internal",$C7&lt;&gt;"Hydrostatic"),AND($E7&lt;&gt;"Pass",$E7&lt;&gt;"Fail"),AND($G7&lt;&gt;"",$G7&lt;&gt;"Open",$G7&lt;&gt;"Closed")),"Check inputs",IF(AND($E7="Fail",$G7=""),"Set follow-up","OK"))))</f>
        <v>OK</v>
      </c>
      <c r="I7" s="26">
        <f>IF(AND(ISNUMBER($A7),N($A7)&gt;=18264,N($A7)&lt;=73050),$A7,0)</f>
        <v>46144</v>
      </c>
    </row>
    <row r="8" spans="1:9" x14ac:dyDescent="0.25">
      <c r="A8" s="25">
        <v>46300</v>
      </c>
      <c r="B8" s="13" t="s">
        <v>72</v>
      </c>
      <c r="C8" s="13" t="s">
        <v>87</v>
      </c>
      <c r="D8" s="14" t="s">
        <v>88</v>
      </c>
      <c r="E8" s="13" t="s">
        <v>89</v>
      </c>
      <c r="F8" s="14"/>
      <c r="G8" s="13"/>
      <c r="H8" s="16" t="str">
        <f>IF(COUNTA($A8:$G8)=0,"",IF(OR($B8="",SUMPRODUCT(--(Extinguishers!$A$2:$A$301=$B8))&lt;&gt;1),"Check ID",IF(OR(NOT(AND(ISNUMBER($A8),N($A8)&gt;=18264,N($A8)&lt;=73050)),N($A8)&lt;SUMPRODUCT(--(Extinguishers!$A$2:$A$301=$B8),Extinguishers!$E$2:$E$301),AND($C8&lt;&gt;"Monthly",$C8&lt;&gt;"Maintenance",$C8&lt;&gt;"Internal",$C8&lt;&gt;"Hydrostatic"),AND($E8&lt;&gt;"Pass",$E8&lt;&gt;"Fail"),AND($G8&lt;&gt;"",$G8&lt;&gt;"Open",$G8&lt;&gt;"Closed")),"Check inputs",IF(AND($E8="Fail",$G8=""),"Set follow-up","OK"))))</f>
        <v>OK</v>
      </c>
      <c r="I8" s="26">
        <f>IF(AND(ISNUMBER($A8),N($A8)&gt;=18264,N($A8)&lt;=73050),$A8,0)</f>
        <v>46300</v>
      </c>
    </row>
    <row r="9" spans="1:9" x14ac:dyDescent="0.25">
      <c r="A9" s="25">
        <v>46188</v>
      </c>
      <c r="B9" s="13" t="s">
        <v>72</v>
      </c>
      <c r="C9" s="13" t="s">
        <v>90</v>
      </c>
      <c r="D9" s="14" t="s">
        <v>91</v>
      </c>
      <c r="E9" s="13" t="s">
        <v>89</v>
      </c>
      <c r="F9" s="14"/>
      <c r="G9" s="13"/>
      <c r="H9" s="16" t="str">
        <f>IF(COUNTA($A9:$G9)=0,"",IF(OR($B9="",SUMPRODUCT(--(Extinguishers!$A$2:$A$301=$B9))&lt;&gt;1),"Check ID",IF(OR(NOT(AND(ISNUMBER($A9),N($A9)&gt;=18264,N($A9)&lt;=73050)),N($A9)&lt;SUMPRODUCT(--(Extinguishers!$A$2:$A$301=$B9),Extinguishers!$E$2:$E$301),AND($C9&lt;&gt;"Monthly",$C9&lt;&gt;"Maintenance",$C9&lt;&gt;"Internal",$C9&lt;&gt;"Hydrostatic"),AND($E9&lt;&gt;"Pass",$E9&lt;&gt;"Fail"),AND($G9&lt;&gt;"",$G9&lt;&gt;"Open",$G9&lt;&gt;"Closed")),"Check inputs",IF(AND($E9="Fail",$G9=""),"Set follow-up","OK"))))</f>
        <v>OK</v>
      </c>
      <c r="I9" s="26">
        <f>IF(AND(ISNUMBER($A9),N($A9)&gt;=18264,N($A9)&lt;=73050),$A9,0)</f>
        <v>46188</v>
      </c>
    </row>
    <row r="10" spans="1:9" x14ac:dyDescent="0.25">
      <c r="A10" s="25">
        <v>46300</v>
      </c>
      <c r="B10" s="13" t="s">
        <v>75</v>
      </c>
      <c r="C10" s="13" t="s">
        <v>87</v>
      </c>
      <c r="D10" s="14" t="s">
        <v>88</v>
      </c>
      <c r="E10" s="13" t="s">
        <v>92</v>
      </c>
      <c r="F10" s="14" t="s">
        <v>95</v>
      </c>
      <c r="G10" s="13" t="s">
        <v>96</v>
      </c>
      <c r="H10" s="16" t="str">
        <f>IF(COUNTA($A10:$G10)=0,"",IF(OR($B10="",SUMPRODUCT(--(Extinguishers!$A$2:$A$301=$B10))&lt;&gt;1),"Check ID",IF(OR(NOT(AND(ISNUMBER($A10),N($A10)&gt;=18264,N($A10)&lt;=73050)),N($A10)&lt;SUMPRODUCT(--(Extinguishers!$A$2:$A$301=$B10),Extinguishers!$E$2:$E$301),AND($C10&lt;&gt;"Monthly",$C10&lt;&gt;"Maintenance",$C10&lt;&gt;"Internal",$C10&lt;&gt;"Hydrostatic"),AND($E10&lt;&gt;"Pass",$E10&lt;&gt;"Fail"),AND($G10&lt;&gt;"",$G10&lt;&gt;"Open",$G10&lt;&gt;"Closed")),"Check inputs",IF(AND($E10="Fail",$G10=""),"Set follow-up","OK"))))</f>
        <v>OK</v>
      </c>
      <c r="I10" s="26">
        <f>IF(AND(ISNUMBER($A10),N($A10)&gt;=18264,N($A10)&lt;=73050),$A10,0)</f>
        <v>46300</v>
      </c>
    </row>
    <row r="11" spans="1:9" x14ac:dyDescent="0.25">
      <c r="A11" s="25">
        <v>46030</v>
      </c>
      <c r="B11" s="13" t="s">
        <v>75</v>
      </c>
      <c r="C11" s="13" t="s">
        <v>90</v>
      </c>
      <c r="D11" s="14" t="s">
        <v>91</v>
      </c>
      <c r="E11" s="13" t="s">
        <v>89</v>
      </c>
      <c r="F11" s="14"/>
      <c r="G11" s="13"/>
      <c r="H11" s="16" t="str">
        <f>IF(COUNTA($A11:$G11)=0,"",IF(OR($B11="",SUMPRODUCT(--(Extinguishers!$A$2:$A$301=$B11))&lt;&gt;1),"Check ID",IF(OR(NOT(AND(ISNUMBER($A11),N($A11)&gt;=18264,N($A11)&lt;=73050)),N($A11)&lt;SUMPRODUCT(--(Extinguishers!$A$2:$A$301=$B11),Extinguishers!$E$2:$E$301),AND($C11&lt;&gt;"Monthly",$C11&lt;&gt;"Maintenance",$C11&lt;&gt;"Internal",$C11&lt;&gt;"Hydrostatic"),AND($E11&lt;&gt;"Pass",$E11&lt;&gt;"Fail"),AND($G11&lt;&gt;"",$G11&lt;&gt;"Open",$G11&lt;&gt;"Closed")),"Check inputs",IF(AND($E11="Fail",$G11=""),"Set follow-up","OK"))))</f>
        <v>OK</v>
      </c>
      <c r="I11" s="26">
        <f>IF(AND(ISNUMBER($A11),N($A11)&gt;=18264,N($A11)&lt;=73050),$A11,0)</f>
        <v>46030</v>
      </c>
    </row>
    <row r="12" spans="1:9" x14ac:dyDescent="0.25">
      <c r="A12" s="25">
        <v>43892</v>
      </c>
      <c r="B12" s="13" t="s">
        <v>75</v>
      </c>
      <c r="C12" s="13" t="s">
        <v>97</v>
      </c>
      <c r="D12" s="14" t="s">
        <v>91</v>
      </c>
      <c r="E12" s="13" t="s">
        <v>89</v>
      </c>
      <c r="F12" s="14"/>
      <c r="G12" s="13"/>
      <c r="H12" s="16" t="str">
        <f>IF(COUNTA($A12:$G12)=0,"",IF(OR($B12="",SUMPRODUCT(--(Extinguishers!$A$2:$A$301=$B12))&lt;&gt;1),"Check ID",IF(OR(NOT(AND(ISNUMBER($A12),N($A12)&gt;=18264,N($A12)&lt;=73050)),N($A12)&lt;SUMPRODUCT(--(Extinguishers!$A$2:$A$301=$B12),Extinguishers!$E$2:$E$301),AND($C12&lt;&gt;"Monthly",$C12&lt;&gt;"Maintenance",$C12&lt;&gt;"Internal",$C12&lt;&gt;"Hydrostatic"),AND($E12&lt;&gt;"Pass",$E12&lt;&gt;"Fail"),AND($G12&lt;&gt;"",$G12&lt;&gt;"Open",$G12&lt;&gt;"Closed")),"Check inputs",IF(AND($E12="Fail",$G12=""),"Set follow-up","OK"))))</f>
        <v>OK</v>
      </c>
      <c r="I12" s="26">
        <f>IF(AND(ISNUMBER($A12),N($A12)&gt;=18264,N($A12)&lt;=73050),$A12,0)</f>
        <v>43892</v>
      </c>
    </row>
    <row r="13" spans="1:9" x14ac:dyDescent="0.25">
      <c r="A13" s="25">
        <v>46323</v>
      </c>
      <c r="B13" s="13" t="s">
        <v>78</v>
      </c>
      <c r="C13" s="13" t="s">
        <v>87</v>
      </c>
      <c r="D13" s="14" t="s">
        <v>88</v>
      </c>
      <c r="E13" s="13" t="s">
        <v>89</v>
      </c>
      <c r="F13" s="14"/>
      <c r="G13" s="13"/>
      <c r="H13" s="16" t="str">
        <f>IF(COUNTA($A13:$G13)=0,"",IF(OR($B13="",SUMPRODUCT(--(Extinguishers!$A$2:$A$301=$B13))&lt;&gt;1),"Check ID",IF(OR(NOT(AND(ISNUMBER($A13),N($A13)&gt;=18264,N($A13)&lt;=73050)),N($A13)&lt;SUMPRODUCT(--(Extinguishers!$A$2:$A$301=$B13),Extinguishers!$E$2:$E$301),AND($C13&lt;&gt;"Monthly",$C13&lt;&gt;"Maintenance",$C13&lt;&gt;"Internal",$C13&lt;&gt;"Hydrostatic"),AND($E13&lt;&gt;"Pass",$E13&lt;&gt;"Fail"),AND($G13&lt;&gt;"",$G13&lt;&gt;"Open",$G13&lt;&gt;"Closed")),"Check inputs",IF(AND($E13="Fail",$G13=""),"Set follow-up","OK"))))</f>
        <v>OK</v>
      </c>
      <c r="I13" s="26">
        <f>IF(AND(ISNUMBER($A13),N($A13)&gt;=18264,N($A13)&lt;=73050),$A13,0)</f>
        <v>46323</v>
      </c>
    </row>
    <row r="14" spans="1:9" x14ac:dyDescent="0.25">
      <c r="A14" s="25">
        <v>46032</v>
      </c>
      <c r="B14" s="13" t="s">
        <v>78</v>
      </c>
      <c r="C14" s="13" t="s">
        <v>90</v>
      </c>
      <c r="D14" s="14" t="s">
        <v>91</v>
      </c>
      <c r="E14" s="13" t="s">
        <v>89</v>
      </c>
      <c r="F14" s="14"/>
      <c r="G14" s="13"/>
      <c r="H14" s="16" t="str">
        <f>IF(COUNTA($A14:$G14)=0,"",IF(OR($B14="",SUMPRODUCT(--(Extinguishers!$A$2:$A$301=$B14))&lt;&gt;1),"Check ID",IF(OR(NOT(AND(ISNUMBER($A14),N($A14)&gt;=18264,N($A14)&lt;=73050)),N($A14)&lt;SUMPRODUCT(--(Extinguishers!$A$2:$A$301=$B14),Extinguishers!$E$2:$E$301),AND($C14&lt;&gt;"Monthly",$C14&lt;&gt;"Maintenance",$C14&lt;&gt;"Internal",$C14&lt;&gt;"Hydrostatic"),AND($E14&lt;&gt;"Pass",$E14&lt;&gt;"Fail"),AND($G14&lt;&gt;"",$G14&lt;&gt;"Open",$G14&lt;&gt;"Closed")),"Check inputs",IF(AND($E14="Fail",$G14=""),"Set follow-up","OK"))))</f>
        <v>OK</v>
      </c>
      <c r="I14" s="26">
        <f>IF(AND(ISNUMBER($A14),N($A14)&gt;=18264,N($A14)&lt;=73050),$A14,0)</f>
        <v>46032</v>
      </c>
    </row>
    <row r="15" spans="1:9" x14ac:dyDescent="0.25">
      <c r="A15" s="25"/>
      <c r="B15" s="13"/>
      <c r="C15" s="13"/>
      <c r="D15" s="14"/>
      <c r="E15" s="13"/>
      <c r="F15" s="14"/>
      <c r="G15" s="13"/>
      <c r="H15" s="16" t="str">
        <f>IF(COUNTA($A15:$G15)=0,"",IF(OR($B15="",SUMPRODUCT(--(Extinguishers!$A$2:$A$301=$B15))&lt;&gt;1),"Check ID",IF(OR(NOT(AND(ISNUMBER($A15),N($A15)&gt;=18264,N($A15)&lt;=73050)),N($A15)&lt;SUMPRODUCT(--(Extinguishers!$A$2:$A$301=$B15),Extinguishers!$E$2:$E$301),AND($C15&lt;&gt;"Monthly",$C15&lt;&gt;"Maintenance",$C15&lt;&gt;"Internal",$C15&lt;&gt;"Hydrostatic"),AND($E15&lt;&gt;"Pass",$E15&lt;&gt;"Fail"),AND($G15&lt;&gt;"",$G15&lt;&gt;"Open",$G15&lt;&gt;"Closed")),"Check inputs",IF(AND($E15="Fail",$G15=""),"Set follow-up","OK"))))</f>
        <v/>
      </c>
      <c r="I15" s="26">
        <f>IF(AND(ISNUMBER($A15),N($A15)&gt;=18264,N($A15)&lt;=73050),$A15,0)</f>
        <v>0</v>
      </c>
    </row>
    <row r="16" spans="1:9" x14ac:dyDescent="0.25">
      <c r="A16" s="25"/>
      <c r="B16" s="13"/>
      <c r="C16" s="13"/>
      <c r="D16" s="14"/>
      <c r="E16" s="13"/>
      <c r="F16" s="14"/>
      <c r="G16" s="13"/>
      <c r="H16" s="16" t="str">
        <f>IF(COUNTA($A16:$G16)=0,"",IF(OR($B16="",SUMPRODUCT(--(Extinguishers!$A$2:$A$301=$B16))&lt;&gt;1),"Check ID",IF(OR(NOT(AND(ISNUMBER($A16),N($A16)&gt;=18264,N($A16)&lt;=73050)),N($A16)&lt;SUMPRODUCT(--(Extinguishers!$A$2:$A$301=$B16),Extinguishers!$E$2:$E$301),AND($C16&lt;&gt;"Monthly",$C16&lt;&gt;"Maintenance",$C16&lt;&gt;"Internal",$C16&lt;&gt;"Hydrostatic"),AND($E16&lt;&gt;"Pass",$E16&lt;&gt;"Fail"),AND($G16&lt;&gt;"",$G16&lt;&gt;"Open",$G16&lt;&gt;"Closed")),"Check inputs",IF(AND($E16="Fail",$G16=""),"Set follow-up","OK"))))</f>
        <v/>
      </c>
      <c r="I16" s="26">
        <f>IF(AND(ISNUMBER($A16),N($A16)&gt;=18264,N($A16)&lt;=73050),$A16,0)</f>
        <v>0</v>
      </c>
    </row>
    <row r="17" spans="1:9" x14ac:dyDescent="0.25">
      <c r="A17" s="25"/>
      <c r="B17" s="13"/>
      <c r="C17" s="13"/>
      <c r="D17" s="14"/>
      <c r="E17" s="13"/>
      <c r="F17" s="14"/>
      <c r="G17" s="13"/>
      <c r="H17" s="16" t="str">
        <f>IF(COUNTA($A17:$G17)=0,"",IF(OR($B17="",SUMPRODUCT(--(Extinguishers!$A$2:$A$301=$B17))&lt;&gt;1),"Check ID",IF(OR(NOT(AND(ISNUMBER($A17),N($A17)&gt;=18264,N($A17)&lt;=73050)),N($A17)&lt;SUMPRODUCT(--(Extinguishers!$A$2:$A$301=$B17),Extinguishers!$E$2:$E$301),AND($C17&lt;&gt;"Monthly",$C17&lt;&gt;"Maintenance",$C17&lt;&gt;"Internal",$C17&lt;&gt;"Hydrostatic"),AND($E17&lt;&gt;"Pass",$E17&lt;&gt;"Fail"),AND($G17&lt;&gt;"",$G17&lt;&gt;"Open",$G17&lt;&gt;"Closed")),"Check inputs",IF(AND($E17="Fail",$G17=""),"Set follow-up","OK"))))</f>
        <v/>
      </c>
      <c r="I17" s="26">
        <f>IF(AND(ISNUMBER($A17),N($A17)&gt;=18264,N($A17)&lt;=73050),$A17,0)</f>
        <v>0</v>
      </c>
    </row>
    <row r="18" spans="1:9" x14ac:dyDescent="0.25">
      <c r="A18" s="25"/>
      <c r="B18" s="13"/>
      <c r="C18" s="13"/>
      <c r="D18" s="14"/>
      <c r="E18" s="13"/>
      <c r="F18" s="14"/>
      <c r="G18" s="13"/>
      <c r="H18" s="16" t="str">
        <f>IF(COUNTA($A18:$G18)=0,"",IF(OR($B18="",SUMPRODUCT(--(Extinguishers!$A$2:$A$301=$B18))&lt;&gt;1),"Check ID",IF(OR(NOT(AND(ISNUMBER($A18),N($A18)&gt;=18264,N($A18)&lt;=73050)),N($A18)&lt;SUMPRODUCT(--(Extinguishers!$A$2:$A$301=$B18),Extinguishers!$E$2:$E$301),AND($C18&lt;&gt;"Monthly",$C18&lt;&gt;"Maintenance",$C18&lt;&gt;"Internal",$C18&lt;&gt;"Hydrostatic"),AND($E18&lt;&gt;"Pass",$E18&lt;&gt;"Fail"),AND($G18&lt;&gt;"",$G18&lt;&gt;"Open",$G18&lt;&gt;"Closed")),"Check inputs",IF(AND($E18="Fail",$G18=""),"Set follow-up","OK"))))</f>
        <v/>
      </c>
      <c r="I18" s="26">
        <f>IF(AND(ISNUMBER($A18),N($A18)&gt;=18264,N($A18)&lt;=73050),$A18,0)</f>
        <v>0</v>
      </c>
    </row>
    <row r="19" spans="1:9" x14ac:dyDescent="0.25">
      <c r="A19" s="25"/>
      <c r="B19" s="13"/>
      <c r="C19" s="13"/>
      <c r="D19" s="14"/>
      <c r="E19" s="13"/>
      <c r="F19" s="14"/>
      <c r="G19" s="13"/>
      <c r="H19" s="16" t="str">
        <f>IF(COUNTA($A19:$G19)=0,"",IF(OR($B19="",SUMPRODUCT(--(Extinguishers!$A$2:$A$301=$B19))&lt;&gt;1),"Check ID",IF(OR(NOT(AND(ISNUMBER($A19),N($A19)&gt;=18264,N($A19)&lt;=73050)),N($A19)&lt;SUMPRODUCT(--(Extinguishers!$A$2:$A$301=$B19),Extinguishers!$E$2:$E$301),AND($C19&lt;&gt;"Monthly",$C19&lt;&gt;"Maintenance",$C19&lt;&gt;"Internal",$C19&lt;&gt;"Hydrostatic"),AND($E19&lt;&gt;"Pass",$E19&lt;&gt;"Fail"),AND($G19&lt;&gt;"",$G19&lt;&gt;"Open",$G19&lt;&gt;"Closed")),"Check inputs",IF(AND($E19="Fail",$G19=""),"Set follow-up","OK"))))</f>
        <v/>
      </c>
      <c r="I19" s="26">
        <f>IF(AND(ISNUMBER($A19),N($A19)&gt;=18264,N($A19)&lt;=73050),$A19,0)</f>
        <v>0</v>
      </c>
    </row>
    <row r="20" spans="1:9" x14ac:dyDescent="0.25">
      <c r="A20" s="25"/>
      <c r="B20" s="13"/>
      <c r="C20" s="13"/>
      <c r="D20" s="14"/>
      <c r="E20" s="13"/>
      <c r="F20" s="14"/>
      <c r="G20" s="13"/>
      <c r="H20" s="16" t="str">
        <f>IF(COUNTA($A20:$G20)=0,"",IF(OR($B20="",SUMPRODUCT(--(Extinguishers!$A$2:$A$301=$B20))&lt;&gt;1),"Check ID",IF(OR(NOT(AND(ISNUMBER($A20),N($A20)&gt;=18264,N($A20)&lt;=73050)),N($A20)&lt;SUMPRODUCT(--(Extinguishers!$A$2:$A$301=$B20),Extinguishers!$E$2:$E$301),AND($C20&lt;&gt;"Monthly",$C20&lt;&gt;"Maintenance",$C20&lt;&gt;"Internal",$C20&lt;&gt;"Hydrostatic"),AND($E20&lt;&gt;"Pass",$E20&lt;&gt;"Fail"),AND($G20&lt;&gt;"",$G20&lt;&gt;"Open",$G20&lt;&gt;"Closed")),"Check inputs",IF(AND($E20="Fail",$G20=""),"Set follow-up","OK"))))</f>
        <v/>
      </c>
      <c r="I20" s="26">
        <f>IF(AND(ISNUMBER($A20),N($A20)&gt;=18264,N($A20)&lt;=73050),$A20,0)</f>
        <v>0</v>
      </c>
    </row>
    <row r="21" spans="1:9" x14ac:dyDescent="0.25">
      <c r="A21" s="25"/>
      <c r="B21" s="13"/>
      <c r="C21" s="13"/>
      <c r="D21" s="14"/>
      <c r="E21" s="13"/>
      <c r="F21" s="14"/>
      <c r="G21" s="13"/>
      <c r="H21" s="16" t="str">
        <f>IF(COUNTA($A21:$G21)=0,"",IF(OR($B21="",SUMPRODUCT(--(Extinguishers!$A$2:$A$301=$B21))&lt;&gt;1),"Check ID",IF(OR(NOT(AND(ISNUMBER($A21),N($A21)&gt;=18264,N($A21)&lt;=73050)),N($A21)&lt;SUMPRODUCT(--(Extinguishers!$A$2:$A$301=$B21),Extinguishers!$E$2:$E$301),AND($C21&lt;&gt;"Monthly",$C21&lt;&gt;"Maintenance",$C21&lt;&gt;"Internal",$C21&lt;&gt;"Hydrostatic"),AND($E21&lt;&gt;"Pass",$E21&lt;&gt;"Fail"),AND($G21&lt;&gt;"",$G21&lt;&gt;"Open",$G21&lt;&gt;"Closed")),"Check inputs",IF(AND($E21="Fail",$G21=""),"Set follow-up","OK"))))</f>
        <v/>
      </c>
      <c r="I21" s="26">
        <f>IF(AND(ISNUMBER($A21),N($A21)&gt;=18264,N($A21)&lt;=73050),$A21,0)</f>
        <v>0</v>
      </c>
    </row>
    <row r="22" spans="1:9" x14ac:dyDescent="0.25">
      <c r="A22" s="25"/>
      <c r="B22" s="13"/>
      <c r="C22" s="13"/>
      <c r="D22" s="14"/>
      <c r="E22" s="13"/>
      <c r="F22" s="14"/>
      <c r="G22" s="13"/>
      <c r="H22" s="16" t="str">
        <f>IF(COUNTA($A22:$G22)=0,"",IF(OR($B22="",SUMPRODUCT(--(Extinguishers!$A$2:$A$301=$B22))&lt;&gt;1),"Check ID",IF(OR(NOT(AND(ISNUMBER($A22),N($A22)&gt;=18264,N($A22)&lt;=73050)),N($A22)&lt;SUMPRODUCT(--(Extinguishers!$A$2:$A$301=$B22),Extinguishers!$E$2:$E$301),AND($C22&lt;&gt;"Monthly",$C22&lt;&gt;"Maintenance",$C22&lt;&gt;"Internal",$C22&lt;&gt;"Hydrostatic"),AND($E22&lt;&gt;"Pass",$E22&lt;&gt;"Fail"),AND($G22&lt;&gt;"",$G22&lt;&gt;"Open",$G22&lt;&gt;"Closed")),"Check inputs",IF(AND($E22="Fail",$G22=""),"Set follow-up","OK"))))</f>
        <v/>
      </c>
      <c r="I22" s="26">
        <f>IF(AND(ISNUMBER($A22),N($A22)&gt;=18264,N($A22)&lt;=73050),$A22,0)</f>
        <v>0</v>
      </c>
    </row>
    <row r="23" spans="1:9" x14ac:dyDescent="0.25">
      <c r="A23" s="25"/>
      <c r="B23" s="13"/>
      <c r="C23" s="13"/>
      <c r="D23" s="14"/>
      <c r="E23" s="13"/>
      <c r="F23" s="14"/>
      <c r="G23" s="13"/>
      <c r="H23" s="16" t="str">
        <f>IF(COUNTA($A23:$G23)=0,"",IF(OR($B23="",SUMPRODUCT(--(Extinguishers!$A$2:$A$301=$B23))&lt;&gt;1),"Check ID",IF(OR(NOT(AND(ISNUMBER($A23),N($A23)&gt;=18264,N($A23)&lt;=73050)),N($A23)&lt;SUMPRODUCT(--(Extinguishers!$A$2:$A$301=$B23),Extinguishers!$E$2:$E$301),AND($C23&lt;&gt;"Monthly",$C23&lt;&gt;"Maintenance",$C23&lt;&gt;"Internal",$C23&lt;&gt;"Hydrostatic"),AND($E23&lt;&gt;"Pass",$E23&lt;&gt;"Fail"),AND($G23&lt;&gt;"",$G23&lt;&gt;"Open",$G23&lt;&gt;"Closed")),"Check inputs",IF(AND($E23="Fail",$G23=""),"Set follow-up","OK"))))</f>
        <v/>
      </c>
      <c r="I23" s="26">
        <f>IF(AND(ISNUMBER($A23),N($A23)&gt;=18264,N($A23)&lt;=73050),$A23,0)</f>
        <v>0</v>
      </c>
    </row>
    <row r="24" spans="1:9" x14ac:dyDescent="0.25">
      <c r="A24" s="25"/>
      <c r="B24" s="13"/>
      <c r="C24" s="13"/>
      <c r="D24" s="14"/>
      <c r="E24" s="13"/>
      <c r="F24" s="14"/>
      <c r="G24" s="13"/>
      <c r="H24" s="16" t="str">
        <f>IF(COUNTA($A24:$G24)=0,"",IF(OR($B24="",SUMPRODUCT(--(Extinguishers!$A$2:$A$301=$B24))&lt;&gt;1),"Check ID",IF(OR(NOT(AND(ISNUMBER($A24),N($A24)&gt;=18264,N($A24)&lt;=73050)),N($A24)&lt;SUMPRODUCT(--(Extinguishers!$A$2:$A$301=$B24),Extinguishers!$E$2:$E$301),AND($C24&lt;&gt;"Monthly",$C24&lt;&gt;"Maintenance",$C24&lt;&gt;"Internal",$C24&lt;&gt;"Hydrostatic"),AND($E24&lt;&gt;"Pass",$E24&lt;&gt;"Fail"),AND($G24&lt;&gt;"",$G24&lt;&gt;"Open",$G24&lt;&gt;"Closed")),"Check inputs",IF(AND($E24="Fail",$G24=""),"Set follow-up","OK"))))</f>
        <v/>
      </c>
      <c r="I24" s="26">
        <f>IF(AND(ISNUMBER($A24),N($A24)&gt;=18264,N($A24)&lt;=73050),$A24,0)</f>
        <v>0</v>
      </c>
    </row>
    <row r="25" spans="1:9" x14ac:dyDescent="0.25">
      <c r="A25" s="25"/>
      <c r="B25" s="13"/>
      <c r="C25" s="13"/>
      <c r="D25" s="14"/>
      <c r="E25" s="13"/>
      <c r="F25" s="14"/>
      <c r="G25" s="13"/>
      <c r="H25" s="16" t="str">
        <f>IF(COUNTA($A25:$G25)=0,"",IF(OR($B25="",SUMPRODUCT(--(Extinguishers!$A$2:$A$301=$B25))&lt;&gt;1),"Check ID",IF(OR(NOT(AND(ISNUMBER($A25),N($A25)&gt;=18264,N($A25)&lt;=73050)),N($A25)&lt;SUMPRODUCT(--(Extinguishers!$A$2:$A$301=$B25),Extinguishers!$E$2:$E$301),AND($C25&lt;&gt;"Monthly",$C25&lt;&gt;"Maintenance",$C25&lt;&gt;"Internal",$C25&lt;&gt;"Hydrostatic"),AND($E25&lt;&gt;"Pass",$E25&lt;&gt;"Fail"),AND($G25&lt;&gt;"",$G25&lt;&gt;"Open",$G25&lt;&gt;"Closed")),"Check inputs",IF(AND($E25="Fail",$G25=""),"Set follow-up","OK"))))</f>
        <v/>
      </c>
      <c r="I25" s="26">
        <f>IF(AND(ISNUMBER($A25),N($A25)&gt;=18264,N($A25)&lt;=73050),$A25,0)</f>
        <v>0</v>
      </c>
    </row>
    <row r="26" spans="1:9" x14ac:dyDescent="0.25">
      <c r="A26" s="25"/>
      <c r="B26" s="13"/>
      <c r="C26" s="13"/>
      <c r="D26" s="14"/>
      <c r="E26" s="13"/>
      <c r="F26" s="14"/>
      <c r="G26" s="13"/>
      <c r="H26" s="16" t="str">
        <f>IF(COUNTA($A26:$G26)=0,"",IF(OR($B26="",SUMPRODUCT(--(Extinguishers!$A$2:$A$301=$B26))&lt;&gt;1),"Check ID",IF(OR(NOT(AND(ISNUMBER($A26),N($A26)&gt;=18264,N($A26)&lt;=73050)),N($A26)&lt;SUMPRODUCT(--(Extinguishers!$A$2:$A$301=$B26),Extinguishers!$E$2:$E$301),AND($C26&lt;&gt;"Monthly",$C26&lt;&gt;"Maintenance",$C26&lt;&gt;"Internal",$C26&lt;&gt;"Hydrostatic"),AND($E26&lt;&gt;"Pass",$E26&lt;&gt;"Fail"),AND($G26&lt;&gt;"",$G26&lt;&gt;"Open",$G26&lt;&gt;"Closed")),"Check inputs",IF(AND($E26="Fail",$G26=""),"Set follow-up","OK"))))</f>
        <v/>
      </c>
      <c r="I26" s="26">
        <f>IF(AND(ISNUMBER($A26),N($A26)&gt;=18264,N($A26)&lt;=73050),$A26,0)</f>
        <v>0</v>
      </c>
    </row>
    <row r="27" spans="1:9" x14ac:dyDescent="0.25">
      <c r="A27" s="25"/>
      <c r="B27" s="13"/>
      <c r="C27" s="13"/>
      <c r="D27" s="14"/>
      <c r="E27" s="13"/>
      <c r="F27" s="14"/>
      <c r="G27" s="13"/>
      <c r="H27" s="16" t="str">
        <f>IF(COUNTA($A27:$G27)=0,"",IF(OR($B27="",SUMPRODUCT(--(Extinguishers!$A$2:$A$301=$B27))&lt;&gt;1),"Check ID",IF(OR(NOT(AND(ISNUMBER($A27),N($A27)&gt;=18264,N($A27)&lt;=73050)),N($A27)&lt;SUMPRODUCT(--(Extinguishers!$A$2:$A$301=$B27),Extinguishers!$E$2:$E$301),AND($C27&lt;&gt;"Monthly",$C27&lt;&gt;"Maintenance",$C27&lt;&gt;"Internal",$C27&lt;&gt;"Hydrostatic"),AND($E27&lt;&gt;"Pass",$E27&lt;&gt;"Fail"),AND($G27&lt;&gt;"",$G27&lt;&gt;"Open",$G27&lt;&gt;"Closed")),"Check inputs",IF(AND($E27="Fail",$G27=""),"Set follow-up","OK"))))</f>
        <v/>
      </c>
      <c r="I27" s="26">
        <f>IF(AND(ISNUMBER($A27),N($A27)&gt;=18264,N($A27)&lt;=73050),$A27,0)</f>
        <v>0</v>
      </c>
    </row>
    <row r="28" spans="1:9" x14ac:dyDescent="0.25">
      <c r="A28" s="25"/>
      <c r="B28" s="13"/>
      <c r="C28" s="13"/>
      <c r="D28" s="14"/>
      <c r="E28" s="13"/>
      <c r="F28" s="14"/>
      <c r="G28" s="13"/>
      <c r="H28" s="16" t="str">
        <f>IF(COUNTA($A28:$G28)=0,"",IF(OR($B28="",SUMPRODUCT(--(Extinguishers!$A$2:$A$301=$B28))&lt;&gt;1),"Check ID",IF(OR(NOT(AND(ISNUMBER($A28),N($A28)&gt;=18264,N($A28)&lt;=73050)),N($A28)&lt;SUMPRODUCT(--(Extinguishers!$A$2:$A$301=$B28),Extinguishers!$E$2:$E$301),AND($C28&lt;&gt;"Monthly",$C28&lt;&gt;"Maintenance",$C28&lt;&gt;"Internal",$C28&lt;&gt;"Hydrostatic"),AND($E28&lt;&gt;"Pass",$E28&lt;&gt;"Fail"),AND($G28&lt;&gt;"",$G28&lt;&gt;"Open",$G28&lt;&gt;"Closed")),"Check inputs",IF(AND($E28="Fail",$G28=""),"Set follow-up","OK"))))</f>
        <v/>
      </c>
      <c r="I28" s="26">
        <f>IF(AND(ISNUMBER($A28),N($A28)&gt;=18264,N($A28)&lt;=73050),$A28,0)</f>
        <v>0</v>
      </c>
    </row>
    <row r="29" spans="1:9" x14ac:dyDescent="0.25">
      <c r="A29" s="25"/>
      <c r="B29" s="13"/>
      <c r="C29" s="13"/>
      <c r="D29" s="14"/>
      <c r="E29" s="13"/>
      <c r="F29" s="14"/>
      <c r="G29" s="13"/>
      <c r="H29" s="16" t="str">
        <f>IF(COUNTA($A29:$G29)=0,"",IF(OR($B29="",SUMPRODUCT(--(Extinguishers!$A$2:$A$301=$B29))&lt;&gt;1),"Check ID",IF(OR(NOT(AND(ISNUMBER($A29),N($A29)&gt;=18264,N($A29)&lt;=73050)),N($A29)&lt;SUMPRODUCT(--(Extinguishers!$A$2:$A$301=$B29),Extinguishers!$E$2:$E$301),AND($C29&lt;&gt;"Monthly",$C29&lt;&gt;"Maintenance",$C29&lt;&gt;"Internal",$C29&lt;&gt;"Hydrostatic"),AND($E29&lt;&gt;"Pass",$E29&lt;&gt;"Fail"),AND($G29&lt;&gt;"",$G29&lt;&gt;"Open",$G29&lt;&gt;"Closed")),"Check inputs",IF(AND($E29="Fail",$G29=""),"Set follow-up","OK"))))</f>
        <v/>
      </c>
      <c r="I29" s="26">
        <f>IF(AND(ISNUMBER($A29),N($A29)&gt;=18264,N($A29)&lt;=73050),$A29,0)</f>
        <v>0</v>
      </c>
    </row>
    <row r="30" spans="1:9" x14ac:dyDescent="0.25">
      <c r="A30" s="25"/>
      <c r="B30" s="13"/>
      <c r="C30" s="13"/>
      <c r="D30" s="14"/>
      <c r="E30" s="13"/>
      <c r="F30" s="14"/>
      <c r="G30" s="13"/>
      <c r="H30" s="16" t="str">
        <f>IF(COUNTA($A30:$G30)=0,"",IF(OR($B30="",SUMPRODUCT(--(Extinguishers!$A$2:$A$301=$B30))&lt;&gt;1),"Check ID",IF(OR(NOT(AND(ISNUMBER($A30),N($A30)&gt;=18264,N($A30)&lt;=73050)),N($A30)&lt;SUMPRODUCT(--(Extinguishers!$A$2:$A$301=$B30),Extinguishers!$E$2:$E$301),AND($C30&lt;&gt;"Monthly",$C30&lt;&gt;"Maintenance",$C30&lt;&gt;"Internal",$C30&lt;&gt;"Hydrostatic"),AND($E30&lt;&gt;"Pass",$E30&lt;&gt;"Fail"),AND($G30&lt;&gt;"",$G30&lt;&gt;"Open",$G30&lt;&gt;"Closed")),"Check inputs",IF(AND($E30="Fail",$G30=""),"Set follow-up","OK"))))</f>
        <v/>
      </c>
      <c r="I30" s="26">
        <f>IF(AND(ISNUMBER($A30),N($A30)&gt;=18264,N($A30)&lt;=73050),$A30,0)</f>
        <v>0</v>
      </c>
    </row>
    <row r="31" spans="1:9" x14ac:dyDescent="0.25">
      <c r="A31" s="25"/>
      <c r="B31" s="13"/>
      <c r="C31" s="13"/>
      <c r="D31" s="14"/>
      <c r="E31" s="13"/>
      <c r="F31" s="14"/>
      <c r="G31" s="13"/>
      <c r="H31" s="16" t="str">
        <f>IF(COUNTA($A31:$G31)=0,"",IF(OR($B31="",SUMPRODUCT(--(Extinguishers!$A$2:$A$301=$B31))&lt;&gt;1),"Check ID",IF(OR(NOT(AND(ISNUMBER($A31),N($A31)&gt;=18264,N($A31)&lt;=73050)),N($A31)&lt;SUMPRODUCT(--(Extinguishers!$A$2:$A$301=$B31),Extinguishers!$E$2:$E$301),AND($C31&lt;&gt;"Monthly",$C31&lt;&gt;"Maintenance",$C31&lt;&gt;"Internal",$C31&lt;&gt;"Hydrostatic"),AND($E31&lt;&gt;"Pass",$E31&lt;&gt;"Fail"),AND($G31&lt;&gt;"",$G31&lt;&gt;"Open",$G31&lt;&gt;"Closed")),"Check inputs",IF(AND($E31="Fail",$G31=""),"Set follow-up","OK"))))</f>
        <v/>
      </c>
      <c r="I31" s="26">
        <f>IF(AND(ISNUMBER($A31),N($A31)&gt;=18264,N($A31)&lt;=73050),$A31,0)</f>
        <v>0</v>
      </c>
    </row>
    <row r="32" spans="1:9" x14ac:dyDescent="0.25">
      <c r="A32" s="25"/>
      <c r="B32" s="13"/>
      <c r="C32" s="13"/>
      <c r="D32" s="14"/>
      <c r="E32" s="13"/>
      <c r="F32" s="14"/>
      <c r="G32" s="13"/>
      <c r="H32" s="16" t="str">
        <f>IF(COUNTA($A32:$G32)=0,"",IF(OR($B32="",SUMPRODUCT(--(Extinguishers!$A$2:$A$301=$B32))&lt;&gt;1),"Check ID",IF(OR(NOT(AND(ISNUMBER($A32),N($A32)&gt;=18264,N($A32)&lt;=73050)),N($A32)&lt;SUMPRODUCT(--(Extinguishers!$A$2:$A$301=$B32),Extinguishers!$E$2:$E$301),AND($C32&lt;&gt;"Monthly",$C32&lt;&gt;"Maintenance",$C32&lt;&gt;"Internal",$C32&lt;&gt;"Hydrostatic"),AND($E32&lt;&gt;"Pass",$E32&lt;&gt;"Fail"),AND($G32&lt;&gt;"",$G32&lt;&gt;"Open",$G32&lt;&gt;"Closed")),"Check inputs",IF(AND($E32="Fail",$G32=""),"Set follow-up","OK"))))</f>
        <v/>
      </c>
      <c r="I32" s="26">
        <f>IF(AND(ISNUMBER($A32),N($A32)&gt;=18264,N($A32)&lt;=73050),$A32,0)</f>
        <v>0</v>
      </c>
    </row>
    <row r="33" spans="1:9" x14ac:dyDescent="0.25">
      <c r="A33" s="25"/>
      <c r="B33" s="13"/>
      <c r="C33" s="13"/>
      <c r="D33" s="14"/>
      <c r="E33" s="13"/>
      <c r="F33" s="14"/>
      <c r="G33" s="13"/>
      <c r="H33" s="16" t="str">
        <f>IF(COUNTA($A33:$G33)=0,"",IF(OR($B33="",SUMPRODUCT(--(Extinguishers!$A$2:$A$301=$B33))&lt;&gt;1),"Check ID",IF(OR(NOT(AND(ISNUMBER($A33),N($A33)&gt;=18264,N($A33)&lt;=73050)),N($A33)&lt;SUMPRODUCT(--(Extinguishers!$A$2:$A$301=$B33),Extinguishers!$E$2:$E$301),AND($C33&lt;&gt;"Monthly",$C33&lt;&gt;"Maintenance",$C33&lt;&gt;"Internal",$C33&lt;&gt;"Hydrostatic"),AND($E33&lt;&gt;"Pass",$E33&lt;&gt;"Fail"),AND($G33&lt;&gt;"",$G33&lt;&gt;"Open",$G33&lt;&gt;"Closed")),"Check inputs",IF(AND($E33="Fail",$G33=""),"Set follow-up","OK"))))</f>
        <v/>
      </c>
      <c r="I33" s="26">
        <f>IF(AND(ISNUMBER($A33),N($A33)&gt;=18264,N($A33)&lt;=73050),$A33,0)</f>
        <v>0</v>
      </c>
    </row>
    <row r="34" spans="1:9" x14ac:dyDescent="0.25">
      <c r="A34" s="25"/>
      <c r="B34" s="13"/>
      <c r="C34" s="13"/>
      <c r="D34" s="14"/>
      <c r="E34" s="13"/>
      <c r="F34" s="14"/>
      <c r="G34" s="13"/>
      <c r="H34" s="16" t="str">
        <f>IF(COUNTA($A34:$G34)=0,"",IF(OR($B34="",SUMPRODUCT(--(Extinguishers!$A$2:$A$301=$B34))&lt;&gt;1),"Check ID",IF(OR(NOT(AND(ISNUMBER($A34),N($A34)&gt;=18264,N($A34)&lt;=73050)),N($A34)&lt;SUMPRODUCT(--(Extinguishers!$A$2:$A$301=$B34),Extinguishers!$E$2:$E$301),AND($C34&lt;&gt;"Monthly",$C34&lt;&gt;"Maintenance",$C34&lt;&gt;"Internal",$C34&lt;&gt;"Hydrostatic"),AND($E34&lt;&gt;"Pass",$E34&lt;&gt;"Fail"),AND($G34&lt;&gt;"",$G34&lt;&gt;"Open",$G34&lt;&gt;"Closed")),"Check inputs",IF(AND($E34="Fail",$G34=""),"Set follow-up","OK"))))</f>
        <v/>
      </c>
      <c r="I34" s="26">
        <f>IF(AND(ISNUMBER($A34),N($A34)&gt;=18264,N($A34)&lt;=73050),$A34,0)</f>
        <v>0</v>
      </c>
    </row>
    <row r="35" spans="1:9" x14ac:dyDescent="0.25">
      <c r="A35" s="25"/>
      <c r="B35" s="13"/>
      <c r="C35" s="13"/>
      <c r="D35" s="14"/>
      <c r="E35" s="13"/>
      <c r="F35" s="14"/>
      <c r="G35" s="13"/>
      <c r="H35" s="16" t="str">
        <f>IF(COUNTA($A35:$G35)=0,"",IF(OR($B35="",SUMPRODUCT(--(Extinguishers!$A$2:$A$301=$B35))&lt;&gt;1),"Check ID",IF(OR(NOT(AND(ISNUMBER($A35),N($A35)&gt;=18264,N($A35)&lt;=73050)),N($A35)&lt;SUMPRODUCT(--(Extinguishers!$A$2:$A$301=$B35),Extinguishers!$E$2:$E$301),AND($C35&lt;&gt;"Monthly",$C35&lt;&gt;"Maintenance",$C35&lt;&gt;"Internal",$C35&lt;&gt;"Hydrostatic"),AND($E35&lt;&gt;"Pass",$E35&lt;&gt;"Fail"),AND($G35&lt;&gt;"",$G35&lt;&gt;"Open",$G35&lt;&gt;"Closed")),"Check inputs",IF(AND($E35="Fail",$G35=""),"Set follow-up","OK"))))</f>
        <v/>
      </c>
      <c r="I35" s="26">
        <f>IF(AND(ISNUMBER($A35),N($A35)&gt;=18264,N($A35)&lt;=73050),$A35,0)</f>
        <v>0</v>
      </c>
    </row>
    <row r="36" spans="1:9" x14ac:dyDescent="0.25">
      <c r="A36" s="25"/>
      <c r="B36" s="13"/>
      <c r="C36" s="13"/>
      <c r="D36" s="14"/>
      <c r="E36" s="13"/>
      <c r="F36" s="14"/>
      <c r="G36" s="13"/>
      <c r="H36" s="16" t="str">
        <f>IF(COUNTA($A36:$G36)=0,"",IF(OR($B36="",SUMPRODUCT(--(Extinguishers!$A$2:$A$301=$B36))&lt;&gt;1),"Check ID",IF(OR(NOT(AND(ISNUMBER($A36),N($A36)&gt;=18264,N($A36)&lt;=73050)),N($A36)&lt;SUMPRODUCT(--(Extinguishers!$A$2:$A$301=$B36),Extinguishers!$E$2:$E$301),AND($C36&lt;&gt;"Monthly",$C36&lt;&gt;"Maintenance",$C36&lt;&gt;"Internal",$C36&lt;&gt;"Hydrostatic"),AND($E36&lt;&gt;"Pass",$E36&lt;&gt;"Fail"),AND($G36&lt;&gt;"",$G36&lt;&gt;"Open",$G36&lt;&gt;"Closed")),"Check inputs",IF(AND($E36="Fail",$G36=""),"Set follow-up","OK"))))</f>
        <v/>
      </c>
      <c r="I36" s="26">
        <f>IF(AND(ISNUMBER($A36),N($A36)&gt;=18264,N($A36)&lt;=73050),$A36,0)</f>
        <v>0</v>
      </c>
    </row>
    <row r="37" spans="1:9" x14ac:dyDescent="0.25">
      <c r="A37" s="25"/>
      <c r="B37" s="13"/>
      <c r="C37" s="13"/>
      <c r="D37" s="14"/>
      <c r="E37" s="13"/>
      <c r="F37" s="14"/>
      <c r="G37" s="13"/>
      <c r="H37" s="16" t="str">
        <f>IF(COUNTA($A37:$G37)=0,"",IF(OR($B37="",SUMPRODUCT(--(Extinguishers!$A$2:$A$301=$B37))&lt;&gt;1),"Check ID",IF(OR(NOT(AND(ISNUMBER($A37),N($A37)&gt;=18264,N($A37)&lt;=73050)),N($A37)&lt;SUMPRODUCT(--(Extinguishers!$A$2:$A$301=$B37),Extinguishers!$E$2:$E$301),AND($C37&lt;&gt;"Monthly",$C37&lt;&gt;"Maintenance",$C37&lt;&gt;"Internal",$C37&lt;&gt;"Hydrostatic"),AND($E37&lt;&gt;"Pass",$E37&lt;&gt;"Fail"),AND($G37&lt;&gt;"",$G37&lt;&gt;"Open",$G37&lt;&gt;"Closed")),"Check inputs",IF(AND($E37="Fail",$G37=""),"Set follow-up","OK"))))</f>
        <v/>
      </c>
      <c r="I37" s="26">
        <f>IF(AND(ISNUMBER($A37),N($A37)&gt;=18264,N($A37)&lt;=73050),$A37,0)</f>
        <v>0</v>
      </c>
    </row>
    <row r="38" spans="1:9" x14ac:dyDescent="0.25">
      <c r="A38" s="25"/>
      <c r="B38" s="13"/>
      <c r="C38" s="13"/>
      <c r="D38" s="14"/>
      <c r="E38" s="13"/>
      <c r="F38" s="14"/>
      <c r="G38" s="13"/>
      <c r="H38" s="16" t="str">
        <f>IF(COUNTA($A38:$G38)=0,"",IF(OR($B38="",SUMPRODUCT(--(Extinguishers!$A$2:$A$301=$B38))&lt;&gt;1),"Check ID",IF(OR(NOT(AND(ISNUMBER($A38),N($A38)&gt;=18264,N($A38)&lt;=73050)),N($A38)&lt;SUMPRODUCT(--(Extinguishers!$A$2:$A$301=$B38),Extinguishers!$E$2:$E$301),AND($C38&lt;&gt;"Monthly",$C38&lt;&gt;"Maintenance",$C38&lt;&gt;"Internal",$C38&lt;&gt;"Hydrostatic"),AND($E38&lt;&gt;"Pass",$E38&lt;&gt;"Fail"),AND($G38&lt;&gt;"",$G38&lt;&gt;"Open",$G38&lt;&gt;"Closed")),"Check inputs",IF(AND($E38="Fail",$G38=""),"Set follow-up","OK"))))</f>
        <v/>
      </c>
      <c r="I38" s="26">
        <f>IF(AND(ISNUMBER($A38),N($A38)&gt;=18264,N($A38)&lt;=73050),$A38,0)</f>
        <v>0</v>
      </c>
    </row>
    <row r="39" spans="1:9" x14ac:dyDescent="0.25">
      <c r="A39" s="25"/>
      <c r="B39" s="13"/>
      <c r="C39" s="13"/>
      <c r="D39" s="14"/>
      <c r="E39" s="13"/>
      <c r="F39" s="14"/>
      <c r="G39" s="13"/>
      <c r="H39" s="16" t="str">
        <f>IF(COUNTA($A39:$G39)=0,"",IF(OR($B39="",SUMPRODUCT(--(Extinguishers!$A$2:$A$301=$B39))&lt;&gt;1),"Check ID",IF(OR(NOT(AND(ISNUMBER($A39),N($A39)&gt;=18264,N($A39)&lt;=73050)),N($A39)&lt;SUMPRODUCT(--(Extinguishers!$A$2:$A$301=$B39),Extinguishers!$E$2:$E$301),AND($C39&lt;&gt;"Monthly",$C39&lt;&gt;"Maintenance",$C39&lt;&gt;"Internal",$C39&lt;&gt;"Hydrostatic"),AND($E39&lt;&gt;"Pass",$E39&lt;&gt;"Fail"),AND($G39&lt;&gt;"",$G39&lt;&gt;"Open",$G39&lt;&gt;"Closed")),"Check inputs",IF(AND($E39="Fail",$G39=""),"Set follow-up","OK"))))</f>
        <v/>
      </c>
      <c r="I39" s="26">
        <f>IF(AND(ISNUMBER($A39),N($A39)&gt;=18264,N($A39)&lt;=73050),$A39,0)</f>
        <v>0</v>
      </c>
    </row>
    <row r="40" spans="1:9" x14ac:dyDescent="0.25">
      <c r="A40" s="25"/>
      <c r="B40" s="13"/>
      <c r="C40" s="13"/>
      <c r="D40" s="14"/>
      <c r="E40" s="13"/>
      <c r="F40" s="14"/>
      <c r="G40" s="13"/>
      <c r="H40" s="16" t="str">
        <f>IF(COUNTA($A40:$G40)=0,"",IF(OR($B40="",SUMPRODUCT(--(Extinguishers!$A$2:$A$301=$B40))&lt;&gt;1),"Check ID",IF(OR(NOT(AND(ISNUMBER($A40),N($A40)&gt;=18264,N($A40)&lt;=73050)),N($A40)&lt;SUMPRODUCT(--(Extinguishers!$A$2:$A$301=$B40),Extinguishers!$E$2:$E$301),AND($C40&lt;&gt;"Monthly",$C40&lt;&gt;"Maintenance",$C40&lt;&gt;"Internal",$C40&lt;&gt;"Hydrostatic"),AND($E40&lt;&gt;"Pass",$E40&lt;&gt;"Fail"),AND($G40&lt;&gt;"",$G40&lt;&gt;"Open",$G40&lt;&gt;"Closed")),"Check inputs",IF(AND($E40="Fail",$G40=""),"Set follow-up","OK"))))</f>
        <v/>
      </c>
      <c r="I40" s="26">
        <f>IF(AND(ISNUMBER($A40),N($A40)&gt;=18264,N($A40)&lt;=73050),$A40,0)</f>
        <v>0</v>
      </c>
    </row>
    <row r="41" spans="1:9" x14ac:dyDescent="0.25">
      <c r="A41" s="25"/>
      <c r="B41" s="13"/>
      <c r="C41" s="13"/>
      <c r="D41" s="14"/>
      <c r="E41" s="13"/>
      <c r="F41" s="14"/>
      <c r="G41" s="13"/>
      <c r="H41" s="16" t="str">
        <f>IF(COUNTA($A41:$G41)=0,"",IF(OR($B41="",SUMPRODUCT(--(Extinguishers!$A$2:$A$301=$B41))&lt;&gt;1),"Check ID",IF(OR(NOT(AND(ISNUMBER($A41),N($A41)&gt;=18264,N($A41)&lt;=73050)),N($A41)&lt;SUMPRODUCT(--(Extinguishers!$A$2:$A$301=$B41),Extinguishers!$E$2:$E$301),AND($C41&lt;&gt;"Monthly",$C41&lt;&gt;"Maintenance",$C41&lt;&gt;"Internal",$C41&lt;&gt;"Hydrostatic"),AND($E41&lt;&gt;"Pass",$E41&lt;&gt;"Fail"),AND($G41&lt;&gt;"",$G41&lt;&gt;"Open",$G41&lt;&gt;"Closed")),"Check inputs",IF(AND($E41="Fail",$G41=""),"Set follow-up","OK"))))</f>
        <v/>
      </c>
      <c r="I41" s="26">
        <f>IF(AND(ISNUMBER($A41),N($A41)&gt;=18264,N($A41)&lt;=73050),$A41,0)</f>
        <v>0</v>
      </c>
    </row>
    <row r="42" spans="1:9" x14ac:dyDescent="0.25">
      <c r="A42" s="25"/>
      <c r="B42" s="13"/>
      <c r="C42" s="13"/>
      <c r="D42" s="14"/>
      <c r="E42" s="13"/>
      <c r="F42" s="14"/>
      <c r="G42" s="13"/>
      <c r="H42" s="16" t="str">
        <f>IF(COUNTA($A42:$G42)=0,"",IF(OR($B42="",SUMPRODUCT(--(Extinguishers!$A$2:$A$301=$B42))&lt;&gt;1),"Check ID",IF(OR(NOT(AND(ISNUMBER($A42),N($A42)&gt;=18264,N($A42)&lt;=73050)),N($A42)&lt;SUMPRODUCT(--(Extinguishers!$A$2:$A$301=$B42),Extinguishers!$E$2:$E$301),AND($C42&lt;&gt;"Monthly",$C42&lt;&gt;"Maintenance",$C42&lt;&gt;"Internal",$C42&lt;&gt;"Hydrostatic"),AND($E42&lt;&gt;"Pass",$E42&lt;&gt;"Fail"),AND($G42&lt;&gt;"",$G42&lt;&gt;"Open",$G42&lt;&gt;"Closed")),"Check inputs",IF(AND($E42="Fail",$G42=""),"Set follow-up","OK"))))</f>
        <v/>
      </c>
      <c r="I42" s="26">
        <f>IF(AND(ISNUMBER($A42),N($A42)&gt;=18264,N($A42)&lt;=73050),$A42,0)</f>
        <v>0</v>
      </c>
    </row>
    <row r="43" spans="1:9" x14ac:dyDescent="0.25">
      <c r="A43" s="25"/>
      <c r="B43" s="13"/>
      <c r="C43" s="13"/>
      <c r="D43" s="14"/>
      <c r="E43" s="13"/>
      <c r="F43" s="14"/>
      <c r="G43" s="13"/>
      <c r="H43" s="16" t="str">
        <f>IF(COUNTA($A43:$G43)=0,"",IF(OR($B43="",SUMPRODUCT(--(Extinguishers!$A$2:$A$301=$B43))&lt;&gt;1),"Check ID",IF(OR(NOT(AND(ISNUMBER($A43),N($A43)&gt;=18264,N($A43)&lt;=73050)),N($A43)&lt;SUMPRODUCT(--(Extinguishers!$A$2:$A$301=$B43),Extinguishers!$E$2:$E$301),AND($C43&lt;&gt;"Monthly",$C43&lt;&gt;"Maintenance",$C43&lt;&gt;"Internal",$C43&lt;&gt;"Hydrostatic"),AND($E43&lt;&gt;"Pass",$E43&lt;&gt;"Fail"),AND($G43&lt;&gt;"",$G43&lt;&gt;"Open",$G43&lt;&gt;"Closed")),"Check inputs",IF(AND($E43="Fail",$G43=""),"Set follow-up","OK"))))</f>
        <v/>
      </c>
      <c r="I43" s="26">
        <f>IF(AND(ISNUMBER($A43),N($A43)&gt;=18264,N($A43)&lt;=73050),$A43,0)</f>
        <v>0</v>
      </c>
    </row>
    <row r="44" spans="1:9" x14ac:dyDescent="0.25">
      <c r="A44" s="25"/>
      <c r="B44" s="13"/>
      <c r="C44" s="13"/>
      <c r="D44" s="14"/>
      <c r="E44" s="13"/>
      <c r="F44" s="14"/>
      <c r="G44" s="13"/>
      <c r="H44" s="16" t="str">
        <f>IF(COUNTA($A44:$G44)=0,"",IF(OR($B44="",SUMPRODUCT(--(Extinguishers!$A$2:$A$301=$B44))&lt;&gt;1),"Check ID",IF(OR(NOT(AND(ISNUMBER($A44),N($A44)&gt;=18264,N($A44)&lt;=73050)),N($A44)&lt;SUMPRODUCT(--(Extinguishers!$A$2:$A$301=$B44),Extinguishers!$E$2:$E$301),AND($C44&lt;&gt;"Monthly",$C44&lt;&gt;"Maintenance",$C44&lt;&gt;"Internal",$C44&lt;&gt;"Hydrostatic"),AND($E44&lt;&gt;"Pass",$E44&lt;&gt;"Fail"),AND($G44&lt;&gt;"",$G44&lt;&gt;"Open",$G44&lt;&gt;"Closed")),"Check inputs",IF(AND($E44="Fail",$G44=""),"Set follow-up","OK"))))</f>
        <v/>
      </c>
      <c r="I44" s="26">
        <f>IF(AND(ISNUMBER($A44),N($A44)&gt;=18264,N($A44)&lt;=73050),$A44,0)</f>
        <v>0</v>
      </c>
    </row>
    <row r="45" spans="1:9" x14ac:dyDescent="0.25">
      <c r="A45" s="25"/>
      <c r="B45" s="13"/>
      <c r="C45" s="13"/>
      <c r="D45" s="14"/>
      <c r="E45" s="13"/>
      <c r="F45" s="14"/>
      <c r="G45" s="13"/>
      <c r="H45" s="16" t="str">
        <f>IF(COUNTA($A45:$G45)=0,"",IF(OR($B45="",SUMPRODUCT(--(Extinguishers!$A$2:$A$301=$B45))&lt;&gt;1),"Check ID",IF(OR(NOT(AND(ISNUMBER($A45),N($A45)&gt;=18264,N($A45)&lt;=73050)),N($A45)&lt;SUMPRODUCT(--(Extinguishers!$A$2:$A$301=$B45),Extinguishers!$E$2:$E$301),AND($C45&lt;&gt;"Monthly",$C45&lt;&gt;"Maintenance",$C45&lt;&gt;"Internal",$C45&lt;&gt;"Hydrostatic"),AND($E45&lt;&gt;"Pass",$E45&lt;&gt;"Fail"),AND($G45&lt;&gt;"",$G45&lt;&gt;"Open",$G45&lt;&gt;"Closed")),"Check inputs",IF(AND($E45="Fail",$G45=""),"Set follow-up","OK"))))</f>
        <v/>
      </c>
      <c r="I45" s="26">
        <f>IF(AND(ISNUMBER($A45),N($A45)&gt;=18264,N($A45)&lt;=73050),$A45,0)</f>
        <v>0</v>
      </c>
    </row>
    <row r="46" spans="1:9" x14ac:dyDescent="0.25">
      <c r="A46" s="25"/>
      <c r="B46" s="13"/>
      <c r="C46" s="13"/>
      <c r="D46" s="14"/>
      <c r="E46" s="13"/>
      <c r="F46" s="14"/>
      <c r="G46" s="13"/>
      <c r="H46" s="16" t="str">
        <f>IF(COUNTA($A46:$G46)=0,"",IF(OR($B46="",SUMPRODUCT(--(Extinguishers!$A$2:$A$301=$B46))&lt;&gt;1),"Check ID",IF(OR(NOT(AND(ISNUMBER($A46),N($A46)&gt;=18264,N($A46)&lt;=73050)),N($A46)&lt;SUMPRODUCT(--(Extinguishers!$A$2:$A$301=$B46),Extinguishers!$E$2:$E$301),AND($C46&lt;&gt;"Monthly",$C46&lt;&gt;"Maintenance",$C46&lt;&gt;"Internal",$C46&lt;&gt;"Hydrostatic"),AND($E46&lt;&gt;"Pass",$E46&lt;&gt;"Fail"),AND($G46&lt;&gt;"",$G46&lt;&gt;"Open",$G46&lt;&gt;"Closed")),"Check inputs",IF(AND($E46="Fail",$G46=""),"Set follow-up","OK"))))</f>
        <v/>
      </c>
      <c r="I46" s="26">
        <f>IF(AND(ISNUMBER($A46),N($A46)&gt;=18264,N($A46)&lt;=73050),$A46,0)</f>
        <v>0</v>
      </c>
    </row>
    <row r="47" spans="1:9" x14ac:dyDescent="0.25">
      <c r="A47" s="25"/>
      <c r="B47" s="13"/>
      <c r="C47" s="13"/>
      <c r="D47" s="14"/>
      <c r="E47" s="13"/>
      <c r="F47" s="14"/>
      <c r="G47" s="13"/>
      <c r="H47" s="16" t="str">
        <f>IF(COUNTA($A47:$G47)=0,"",IF(OR($B47="",SUMPRODUCT(--(Extinguishers!$A$2:$A$301=$B47))&lt;&gt;1),"Check ID",IF(OR(NOT(AND(ISNUMBER($A47),N($A47)&gt;=18264,N($A47)&lt;=73050)),N($A47)&lt;SUMPRODUCT(--(Extinguishers!$A$2:$A$301=$B47),Extinguishers!$E$2:$E$301),AND($C47&lt;&gt;"Monthly",$C47&lt;&gt;"Maintenance",$C47&lt;&gt;"Internal",$C47&lt;&gt;"Hydrostatic"),AND($E47&lt;&gt;"Pass",$E47&lt;&gt;"Fail"),AND($G47&lt;&gt;"",$G47&lt;&gt;"Open",$G47&lt;&gt;"Closed")),"Check inputs",IF(AND($E47="Fail",$G47=""),"Set follow-up","OK"))))</f>
        <v/>
      </c>
      <c r="I47" s="26">
        <f>IF(AND(ISNUMBER($A47),N($A47)&gt;=18264,N($A47)&lt;=73050),$A47,0)</f>
        <v>0</v>
      </c>
    </row>
    <row r="48" spans="1:9" x14ac:dyDescent="0.25">
      <c r="A48" s="25"/>
      <c r="B48" s="13"/>
      <c r="C48" s="13"/>
      <c r="D48" s="14"/>
      <c r="E48" s="13"/>
      <c r="F48" s="14"/>
      <c r="G48" s="13"/>
      <c r="H48" s="16" t="str">
        <f>IF(COUNTA($A48:$G48)=0,"",IF(OR($B48="",SUMPRODUCT(--(Extinguishers!$A$2:$A$301=$B48))&lt;&gt;1),"Check ID",IF(OR(NOT(AND(ISNUMBER($A48),N($A48)&gt;=18264,N($A48)&lt;=73050)),N($A48)&lt;SUMPRODUCT(--(Extinguishers!$A$2:$A$301=$B48),Extinguishers!$E$2:$E$301),AND($C48&lt;&gt;"Monthly",$C48&lt;&gt;"Maintenance",$C48&lt;&gt;"Internal",$C48&lt;&gt;"Hydrostatic"),AND($E48&lt;&gt;"Pass",$E48&lt;&gt;"Fail"),AND($G48&lt;&gt;"",$G48&lt;&gt;"Open",$G48&lt;&gt;"Closed")),"Check inputs",IF(AND($E48="Fail",$G48=""),"Set follow-up","OK"))))</f>
        <v/>
      </c>
      <c r="I48" s="26">
        <f>IF(AND(ISNUMBER($A48),N($A48)&gt;=18264,N($A48)&lt;=73050),$A48,0)</f>
        <v>0</v>
      </c>
    </row>
    <row r="49" spans="1:9" x14ac:dyDescent="0.25">
      <c r="A49" s="25"/>
      <c r="B49" s="13"/>
      <c r="C49" s="13"/>
      <c r="D49" s="14"/>
      <c r="E49" s="13"/>
      <c r="F49" s="14"/>
      <c r="G49" s="13"/>
      <c r="H49" s="16" t="str">
        <f>IF(COUNTA($A49:$G49)=0,"",IF(OR($B49="",SUMPRODUCT(--(Extinguishers!$A$2:$A$301=$B49))&lt;&gt;1),"Check ID",IF(OR(NOT(AND(ISNUMBER($A49),N($A49)&gt;=18264,N($A49)&lt;=73050)),N($A49)&lt;SUMPRODUCT(--(Extinguishers!$A$2:$A$301=$B49),Extinguishers!$E$2:$E$301),AND($C49&lt;&gt;"Monthly",$C49&lt;&gt;"Maintenance",$C49&lt;&gt;"Internal",$C49&lt;&gt;"Hydrostatic"),AND($E49&lt;&gt;"Pass",$E49&lt;&gt;"Fail"),AND($G49&lt;&gt;"",$G49&lt;&gt;"Open",$G49&lt;&gt;"Closed")),"Check inputs",IF(AND($E49="Fail",$G49=""),"Set follow-up","OK"))))</f>
        <v/>
      </c>
      <c r="I49" s="26">
        <f>IF(AND(ISNUMBER($A49),N($A49)&gt;=18264,N($A49)&lt;=73050),$A49,0)</f>
        <v>0</v>
      </c>
    </row>
    <row r="50" spans="1:9" x14ac:dyDescent="0.25">
      <c r="A50" s="25"/>
      <c r="B50" s="13"/>
      <c r="C50" s="13"/>
      <c r="D50" s="14"/>
      <c r="E50" s="13"/>
      <c r="F50" s="14"/>
      <c r="G50" s="13"/>
      <c r="H50" s="16" t="str">
        <f>IF(COUNTA($A50:$G50)=0,"",IF(OR($B50="",SUMPRODUCT(--(Extinguishers!$A$2:$A$301=$B50))&lt;&gt;1),"Check ID",IF(OR(NOT(AND(ISNUMBER($A50),N($A50)&gt;=18264,N($A50)&lt;=73050)),N($A50)&lt;SUMPRODUCT(--(Extinguishers!$A$2:$A$301=$B50),Extinguishers!$E$2:$E$301),AND($C50&lt;&gt;"Monthly",$C50&lt;&gt;"Maintenance",$C50&lt;&gt;"Internal",$C50&lt;&gt;"Hydrostatic"),AND($E50&lt;&gt;"Pass",$E50&lt;&gt;"Fail"),AND($G50&lt;&gt;"",$G50&lt;&gt;"Open",$G50&lt;&gt;"Closed")),"Check inputs",IF(AND($E50="Fail",$G50=""),"Set follow-up","OK"))))</f>
        <v/>
      </c>
      <c r="I50" s="26">
        <f>IF(AND(ISNUMBER($A50),N($A50)&gt;=18264,N($A50)&lt;=73050),$A50,0)</f>
        <v>0</v>
      </c>
    </row>
    <row r="51" spans="1:9" x14ac:dyDescent="0.25">
      <c r="A51" s="25"/>
      <c r="B51" s="13"/>
      <c r="C51" s="13"/>
      <c r="D51" s="14"/>
      <c r="E51" s="13"/>
      <c r="F51" s="14"/>
      <c r="G51" s="13"/>
      <c r="H51" s="16" t="str">
        <f>IF(COUNTA($A51:$G51)=0,"",IF(OR($B51="",SUMPRODUCT(--(Extinguishers!$A$2:$A$301=$B51))&lt;&gt;1),"Check ID",IF(OR(NOT(AND(ISNUMBER($A51),N($A51)&gt;=18264,N($A51)&lt;=73050)),N($A51)&lt;SUMPRODUCT(--(Extinguishers!$A$2:$A$301=$B51),Extinguishers!$E$2:$E$301),AND($C51&lt;&gt;"Monthly",$C51&lt;&gt;"Maintenance",$C51&lt;&gt;"Internal",$C51&lt;&gt;"Hydrostatic"),AND($E51&lt;&gt;"Pass",$E51&lt;&gt;"Fail"),AND($G51&lt;&gt;"",$G51&lt;&gt;"Open",$G51&lt;&gt;"Closed")),"Check inputs",IF(AND($E51="Fail",$G51=""),"Set follow-up","OK"))))</f>
        <v/>
      </c>
      <c r="I51" s="26">
        <f>IF(AND(ISNUMBER($A51),N($A51)&gt;=18264,N($A51)&lt;=73050),$A51,0)</f>
        <v>0</v>
      </c>
    </row>
    <row r="52" spans="1:9" x14ac:dyDescent="0.25">
      <c r="A52" s="25"/>
      <c r="B52" s="13"/>
      <c r="C52" s="13"/>
      <c r="D52" s="14"/>
      <c r="E52" s="13"/>
      <c r="F52" s="14"/>
      <c r="G52" s="13"/>
      <c r="H52" s="16" t="str">
        <f>IF(COUNTA($A52:$G52)=0,"",IF(OR($B52="",SUMPRODUCT(--(Extinguishers!$A$2:$A$301=$B52))&lt;&gt;1),"Check ID",IF(OR(NOT(AND(ISNUMBER($A52),N($A52)&gt;=18264,N($A52)&lt;=73050)),N($A52)&lt;SUMPRODUCT(--(Extinguishers!$A$2:$A$301=$B52),Extinguishers!$E$2:$E$301),AND($C52&lt;&gt;"Monthly",$C52&lt;&gt;"Maintenance",$C52&lt;&gt;"Internal",$C52&lt;&gt;"Hydrostatic"),AND($E52&lt;&gt;"Pass",$E52&lt;&gt;"Fail"),AND($G52&lt;&gt;"",$G52&lt;&gt;"Open",$G52&lt;&gt;"Closed")),"Check inputs",IF(AND($E52="Fail",$G52=""),"Set follow-up","OK"))))</f>
        <v/>
      </c>
      <c r="I52" s="26">
        <f>IF(AND(ISNUMBER($A52),N($A52)&gt;=18264,N($A52)&lt;=73050),$A52,0)</f>
        <v>0</v>
      </c>
    </row>
    <row r="53" spans="1:9" x14ac:dyDescent="0.25">
      <c r="A53" s="25"/>
      <c r="B53" s="13"/>
      <c r="C53" s="13"/>
      <c r="D53" s="14"/>
      <c r="E53" s="13"/>
      <c r="F53" s="14"/>
      <c r="G53" s="13"/>
      <c r="H53" s="16" t="str">
        <f>IF(COUNTA($A53:$G53)=0,"",IF(OR($B53="",SUMPRODUCT(--(Extinguishers!$A$2:$A$301=$B53))&lt;&gt;1),"Check ID",IF(OR(NOT(AND(ISNUMBER($A53),N($A53)&gt;=18264,N($A53)&lt;=73050)),N($A53)&lt;SUMPRODUCT(--(Extinguishers!$A$2:$A$301=$B53),Extinguishers!$E$2:$E$301),AND($C53&lt;&gt;"Monthly",$C53&lt;&gt;"Maintenance",$C53&lt;&gt;"Internal",$C53&lt;&gt;"Hydrostatic"),AND($E53&lt;&gt;"Pass",$E53&lt;&gt;"Fail"),AND($G53&lt;&gt;"",$G53&lt;&gt;"Open",$G53&lt;&gt;"Closed")),"Check inputs",IF(AND($E53="Fail",$G53=""),"Set follow-up","OK"))))</f>
        <v/>
      </c>
      <c r="I53" s="26">
        <f>IF(AND(ISNUMBER($A53),N($A53)&gt;=18264,N($A53)&lt;=73050),$A53,0)</f>
        <v>0</v>
      </c>
    </row>
    <row r="54" spans="1:9" x14ac:dyDescent="0.25">
      <c r="A54" s="25"/>
      <c r="B54" s="13"/>
      <c r="C54" s="13"/>
      <c r="D54" s="14"/>
      <c r="E54" s="13"/>
      <c r="F54" s="14"/>
      <c r="G54" s="13"/>
      <c r="H54" s="16" t="str">
        <f>IF(COUNTA($A54:$G54)=0,"",IF(OR($B54="",SUMPRODUCT(--(Extinguishers!$A$2:$A$301=$B54))&lt;&gt;1),"Check ID",IF(OR(NOT(AND(ISNUMBER($A54),N($A54)&gt;=18264,N($A54)&lt;=73050)),N($A54)&lt;SUMPRODUCT(--(Extinguishers!$A$2:$A$301=$B54),Extinguishers!$E$2:$E$301),AND($C54&lt;&gt;"Monthly",$C54&lt;&gt;"Maintenance",$C54&lt;&gt;"Internal",$C54&lt;&gt;"Hydrostatic"),AND($E54&lt;&gt;"Pass",$E54&lt;&gt;"Fail"),AND($G54&lt;&gt;"",$G54&lt;&gt;"Open",$G54&lt;&gt;"Closed")),"Check inputs",IF(AND($E54="Fail",$G54=""),"Set follow-up","OK"))))</f>
        <v/>
      </c>
      <c r="I54" s="26">
        <f>IF(AND(ISNUMBER($A54),N($A54)&gt;=18264,N($A54)&lt;=73050),$A54,0)</f>
        <v>0</v>
      </c>
    </row>
    <row r="55" spans="1:9" x14ac:dyDescent="0.25">
      <c r="A55" s="25"/>
      <c r="B55" s="13"/>
      <c r="C55" s="13"/>
      <c r="D55" s="14"/>
      <c r="E55" s="13"/>
      <c r="F55" s="14"/>
      <c r="G55" s="13"/>
      <c r="H55" s="16" t="str">
        <f>IF(COUNTA($A55:$G55)=0,"",IF(OR($B55="",SUMPRODUCT(--(Extinguishers!$A$2:$A$301=$B55))&lt;&gt;1),"Check ID",IF(OR(NOT(AND(ISNUMBER($A55),N($A55)&gt;=18264,N($A55)&lt;=73050)),N($A55)&lt;SUMPRODUCT(--(Extinguishers!$A$2:$A$301=$B55),Extinguishers!$E$2:$E$301),AND($C55&lt;&gt;"Monthly",$C55&lt;&gt;"Maintenance",$C55&lt;&gt;"Internal",$C55&lt;&gt;"Hydrostatic"),AND($E55&lt;&gt;"Pass",$E55&lt;&gt;"Fail"),AND($G55&lt;&gt;"",$G55&lt;&gt;"Open",$G55&lt;&gt;"Closed")),"Check inputs",IF(AND($E55="Fail",$G55=""),"Set follow-up","OK"))))</f>
        <v/>
      </c>
      <c r="I55" s="26">
        <f>IF(AND(ISNUMBER($A55),N($A55)&gt;=18264,N($A55)&lt;=73050),$A55,0)</f>
        <v>0</v>
      </c>
    </row>
    <row r="56" spans="1:9" x14ac:dyDescent="0.25">
      <c r="A56" s="25"/>
      <c r="B56" s="13"/>
      <c r="C56" s="13"/>
      <c r="D56" s="14"/>
      <c r="E56" s="13"/>
      <c r="F56" s="14"/>
      <c r="G56" s="13"/>
      <c r="H56" s="16" t="str">
        <f>IF(COUNTA($A56:$G56)=0,"",IF(OR($B56="",SUMPRODUCT(--(Extinguishers!$A$2:$A$301=$B56))&lt;&gt;1),"Check ID",IF(OR(NOT(AND(ISNUMBER($A56),N($A56)&gt;=18264,N($A56)&lt;=73050)),N($A56)&lt;SUMPRODUCT(--(Extinguishers!$A$2:$A$301=$B56),Extinguishers!$E$2:$E$301),AND($C56&lt;&gt;"Monthly",$C56&lt;&gt;"Maintenance",$C56&lt;&gt;"Internal",$C56&lt;&gt;"Hydrostatic"),AND($E56&lt;&gt;"Pass",$E56&lt;&gt;"Fail"),AND($G56&lt;&gt;"",$G56&lt;&gt;"Open",$G56&lt;&gt;"Closed")),"Check inputs",IF(AND($E56="Fail",$G56=""),"Set follow-up","OK"))))</f>
        <v/>
      </c>
      <c r="I56" s="26">
        <f>IF(AND(ISNUMBER($A56),N($A56)&gt;=18264,N($A56)&lt;=73050),$A56,0)</f>
        <v>0</v>
      </c>
    </row>
    <row r="57" spans="1:9" x14ac:dyDescent="0.25">
      <c r="A57" s="25"/>
      <c r="B57" s="13"/>
      <c r="C57" s="13"/>
      <c r="D57" s="14"/>
      <c r="E57" s="13"/>
      <c r="F57" s="14"/>
      <c r="G57" s="13"/>
      <c r="H57" s="16" t="str">
        <f>IF(COUNTA($A57:$G57)=0,"",IF(OR($B57="",SUMPRODUCT(--(Extinguishers!$A$2:$A$301=$B57))&lt;&gt;1),"Check ID",IF(OR(NOT(AND(ISNUMBER($A57),N($A57)&gt;=18264,N($A57)&lt;=73050)),N($A57)&lt;SUMPRODUCT(--(Extinguishers!$A$2:$A$301=$B57),Extinguishers!$E$2:$E$301),AND($C57&lt;&gt;"Monthly",$C57&lt;&gt;"Maintenance",$C57&lt;&gt;"Internal",$C57&lt;&gt;"Hydrostatic"),AND($E57&lt;&gt;"Pass",$E57&lt;&gt;"Fail"),AND($G57&lt;&gt;"",$G57&lt;&gt;"Open",$G57&lt;&gt;"Closed")),"Check inputs",IF(AND($E57="Fail",$G57=""),"Set follow-up","OK"))))</f>
        <v/>
      </c>
      <c r="I57" s="26">
        <f>IF(AND(ISNUMBER($A57),N($A57)&gt;=18264,N($A57)&lt;=73050),$A57,0)</f>
        <v>0</v>
      </c>
    </row>
    <row r="58" spans="1:9" x14ac:dyDescent="0.25">
      <c r="A58" s="25"/>
      <c r="B58" s="13"/>
      <c r="C58" s="13"/>
      <c r="D58" s="14"/>
      <c r="E58" s="13"/>
      <c r="F58" s="14"/>
      <c r="G58" s="13"/>
      <c r="H58" s="16" t="str">
        <f>IF(COUNTA($A58:$G58)=0,"",IF(OR($B58="",SUMPRODUCT(--(Extinguishers!$A$2:$A$301=$B58))&lt;&gt;1),"Check ID",IF(OR(NOT(AND(ISNUMBER($A58),N($A58)&gt;=18264,N($A58)&lt;=73050)),N($A58)&lt;SUMPRODUCT(--(Extinguishers!$A$2:$A$301=$B58),Extinguishers!$E$2:$E$301),AND($C58&lt;&gt;"Monthly",$C58&lt;&gt;"Maintenance",$C58&lt;&gt;"Internal",$C58&lt;&gt;"Hydrostatic"),AND($E58&lt;&gt;"Pass",$E58&lt;&gt;"Fail"),AND($G58&lt;&gt;"",$G58&lt;&gt;"Open",$G58&lt;&gt;"Closed")),"Check inputs",IF(AND($E58="Fail",$G58=""),"Set follow-up","OK"))))</f>
        <v/>
      </c>
      <c r="I58" s="26">
        <f>IF(AND(ISNUMBER($A58),N($A58)&gt;=18264,N($A58)&lt;=73050),$A58,0)</f>
        <v>0</v>
      </c>
    </row>
    <row r="59" spans="1:9" x14ac:dyDescent="0.25">
      <c r="A59" s="25"/>
      <c r="B59" s="13"/>
      <c r="C59" s="13"/>
      <c r="D59" s="14"/>
      <c r="E59" s="13"/>
      <c r="F59" s="14"/>
      <c r="G59" s="13"/>
      <c r="H59" s="16" t="str">
        <f>IF(COUNTA($A59:$G59)=0,"",IF(OR($B59="",SUMPRODUCT(--(Extinguishers!$A$2:$A$301=$B59))&lt;&gt;1),"Check ID",IF(OR(NOT(AND(ISNUMBER($A59),N($A59)&gt;=18264,N($A59)&lt;=73050)),N($A59)&lt;SUMPRODUCT(--(Extinguishers!$A$2:$A$301=$B59),Extinguishers!$E$2:$E$301),AND($C59&lt;&gt;"Monthly",$C59&lt;&gt;"Maintenance",$C59&lt;&gt;"Internal",$C59&lt;&gt;"Hydrostatic"),AND($E59&lt;&gt;"Pass",$E59&lt;&gt;"Fail"),AND($G59&lt;&gt;"",$G59&lt;&gt;"Open",$G59&lt;&gt;"Closed")),"Check inputs",IF(AND($E59="Fail",$G59=""),"Set follow-up","OK"))))</f>
        <v/>
      </c>
      <c r="I59" s="26">
        <f>IF(AND(ISNUMBER($A59),N($A59)&gt;=18264,N($A59)&lt;=73050),$A59,0)</f>
        <v>0</v>
      </c>
    </row>
    <row r="60" spans="1:9" x14ac:dyDescent="0.25">
      <c r="A60" s="25"/>
      <c r="B60" s="13"/>
      <c r="C60" s="13"/>
      <c r="D60" s="14"/>
      <c r="E60" s="13"/>
      <c r="F60" s="14"/>
      <c r="G60" s="13"/>
      <c r="H60" s="16" t="str">
        <f>IF(COUNTA($A60:$G60)=0,"",IF(OR($B60="",SUMPRODUCT(--(Extinguishers!$A$2:$A$301=$B60))&lt;&gt;1),"Check ID",IF(OR(NOT(AND(ISNUMBER($A60),N($A60)&gt;=18264,N($A60)&lt;=73050)),N($A60)&lt;SUMPRODUCT(--(Extinguishers!$A$2:$A$301=$B60),Extinguishers!$E$2:$E$301),AND($C60&lt;&gt;"Monthly",$C60&lt;&gt;"Maintenance",$C60&lt;&gt;"Internal",$C60&lt;&gt;"Hydrostatic"),AND($E60&lt;&gt;"Pass",$E60&lt;&gt;"Fail"),AND($G60&lt;&gt;"",$G60&lt;&gt;"Open",$G60&lt;&gt;"Closed")),"Check inputs",IF(AND($E60="Fail",$G60=""),"Set follow-up","OK"))))</f>
        <v/>
      </c>
      <c r="I60" s="26">
        <f>IF(AND(ISNUMBER($A60),N($A60)&gt;=18264,N($A60)&lt;=73050),$A60,0)</f>
        <v>0</v>
      </c>
    </row>
    <row r="61" spans="1:9" x14ac:dyDescent="0.25">
      <c r="A61" s="25"/>
      <c r="B61" s="13"/>
      <c r="C61" s="13"/>
      <c r="D61" s="14"/>
      <c r="E61" s="13"/>
      <c r="F61" s="14"/>
      <c r="G61" s="13"/>
      <c r="H61" s="16" t="str">
        <f>IF(COUNTA($A61:$G61)=0,"",IF(OR($B61="",SUMPRODUCT(--(Extinguishers!$A$2:$A$301=$B61))&lt;&gt;1),"Check ID",IF(OR(NOT(AND(ISNUMBER($A61),N($A61)&gt;=18264,N($A61)&lt;=73050)),N($A61)&lt;SUMPRODUCT(--(Extinguishers!$A$2:$A$301=$B61),Extinguishers!$E$2:$E$301),AND($C61&lt;&gt;"Monthly",$C61&lt;&gt;"Maintenance",$C61&lt;&gt;"Internal",$C61&lt;&gt;"Hydrostatic"),AND($E61&lt;&gt;"Pass",$E61&lt;&gt;"Fail"),AND($G61&lt;&gt;"",$G61&lt;&gt;"Open",$G61&lt;&gt;"Closed")),"Check inputs",IF(AND($E61="Fail",$G61=""),"Set follow-up","OK"))))</f>
        <v/>
      </c>
      <c r="I61" s="26">
        <f>IF(AND(ISNUMBER($A61),N($A61)&gt;=18264,N($A61)&lt;=73050),$A61,0)</f>
        <v>0</v>
      </c>
    </row>
    <row r="62" spans="1:9" x14ac:dyDescent="0.25">
      <c r="A62" s="25"/>
      <c r="B62" s="13"/>
      <c r="C62" s="13"/>
      <c r="D62" s="14"/>
      <c r="E62" s="13"/>
      <c r="F62" s="14"/>
      <c r="G62" s="13"/>
      <c r="H62" s="16" t="str">
        <f>IF(COUNTA($A62:$G62)=0,"",IF(OR($B62="",SUMPRODUCT(--(Extinguishers!$A$2:$A$301=$B62))&lt;&gt;1),"Check ID",IF(OR(NOT(AND(ISNUMBER($A62),N($A62)&gt;=18264,N($A62)&lt;=73050)),N($A62)&lt;SUMPRODUCT(--(Extinguishers!$A$2:$A$301=$B62),Extinguishers!$E$2:$E$301),AND($C62&lt;&gt;"Monthly",$C62&lt;&gt;"Maintenance",$C62&lt;&gt;"Internal",$C62&lt;&gt;"Hydrostatic"),AND($E62&lt;&gt;"Pass",$E62&lt;&gt;"Fail"),AND($G62&lt;&gt;"",$G62&lt;&gt;"Open",$G62&lt;&gt;"Closed")),"Check inputs",IF(AND($E62="Fail",$G62=""),"Set follow-up","OK"))))</f>
        <v/>
      </c>
      <c r="I62" s="26">
        <f>IF(AND(ISNUMBER($A62),N($A62)&gt;=18264,N($A62)&lt;=73050),$A62,0)</f>
        <v>0</v>
      </c>
    </row>
    <row r="63" spans="1:9" x14ac:dyDescent="0.25">
      <c r="A63" s="25"/>
      <c r="B63" s="13"/>
      <c r="C63" s="13"/>
      <c r="D63" s="14"/>
      <c r="E63" s="13"/>
      <c r="F63" s="14"/>
      <c r="G63" s="13"/>
      <c r="H63" s="16" t="str">
        <f>IF(COUNTA($A63:$G63)=0,"",IF(OR($B63="",SUMPRODUCT(--(Extinguishers!$A$2:$A$301=$B63))&lt;&gt;1),"Check ID",IF(OR(NOT(AND(ISNUMBER($A63),N($A63)&gt;=18264,N($A63)&lt;=73050)),N($A63)&lt;SUMPRODUCT(--(Extinguishers!$A$2:$A$301=$B63),Extinguishers!$E$2:$E$301),AND($C63&lt;&gt;"Monthly",$C63&lt;&gt;"Maintenance",$C63&lt;&gt;"Internal",$C63&lt;&gt;"Hydrostatic"),AND($E63&lt;&gt;"Pass",$E63&lt;&gt;"Fail"),AND($G63&lt;&gt;"",$G63&lt;&gt;"Open",$G63&lt;&gt;"Closed")),"Check inputs",IF(AND($E63="Fail",$G63=""),"Set follow-up","OK"))))</f>
        <v/>
      </c>
      <c r="I63" s="26">
        <f>IF(AND(ISNUMBER($A63),N($A63)&gt;=18264,N($A63)&lt;=73050),$A63,0)</f>
        <v>0</v>
      </c>
    </row>
    <row r="64" spans="1:9" x14ac:dyDescent="0.25">
      <c r="A64" s="25"/>
      <c r="B64" s="13"/>
      <c r="C64" s="13"/>
      <c r="D64" s="14"/>
      <c r="E64" s="13"/>
      <c r="F64" s="14"/>
      <c r="G64" s="13"/>
      <c r="H64" s="16" t="str">
        <f>IF(COUNTA($A64:$G64)=0,"",IF(OR($B64="",SUMPRODUCT(--(Extinguishers!$A$2:$A$301=$B64))&lt;&gt;1),"Check ID",IF(OR(NOT(AND(ISNUMBER($A64),N($A64)&gt;=18264,N($A64)&lt;=73050)),N($A64)&lt;SUMPRODUCT(--(Extinguishers!$A$2:$A$301=$B64),Extinguishers!$E$2:$E$301),AND($C64&lt;&gt;"Monthly",$C64&lt;&gt;"Maintenance",$C64&lt;&gt;"Internal",$C64&lt;&gt;"Hydrostatic"),AND($E64&lt;&gt;"Pass",$E64&lt;&gt;"Fail"),AND($G64&lt;&gt;"",$G64&lt;&gt;"Open",$G64&lt;&gt;"Closed")),"Check inputs",IF(AND($E64="Fail",$G64=""),"Set follow-up","OK"))))</f>
        <v/>
      </c>
      <c r="I64" s="26">
        <f>IF(AND(ISNUMBER($A64),N($A64)&gt;=18264,N($A64)&lt;=73050),$A64,0)</f>
        <v>0</v>
      </c>
    </row>
    <row r="65" spans="1:9" x14ac:dyDescent="0.25">
      <c r="A65" s="25"/>
      <c r="B65" s="13"/>
      <c r="C65" s="13"/>
      <c r="D65" s="14"/>
      <c r="E65" s="13"/>
      <c r="F65" s="14"/>
      <c r="G65" s="13"/>
      <c r="H65" s="16" t="str">
        <f>IF(COUNTA($A65:$G65)=0,"",IF(OR($B65="",SUMPRODUCT(--(Extinguishers!$A$2:$A$301=$B65))&lt;&gt;1),"Check ID",IF(OR(NOT(AND(ISNUMBER($A65),N($A65)&gt;=18264,N($A65)&lt;=73050)),N($A65)&lt;SUMPRODUCT(--(Extinguishers!$A$2:$A$301=$B65),Extinguishers!$E$2:$E$301),AND($C65&lt;&gt;"Monthly",$C65&lt;&gt;"Maintenance",$C65&lt;&gt;"Internal",$C65&lt;&gt;"Hydrostatic"),AND($E65&lt;&gt;"Pass",$E65&lt;&gt;"Fail"),AND($G65&lt;&gt;"",$G65&lt;&gt;"Open",$G65&lt;&gt;"Closed")),"Check inputs",IF(AND($E65="Fail",$G65=""),"Set follow-up","OK"))))</f>
        <v/>
      </c>
      <c r="I65" s="26">
        <f>IF(AND(ISNUMBER($A65),N($A65)&gt;=18264,N($A65)&lt;=73050),$A65,0)</f>
        <v>0</v>
      </c>
    </row>
    <row r="66" spans="1:9" x14ac:dyDescent="0.25">
      <c r="A66" s="25"/>
      <c r="B66" s="13"/>
      <c r="C66" s="13"/>
      <c r="D66" s="14"/>
      <c r="E66" s="13"/>
      <c r="F66" s="14"/>
      <c r="G66" s="13"/>
      <c r="H66" s="16" t="str">
        <f>IF(COUNTA($A66:$G66)=0,"",IF(OR($B66="",SUMPRODUCT(--(Extinguishers!$A$2:$A$301=$B66))&lt;&gt;1),"Check ID",IF(OR(NOT(AND(ISNUMBER($A66),N($A66)&gt;=18264,N($A66)&lt;=73050)),N($A66)&lt;SUMPRODUCT(--(Extinguishers!$A$2:$A$301=$B66),Extinguishers!$E$2:$E$301),AND($C66&lt;&gt;"Monthly",$C66&lt;&gt;"Maintenance",$C66&lt;&gt;"Internal",$C66&lt;&gt;"Hydrostatic"),AND($E66&lt;&gt;"Pass",$E66&lt;&gt;"Fail"),AND($G66&lt;&gt;"",$G66&lt;&gt;"Open",$G66&lt;&gt;"Closed")),"Check inputs",IF(AND($E66="Fail",$G66=""),"Set follow-up","OK"))))</f>
        <v/>
      </c>
      <c r="I66" s="26">
        <f>IF(AND(ISNUMBER($A66),N($A66)&gt;=18264,N($A66)&lt;=73050),$A66,0)</f>
        <v>0</v>
      </c>
    </row>
    <row r="67" spans="1:9" x14ac:dyDescent="0.25">
      <c r="A67" s="25"/>
      <c r="B67" s="13"/>
      <c r="C67" s="13"/>
      <c r="D67" s="14"/>
      <c r="E67" s="13"/>
      <c r="F67" s="14"/>
      <c r="G67" s="13"/>
      <c r="H67" s="16" t="str">
        <f>IF(COUNTA($A67:$G67)=0,"",IF(OR($B67="",SUMPRODUCT(--(Extinguishers!$A$2:$A$301=$B67))&lt;&gt;1),"Check ID",IF(OR(NOT(AND(ISNUMBER($A67),N($A67)&gt;=18264,N($A67)&lt;=73050)),N($A67)&lt;SUMPRODUCT(--(Extinguishers!$A$2:$A$301=$B67),Extinguishers!$E$2:$E$301),AND($C67&lt;&gt;"Monthly",$C67&lt;&gt;"Maintenance",$C67&lt;&gt;"Internal",$C67&lt;&gt;"Hydrostatic"),AND($E67&lt;&gt;"Pass",$E67&lt;&gt;"Fail"),AND($G67&lt;&gt;"",$G67&lt;&gt;"Open",$G67&lt;&gt;"Closed")),"Check inputs",IF(AND($E67="Fail",$G67=""),"Set follow-up","OK"))))</f>
        <v/>
      </c>
      <c r="I67" s="26">
        <f>IF(AND(ISNUMBER($A67),N($A67)&gt;=18264,N($A67)&lt;=73050),$A67,0)</f>
        <v>0</v>
      </c>
    </row>
    <row r="68" spans="1:9" x14ac:dyDescent="0.25">
      <c r="A68" s="25"/>
      <c r="B68" s="13"/>
      <c r="C68" s="13"/>
      <c r="D68" s="14"/>
      <c r="E68" s="13"/>
      <c r="F68" s="14"/>
      <c r="G68" s="13"/>
      <c r="H68" s="16" t="str">
        <f>IF(COUNTA($A68:$G68)=0,"",IF(OR($B68="",SUMPRODUCT(--(Extinguishers!$A$2:$A$301=$B68))&lt;&gt;1),"Check ID",IF(OR(NOT(AND(ISNUMBER($A68),N($A68)&gt;=18264,N($A68)&lt;=73050)),N($A68)&lt;SUMPRODUCT(--(Extinguishers!$A$2:$A$301=$B68),Extinguishers!$E$2:$E$301),AND($C68&lt;&gt;"Monthly",$C68&lt;&gt;"Maintenance",$C68&lt;&gt;"Internal",$C68&lt;&gt;"Hydrostatic"),AND($E68&lt;&gt;"Pass",$E68&lt;&gt;"Fail"),AND($G68&lt;&gt;"",$G68&lt;&gt;"Open",$G68&lt;&gt;"Closed")),"Check inputs",IF(AND($E68="Fail",$G68=""),"Set follow-up","OK"))))</f>
        <v/>
      </c>
      <c r="I68" s="26">
        <f>IF(AND(ISNUMBER($A68),N($A68)&gt;=18264,N($A68)&lt;=73050),$A68,0)</f>
        <v>0</v>
      </c>
    </row>
    <row r="69" spans="1:9" x14ac:dyDescent="0.25">
      <c r="A69" s="25"/>
      <c r="B69" s="13"/>
      <c r="C69" s="13"/>
      <c r="D69" s="14"/>
      <c r="E69" s="13"/>
      <c r="F69" s="14"/>
      <c r="G69" s="13"/>
      <c r="H69" s="16" t="str">
        <f>IF(COUNTA($A69:$G69)=0,"",IF(OR($B69="",SUMPRODUCT(--(Extinguishers!$A$2:$A$301=$B69))&lt;&gt;1),"Check ID",IF(OR(NOT(AND(ISNUMBER($A69),N($A69)&gt;=18264,N($A69)&lt;=73050)),N($A69)&lt;SUMPRODUCT(--(Extinguishers!$A$2:$A$301=$B69),Extinguishers!$E$2:$E$301),AND($C69&lt;&gt;"Monthly",$C69&lt;&gt;"Maintenance",$C69&lt;&gt;"Internal",$C69&lt;&gt;"Hydrostatic"),AND($E69&lt;&gt;"Pass",$E69&lt;&gt;"Fail"),AND($G69&lt;&gt;"",$G69&lt;&gt;"Open",$G69&lt;&gt;"Closed")),"Check inputs",IF(AND($E69="Fail",$G69=""),"Set follow-up","OK"))))</f>
        <v/>
      </c>
      <c r="I69" s="26">
        <f>IF(AND(ISNUMBER($A69),N($A69)&gt;=18264,N($A69)&lt;=73050),$A69,0)</f>
        <v>0</v>
      </c>
    </row>
    <row r="70" spans="1:9" x14ac:dyDescent="0.25">
      <c r="A70" s="25"/>
      <c r="B70" s="13"/>
      <c r="C70" s="13"/>
      <c r="D70" s="14"/>
      <c r="E70" s="13"/>
      <c r="F70" s="14"/>
      <c r="G70" s="13"/>
      <c r="H70" s="16" t="str">
        <f>IF(COUNTA($A70:$G70)=0,"",IF(OR($B70="",SUMPRODUCT(--(Extinguishers!$A$2:$A$301=$B70))&lt;&gt;1),"Check ID",IF(OR(NOT(AND(ISNUMBER($A70),N($A70)&gt;=18264,N($A70)&lt;=73050)),N($A70)&lt;SUMPRODUCT(--(Extinguishers!$A$2:$A$301=$B70),Extinguishers!$E$2:$E$301),AND($C70&lt;&gt;"Monthly",$C70&lt;&gt;"Maintenance",$C70&lt;&gt;"Internal",$C70&lt;&gt;"Hydrostatic"),AND($E70&lt;&gt;"Pass",$E70&lt;&gt;"Fail"),AND($G70&lt;&gt;"",$G70&lt;&gt;"Open",$G70&lt;&gt;"Closed")),"Check inputs",IF(AND($E70="Fail",$G70=""),"Set follow-up","OK"))))</f>
        <v/>
      </c>
      <c r="I70" s="26">
        <f>IF(AND(ISNUMBER($A70),N($A70)&gt;=18264,N($A70)&lt;=73050),$A70,0)</f>
        <v>0</v>
      </c>
    </row>
    <row r="71" spans="1:9" x14ac:dyDescent="0.25">
      <c r="A71" s="25"/>
      <c r="B71" s="13"/>
      <c r="C71" s="13"/>
      <c r="D71" s="14"/>
      <c r="E71" s="13"/>
      <c r="F71" s="14"/>
      <c r="G71" s="13"/>
      <c r="H71" s="16" t="str">
        <f>IF(COUNTA($A71:$G71)=0,"",IF(OR($B71="",SUMPRODUCT(--(Extinguishers!$A$2:$A$301=$B71))&lt;&gt;1),"Check ID",IF(OR(NOT(AND(ISNUMBER($A71),N($A71)&gt;=18264,N($A71)&lt;=73050)),N($A71)&lt;SUMPRODUCT(--(Extinguishers!$A$2:$A$301=$B71),Extinguishers!$E$2:$E$301),AND($C71&lt;&gt;"Monthly",$C71&lt;&gt;"Maintenance",$C71&lt;&gt;"Internal",$C71&lt;&gt;"Hydrostatic"),AND($E71&lt;&gt;"Pass",$E71&lt;&gt;"Fail"),AND($G71&lt;&gt;"",$G71&lt;&gt;"Open",$G71&lt;&gt;"Closed")),"Check inputs",IF(AND($E71="Fail",$G71=""),"Set follow-up","OK"))))</f>
        <v/>
      </c>
      <c r="I71" s="26">
        <f>IF(AND(ISNUMBER($A71),N($A71)&gt;=18264,N($A71)&lt;=73050),$A71,0)</f>
        <v>0</v>
      </c>
    </row>
    <row r="72" spans="1:9" x14ac:dyDescent="0.25">
      <c r="A72" s="25"/>
      <c r="B72" s="13"/>
      <c r="C72" s="13"/>
      <c r="D72" s="14"/>
      <c r="E72" s="13"/>
      <c r="F72" s="14"/>
      <c r="G72" s="13"/>
      <c r="H72" s="16" t="str">
        <f>IF(COUNTA($A72:$G72)=0,"",IF(OR($B72="",SUMPRODUCT(--(Extinguishers!$A$2:$A$301=$B72))&lt;&gt;1),"Check ID",IF(OR(NOT(AND(ISNUMBER($A72),N($A72)&gt;=18264,N($A72)&lt;=73050)),N($A72)&lt;SUMPRODUCT(--(Extinguishers!$A$2:$A$301=$B72),Extinguishers!$E$2:$E$301),AND($C72&lt;&gt;"Monthly",$C72&lt;&gt;"Maintenance",$C72&lt;&gt;"Internal",$C72&lt;&gt;"Hydrostatic"),AND($E72&lt;&gt;"Pass",$E72&lt;&gt;"Fail"),AND($G72&lt;&gt;"",$G72&lt;&gt;"Open",$G72&lt;&gt;"Closed")),"Check inputs",IF(AND($E72="Fail",$G72=""),"Set follow-up","OK"))))</f>
        <v/>
      </c>
      <c r="I72" s="26">
        <f>IF(AND(ISNUMBER($A72),N($A72)&gt;=18264,N($A72)&lt;=73050),$A72,0)</f>
        <v>0</v>
      </c>
    </row>
    <row r="73" spans="1:9" x14ac:dyDescent="0.25">
      <c r="A73" s="25"/>
      <c r="B73" s="13"/>
      <c r="C73" s="13"/>
      <c r="D73" s="14"/>
      <c r="E73" s="13"/>
      <c r="F73" s="14"/>
      <c r="G73" s="13"/>
      <c r="H73" s="16" t="str">
        <f>IF(COUNTA($A73:$G73)=0,"",IF(OR($B73="",SUMPRODUCT(--(Extinguishers!$A$2:$A$301=$B73))&lt;&gt;1),"Check ID",IF(OR(NOT(AND(ISNUMBER($A73),N($A73)&gt;=18264,N($A73)&lt;=73050)),N($A73)&lt;SUMPRODUCT(--(Extinguishers!$A$2:$A$301=$B73),Extinguishers!$E$2:$E$301),AND($C73&lt;&gt;"Monthly",$C73&lt;&gt;"Maintenance",$C73&lt;&gt;"Internal",$C73&lt;&gt;"Hydrostatic"),AND($E73&lt;&gt;"Pass",$E73&lt;&gt;"Fail"),AND($G73&lt;&gt;"",$G73&lt;&gt;"Open",$G73&lt;&gt;"Closed")),"Check inputs",IF(AND($E73="Fail",$G73=""),"Set follow-up","OK"))))</f>
        <v/>
      </c>
      <c r="I73" s="26">
        <f>IF(AND(ISNUMBER($A73),N($A73)&gt;=18264,N($A73)&lt;=73050),$A73,0)</f>
        <v>0</v>
      </c>
    </row>
    <row r="74" spans="1:9" x14ac:dyDescent="0.25">
      <c r="A74" s="25"/>
      <c r="B74" s="13"/>
      <c r="C74" s="13"/>
      <c r="D74" s="14"/>
      <c r="E74" s="13"/>
      <c r="F74" s="14"/>
      <c r="G74" s="13"/>
      <c r="H74" s="16" t="str">
        <f>IF(COUNTA($A74:$G74)=0,"",IF(OR($B74="",SUMPRODUCT(--(Extinguishers!$A$2:$A$301=$B74))&lt;&gt;1),"Check ID",IF(OR(NOT(AND(ISNUMBER($A74),N($A74)&gt;=18264,N($A74)&lt;=73050)),N($A74)&lt;SUMPRODUCT(--(Extinguishers!$A$2:$A$301=$B74),Extinguishers!$E$2:$E$301),AND($C74&lt;&gt;"Monthly",$C74&lt;&gt;"Maintenance",$C74&lt;&gt;"Internal",$C74&lt;&gt;"Hydrostatic"),AND($E74&lt;&gt;"Pass",$E74&lt;&gt;"Fail"),AND($G74&lt;&gt;"",$G74&lt;&gt;"Open",$G74&lt;&gt;"Closed")),"Check inputs",IF(AND($E74="Fail",$G74=""),"Set follow-up","OK"))))</f>
        <v/>
      </c>
      <c r="I74" s="26">
        <f>IF(AND(ISNUMBER($A74),N($A74)&gt;=18264,N($A74)&lt;=73050),$A74,0)</f>
        <v>0</v>
      </c>
    </row>
    <row r="75" spans="1:9" x14ac:dyDescent="0.25">
      <c r="A75" s="25"/>
      <c r="B75" s="13"/>
      <c r="C75" s="13"/>
      <c r="D75" s="14"/>
      <c r="E75" s="13"/>
      <c r="F75" s="14"/>
      <c r="G75" s="13"/>
      <c r="H75" s="16" t="str">
        <f>IF(COUNTA($A75:$G75)=0,"",IF(OR($B75="",SUMPRODUCT(--(Extinguishers!$A$2:$A$301=$B75))&lt;&gt;1),"Check ID",IF(OR(NOT(AND(ISNUMBER($A75),N($A75)&gt;=18264,N($A75)&lt;=73050)),N($A75)&lt;SUMPRODUCT(--(Extinguishers!$A$2:$A$301=$B75),Extinguishers!$E$2:$E$301),AND($C75&lt;&gt;"Monthly",$C75&lt;&gt;"Maintenance",$C75&lt;&gt;"Internal",$C75&lt;&gt;"Hydrostatic"),AND($E75&lt;&gt;"Pass",$E75&lt;&gt;"Fail"),AND($G75&lt;&gt;"",$G75&lt;&gt;"Open",$G75&lt;&gt;"Closed")),"Check inputs",IF(AND($E75="Fail",$G75=""),"Set follow-up","OK"))))</f>
        <v/>
      </c>
      <c r="I75" s="26">
        <f>IF(AND(ISNUMBER($A75),N($A75)&gt;=18264,N($A75)&lt;=73050),$A75,0)</f>
        <v>0</v>
      </c>
    </row>
    <row r="76" spans="1:9" x14ac:dyDescent="0.25">
      <c r="A76" s="25"/>
      <c r="B76" s="13"/>
      <c r="C76" s="13"/>
      <c r="D76" s="14"/>
      <c r="E76" s="13"/>
      <c r="F76" s="14"/>
      <c r="G76" s="13"/>
      <c r="H76" s="16" t="str">
        <f>IF(COUNTA($A76:$G76)=0,"",IF(OR($B76="",SUMPRODUCT(--(Extinguishers!$A$2:$A$301=$B76))&lt;&gt;1),"Check ID",IF(OR(NOT(AND(ISNUMBER($A76),N($A76)&gt;=18264,N($A76)&lt;=73050)),N($A76)&lt;SUMPRODUCT(--(Extinguishers!$A$2:$A$301=$B76),Extinguishers!$E$2:$E$301),AND($C76&lt;&gt;"Monthly",$C76&lt;&gt;"Maintenance",$C76&lt;&gt;"Internal",$C76&lt;&gt;"Hydrostatic"),AND($E76&lt;&gt;"Pass",$E76&lt;&gt;"Fail"),AND($G76&lt;&gt;"",$G76&lt;&gt;"Open",$G76&lt;&gt;"Closed")),"Check inputs",IF(AND($E76="Fail",$G76=""),"Set follow-up","OK"))))</f>
        <v/>
      </c>
      <c r="I76" s="26">
        <f>IF(AND(ISNUMBER($A76),N($A76)&gt;=18264,N($A76)&lt;=73050),$A76,0)</f>
        <v>0</v>
      </c>
    </row>
    <row r="77" spans="1:9" x14ac:dyDescent="0.25">
      <c r="A77" s="25"/>
      <c r="B77" s="13"/>
      <c r="C77" s="13"/>
      <c r="D77" s="14"/>
      <c r="E77" s="13"/>
      <c r="F77" s="14"/>
      <c r="G77" s="13"/>
      <c r="H77" s="16" t="str">
        <f>IF(COUNTA($A77:$G77)=0,"",IF(OR($B77="",SUMPRODUCT(--(Extinguishers!$A$2:$A$301=$B77))&lt;&gt;1),"Check ID",IF(OR(NOT(AND(ISNUMBER($A77),N($A77)&gt;=18264,N($A77)&lt;=73050)),N($A77)&lt;SUMPRODUCT(--(Extinguishers!$A$2:$A$301=$B77),Extinguishers!$E$2:$E$301),AND($C77&lt;&gt;"Monthly",$C77&lt;&gt;"Maintenance",$C77&lt;&gt;"Internal",$C77&lt;&gt;"Hydrostatic"),AND($E77&lt;&gt;"Pass",$E77&lt;&gt;"Fail"),AND($G77&lt;&gt;"",$G77&lt;&gt;"Open",$G77&lt;&gt;"Closed")),"Check inputs",IF(AND($E77="Fail",$G77=""),"Set follow-up","OK"))))</f>
        <v/>
      </c>
      <c r="I77" s="26">
        <f>IF(AND(ISNUMBER($A77),N($A77)&gt;=18264,N($A77)&lt;=73050),$A77,0)</f>
        <v>0</v>
      </c>
    </row>
    <row r="78" spans="1:9" x14ac:dyDescent="0.25">
      <c r="A78" s="25"/>
      <c r="B78" s="13"/>
      <c r="C78" s="13"/>
      <c r="D78" s="14"/>
      <c r="E78" s="13"/>
      <c r="F78" s="14"/>
      <c r="G78" s="13"/>
      <c r="H78" s="16" t="str">
        <f>IF(COUNTA($A78:$G78)=0,"",IF(OR($B78="",SUMPRODUCT(--(Extinguishers!$A$2:$A$301=$B78))&lt;&gt;1),"Check ID",IF(OR(NOT(AND(ISNUMBER($A78),N($A78)&gt;=18264,N($A78)&lt;=73050)),N($A78)&lt;SUMPRODUCT(--(Extinguishers!$A$2:$A$301=$B78),Extinguishers!$E$2:$E$301),AND($C78&lt;&gt;"Monthly",$C78&lt;&gt;"Maintenance",$C78&lt;&gt;"Internal",$C78&lt;&gt;"Hydrostatic"),AND($E78&lt;&gt;"Pass",$E78&lt;&gt;"Fail"),AND($G78&lt;&gt;"",$G78&lt;&gt;"Open",$G78&lt;&gt;"Closed")),"Check inputs",IF(AND($E78="Fail",$G78=""),"Set follow-up","OK"))))</f>
        <v/>
      </c>
      <c r="I78" s="26">
        <f>IF(AND(ISNUMBER($A78),N($A78)&gt;=18264,N($A78)&lt;=73050),$A78,0)</f>
        <v>0</v>
      </c>
    </row>
    <row r="79" spans="1:9" x14ac:dyDescent="0.25">
      <c r="A79" s="25"/>
      <c r="B79" s="13"/>
      <c r="C79" s="13"/>
      <c r="D79" s="14"/>
      <c r="E79" s="13"/>
      <c r="F79" s="14"/>
      <c r="G79" s="13"/>
      <c r="H79" s="16" t="str">
        <f>IF(COUNTA($A79:$G79)=0,"",IF(OR($B79="",SUMPRODUCT(--(Extinguishers!$A$2:$A$301=$B79))&lt;&gt;1),"Check ID",IF(OR(NOT(AND(ISNUMBER($A79),N($A79)&gt;=18264,N($A79)&lt;=73050)),N($A79)&lt;SUMPRODUCT(--(Extinguishers!$A$2:$A$301=$B79),Extinguishers!$E$2:$E$301),AND($C79&lt;&gt;"Monthly",$C79&lt;&gt;"Maintenance",$C79&lt;&gt;"Internal",$C79&lt;&gt;"Hydrostatic"),AND($E79&lt;&gt;"Pass",$E79&lt;&gt;"Fail"),AND($G79&lt;&gt;"",$G79&lt;&gt;"Open",$G79&lt;&gt;"Closed")),"Check inputs",IF(AND($E79="Fail",$G79=""),"Set follow-up","OK"))))</f>
        <v/>
      </c>
      <c r="I79" s="26">
        <f>IF(AND(ISNUMBER($A79),N($A79)&gt;=18264,N($A79)&lt;=73050),$A79,0)</f>
        <v>0</v>
      </c>
    </row>
    <row r="80" spans="1:9" x14ac:dyDescent="0.25">
      <c r="A80" s="25"/>
      <c r="B80" s="13"/>
      <c r="C80" s="13"/>
      <c r="D80" s="14"/>
      <c r="E80" s="13"/>
      <c r="F80" s="14"/>
      <c r="G80" s="13"/>
      <c r="H80" s="16" t="str">
        <f>IF(COUNTA($A80:$G80)=0,"",IF(OR($B80="",SUMPRODUCT(--(Extinguishers!$A$2:$A$301=$B80))&lt;&gt;1),"Check ID",IF(OR(NOT(AND(ISNUMBER($A80),N($A80)&gt;=18264,N($A80)&lt;=73050)),N($A80)&lt;SUMPRODUCT(--(Extinguishers!$A$2:$A$301=$B80),Extinguishers!$E$2:$E$301),AND($C80&lt;&gt;"Monthly",$C80&lt;&gt;"Maintenance",$C80&lt;&gt;"Internal",$C80&lt;&gt;"Hydrostatic"),AND($E80&lt;&gt;"Pass",$E80&lt;&gt;"Fail"),AND($G80&lt;&gt;"",$G80&lt;&gt;"Open",$G80&lt;&gt;"Closed")),"Check inputs",IF(AND($E80="Fail",$G80=""),"Set follow-up","OK"))))</f>
        <v/>
      </c>
      <c r="I80" s="26">
        <f>IF(AND(ISNUMBER($A80),N($A80)&gt;=18264,N($A80)&lt;=73050),$A80,0)</f>
        <v>0</v>
      </c>
    </row>
    <row r="81" spans="1:9" x14ac:dyDescent="0.25">
      <c r="A81" s="25"/>
      <c r="B81" s="13"/>
      <c r="C81" s="13"/>
      <c r="D81" s="14"/>
      <c r="E81" s="13"/>
      <c r="F81" s="14"/>
      <c r="G81" s="13"/>
      <c r="H81" s="16" t="str">
        <f>IF(COUNTA($A81:$G81)=0,"",IF(OR($B81="",SUMPRODUCT(--(Extinguishers!$A$2:$A$301=$B81))&lt;&gt;1),"Check ID",IF(OR(NOT(AND(ISNUMBER($A81),N($A81)&gt;=18264,N($A81)&lt;=73050)),N($A81)&lt;SUMPRODUCT(--(Extinguishers!$A$2:$A$301=$B81),Extinguishers!$E$2:$E$301),AND($C81&lt;&gt;"Monthly",$C81&lt;&gt;"Maintenance",$C81&lt;&gt;"Internal",$C81&lt;&gt;"Hydrostatic"),AND($E81&lt;&gt;"Pass",$E81&lt;&gt;"Fail"),AND($G81&lt;&gt;"",$G81&lt;&gt;"Open",$G81&lt;&gt;"Closed")),"Check inputs",IF(AND($E81="Fail",$G81=""),"Set follow-up","OK"))))</f>
        <v/>
      </c>
      <c r="I81" s="26">
        <f>IF(AND(ISNUMBER($A81),N($A81)&gt;=18264,N($A81)&lt;=73050),$A81,0)</f>
        <v>0</v>
      </c>
    </row>
    <row r="82" spans="1:9" x14ac:dyDescent="0.25">
      <c r="A82" s="25"/>
      <c r="B82" s="13"/>
      <c r="C82" s="13"/>
      <c r="D82" s="14"/>
      <c r="E82" s="13"/>
      <c r="F82" s="14"/>
      <c r="G82" s="13"/>
      <c r="H82" s="16" t="str">
        <f>IF(COUNTA($A82:$G82)=0,"",IF(OR($B82="",SUMPRODUCT(--(Extinguishers!$A$2:$A$301=$B82))&lt;&gt;1),"Check ID",IF(OR(NOT(AND(ISNUMBER($A82),N($A82)&gt;=18264,N($A82)&lt;=73050)),N($A82)&lt;SUMPRODUCT(--(Extinguishers!$A$2:$A$301=$B82),Extinguishers!$E$2:$E$301),AND($C82&lt;&gt;"Monthly",$C82&lt;&gt;"Maintenance",$C82&lt;&gt;"Internal",$C82&lt;&gt;"Hydrostatic"),AND($E82&lt;&gt;"Pass",$E82&lt;&gt;"Fail"),AND($G82&lt;&gt;"",$G82&lt;&gt;"Open",$G82&lt;&gt;"Closed")),"Check inputs",IF(AND($E82="Fail",$G82=""),"Set follow-up","OK"))))</f>
        <v/>
      </c>
      <c r="I82" s="26">
        <f>IF(AND(ISNUMBER($A82),N($A82)&gt;=18264,N($A82)&lt;=73050),$A82,0)</f>
        <v>0</v>
      </c>
    </row>
    <row r="83" spans="1:9" x14ac:dyDescent="0.25">
      <c r="A83" s="25"/>
      <c r="B83" s="13"/>
      <c r="C83" s="13"/>
      <c r="D83" s="14"/>
      <c r="E83" s="13"/>
      <c r="F83" s="14"/>
      <c r="G83" s="13"/>
      <c r="H83" s="16" t="str">
        <f>IF(COUNTA($A83:$G83)=0,"",IF(OR($B83="",SUMPRODUCT(--(Extinguishers!$A$2:$A$301=$B83))&lt;&gt;1),"Check ID",IF(OR(NOT(AND(ISNUMBER($A83),N($A83)&gt;=18264,N($A83)&lt;=73050)),N($A83)&lt;SUMPRODUCT(--(Extinguishers!$A$2:$A$301=$B83),Extinguishers!$E$2:$E$301),AND($C83&lt;&gt;"Monthly",$C83&lt;&gt;"Maintenance",$C83&lt;&gt;"Internal",$C83&lt;&gt;"Hydrostatic"),AND($E83&lt;&gt;"Pass",$E83&lt;&gt;"Fail"),AND($G83&lt;&gt;"",$G83&lt;&gt;"Open",$G83&lt;&gt;"Closed")),"Check inputs",IF(AND($E83="Fail",$G83=""),"Set follow-up","OK"))))</f>
        <v/>
      </c>
      <c r="I83" s="26">
        <f>IF(AND(ISNUMBER($A83),N($A83)&gt;=18264,N($A83)&lt;=73050),$A83,0)</f>
        <v>0</v>
      </c>
    </row>
    <row r="84" spans="1:9" x14ac:dyDescent="0.25">
      <c r="A84" s="25"/>
      <c r="B84" s="13"/>
      <c r="C84" s="13"/>
      <c r="D84" s="14"/>
      <c r="E84" s="13"/>
      <c r="F84" s="14"/>
      <c r="G84" s="13"/>
      <c r="H84" s="16" t="str">
        <f>IF(COUNTA($A84:$G84)=0,"",IF(OR($B84="",SUMPRODUCT(--(Extinguishers!$A$2:$A$301=$B84))&lt;&gt;1),"Check ID",IF(OR(NOT(AND(ISNUMBER($A84),N($A84)&gt;=18264,N($A84)&lt;=73050)),N($A84)&lt;SUMPRODUCT(--(Extinguishers!$A$2:$A$301=$B84),Extinguishers!$E$2:$E$301),AND($C84&lt;&gt;"Monthly",$C84&lt;&gt;"Maintenance",$C84&lt;&gt;"Internal",$C84&lt;&gt;"Hydrostatic"),AND($E84&lt;&gt;"Pass",$E84&lt;&gt;"Fail"),AND($G84&lt;&gt;"",$G84&lt;&gt;"Open",$G84&lt;&gt;"Closed")),"Check inputs",IF(AND($E84="Fail",$G84=""),"Set follow-up","OK"))))</f>
        <v/>
      </c>
      <c r="I84" s="26">
        <f>IF(AND(ISNUMBER($A84),N($A84)&gt;=18264,N($A84)&lt;=73050),$A84,0)</f>
        <v>0</v>
      </c>
    </row>
    <row r="85" spans="1:9" x14ac:dyDescent="0.25">
      <c r="A85" s="25"/>
      <c r="B85" s="13"/>
      <c r="C85" s="13"/>
      <c r="D85" s="14"/>
      <c r="E85" s="13"/>
      <c r="F85" s="14"/>
      <c r="G85" s="13"/>
      <c r="H85" s="16" t="str">
        <f>IF(COUNTA($A85:$G85)=0,"",IF(OR($B85="",SUMPRODUCT(--(Extinguishers!$A$2:$A$301=$B85))&lt;&gt;1),"Check ID",IF(OR(NOT(AND(ISNUMBER($A85),N($A85)&gt;=18264,N($A85)&lt;=73050)),N($A85)&lt;SUMPRODUCT(--(Extinguishers!$A$2:$A$301=$B85),Extinguishers!$E$2:$E$301),AND($C85&lt;&gt;"Monthly",$C85&lt;&gt;"Maintenance",$C85&lt;&gt;"Internal",$C85&lt;&gt;"Hydrostatic"),AND($E85&lt;&gt;"Pass",$E85&lt;&gt;"Fail"),AND($G85&lt;&gt;"",$G85&lt;&gt;"Open",$G85&lt;&gt;"Closed")),"Check inputs",IF(AND($E85="Fail",$G85=""),"Set follow-up","OK"))))</f>
        <v/>
      </c>
      <c r="I85" s="26">
        <f>IF(AND(ISNUMBER($A85),N($A85)&gt;=18264,N($A85)&lt;=73050),$A85,0)</f>
        <v>0</v>
      </c>
    </row>
    <row r="86" spans="1:9" x14ac:dyDescent="0.25">
      <c r="A86" s="25"/>
      <c r="B86" s="13"/>
      <c r="C86" s="13"/>
      <c r="D86" s="14"/>
      <c r="E86" s="13"/>
      <c r="F86" s="14"/>
      <c r="G86" s="13"/>
      <c r="H86" s="16" t="str">
        <f>IF(COUNTA($A86:$G86)=0,"",IF(OR($B86="",SUMPRODUCT(--(Extinguishers!$A$2:$A$301=$B86))&lt;&gt;1),"Check ID",IF(OR(NOT(AND(ISNUMBER($A86),N($A86)&gt;=18264,N($A86)&lt;=73050)),N($A86)&lt;SUMPRODUCT(--(Extinguishers!$A$2:$A$301=$B86),Extinguishers!$E$2:$E$301),AND($C86&lt;&gt;"Monthly",$C86&lt;&gt;"Maintenance",$C86&lt;&gt;"Internal",$C86&lt;&gt;"Hydrostatic"),AND($E86&lt;&gt;"Pass",$E86&lt;&gt;"Fail"),AND($G86&lt;&gt;"",$G86&lt;&gt;"Open",$G86&lt;&gt;"Closed")),"Check inputs",IF(AND($E86="Fail",$G86=""),"Set follow-up","OK"))))</f>
        <v/>
      </c>
      <c r="I86" s="26">
        <f>IF(AND(ISNUMBER($A86),N($A86)&gt;=18264,N($A86)&lt;=73050),$A86,0)</f>
        <v>0</v>
      </c>
    </row>
    <row r="87" spans="1:9" x14ac:dyDescent="0.25">
      <c r="A87" s="25"/>
      <c r="B87" s="13"/>
      <c r="C87" s="13"/>
      <c r="D87" s="14"/>
      <c r="E87" s="13"/>
      <c r="F87" s="14"/>
      <c r="G87" s="13"/>
      <c r="H87" s="16" t="str">
        <f>IF(COUNTA($A87:$G87)=0,"",IF(OR($B87="",SUMPRODUCT(--(Extinguishers!$A$2:$A$301=$B87))&lt;&gt;1),"Check ID",IF(OR(NOT(AND(ISNUMBER($A87),N($A87)&gt;=18264,N($A87)&lt;=73050)),N($A87)&lt;SUMPRODUCT(--(Extinguishers!$A$2:$A$301=$B87),Extinguishers!$E$2:$E$301),AND($C87&lt;&gt;"Monthly",$C87&lt;&gt;"Maintenance",$C87&lt;&gt;"Internal",$C87&lt;&gt;"Hydrostatic"),AND($E87&lt;&gt;"Pass",$E87&lt;&gt;"Fail"),AND($G87&lt;&gt;"",$G87&lt;&gt;"Open",$G87&lt;&gt;"Closed")),"Check inputs",IF(AND($E87="Fail",$G87=""),"Set follow-up","OK"))))</f>
        <v/>
      </c>
      <c r="I87" s="26">
        <f>IF(AND(ISNUMBER($A87),N($A87)&gt;=18264,N($A87)&lt;=73050),$A87,0)</f>
        <v>0</v>
      </c>
    </row>
    <row r="88" spans="1:9" x14ac:dyDescent="0.25">
      <c r="A88" s="25"/>
      <c r="B88" s="13"/>
      <c r="C88" s="13"/>
      <c r="D88" s="14"/>
      <c r="E88" s="13"/>
      <c r="F88" s="14"/>
      <c r="G88" s="13"/>
      <c r="H88" s="16" t="str">
        <f>IF(COUNTA($A88:$G88)=0,"",IF(OR($B88="",SUMPRODUCT(--(Extinguishers!$A$2:$A$301=$B88))&lt;&gt;1),"Check ID",IF(OR(NOT(AND(ISNUMBER($A88),N($A88)&gt;=18264,N($A88)&lt;=73050)),N($A88)&lt;SUMPRODUCT(--(Extinguishers!$A$2:$A$301=$B88),Extinguishers!$E$2:$E$301),AND($C88&lt;&gt;"Monthly",$C88&lt;&gt;"Maintenance",$C88&lt;&gt;"Internal",$C88&lt;&gt;"Hydrostatic"),AND($E88&lt;&gt;"Pass",$E88&lt;&gt;"Fail"),AND($G88&lt;&gt;"",$G88&lt;&gt;"Open",$G88&lt;&gt;"Closed")),"Check inputs",IF(AND($E88="Fail",$G88=""),"Set follow-up","OK"))))</f>
        <v/>
      </c>
      <c r="I88" s="26">
        <f>IF(AND(ISNUMBER($A88),N($A88)&gt;=18264,N($A88)&lt;=73050),$A88,0)</f>
        <v>0</v>
      </c>
    </row>
    <row r="89" spans="1:9" x14ac:dyDescent="0.25">
      <c r="A89" s="25"/>
      <c r="B89" s="13"/>
      <c r="C89" s="13"/>
      <c r="D89" s="14"/>
      <c r="E89" s="13"/>
      <c r="F89" s="14"/>
      <c r="G89" s="13"/>
      <c r="H89" s="16" t="str">
        <f>IF(COUNTA($A89:$G89)=0,"",IF(OR($B89="",SUMPRODUCT(--(Extinguishers!$A$2:$A$301=$B89))&lt;&gt;1),"Check ID",IF(OR(NOT(AND(ISNUMBER($A89),N($A89)&gt;=18264,N($A89)&lt;=73050)),N($A89)&lt;SUMPRODUCT(--(Extinguishers!$A$2:$A$301=$B89),Extinguishers!$E$2:$E$301),AND($C89&lt;&gt;"Monthly",$C89&lt;&gt;"Maintenance",$C89&lt;&gt;"Internal",$C89&lt;&gt;"Hydrostatic"),AND($E89&lt;&gt;"Pass",$E89&lt;&gt;"Fail"),AND($G89&lt;&gt;"",$G89&lt;&gt;"Open",$G89&lt;&gt;"Closed")),"Check inputs",IF(AND($E89="Fail",$G89=""),"Set follow-up","OK"))))</f>
        <v/>
      </c>
      <c r="I89" s="26">
        <f>IF(AND(ISNUMBER($A89),N($A89)&gt;=18264,N($A89)&lt;=73050),$A89,0)</f>
        <v>0</v>
      </c>
    </row>
    <row r="90" spans="1:9" x14ac:dyDescent="0.25">
      <c r="A90" s="25"/>
      <c r="B90" s="13"/>
      <c r="C90" s="13"/>
      <c r="D90" s="14"/>
      <c r="E90" s="13"/>
      <c r="F90" s="14"/>
      <c r="G90" s="13"/>
      <c r="H90" s="16" t="str">
        <f>IF(COUNTA($A90:$G90)=0,"",IF(OR($B90="",SUMPRODUCT(--(Extinguishers!$A$2:$A$301=$B90))&lt;&gt;1),"Check ID",IF(OR(NOT(AND(ISNUMBER($A90),N($A90)&gt;=18264,N($A90)&lt;=73050)),N($A90)&lt;SUMPRODUCT(--(Extinguishers!$A$2:$A$301=$B90),Extinguishers!$E$2:$E$301),AND($C90&lt;&gt;"Monthly",$C90&lt;&gt;"Maintenance",$C90&lt;&gt;"Internal",$C90&lt;&gt;"Hydrostatic"),AND($E90&lt;&gt;"Pass",$E90&lt;&gt;"Fail"),AND($G90&lt;&gt;"",$G90&lt;&gt;"Open",$G90&lt;&gt;"Closed")),"Check inputs",IF(AND($E90="Fail",$G90=""),"Set follow-up","OK"))))</f>
        <v/>
      </c>
      <c r="I90" s="26">
        <f>IF(AND(ISNUMBER($A90),N($A90)&gt;=18264,N($A90)&lt;=73050),$A90,0)</f>
        <v>0</v>
      </c>
    </row>
    <row r="91" spans="1:9" x14ac:dyDescent="0.25">
      <c r="A91" s="25"/>
      <c r="B91" s="13"/>
      <c r="C91" s="13"/>
      <c r="D91" s="14"/>
      <c r="E91" s="13"/>
      <c r="F91" s="14"/>
      <c r="G91" s="13"/>
      <c r="H91" s="16" t="str">
        <f>IF(COUNTA($A91:$G91)=0,"",IF(OR($B91="",SUMPRODUCT(--(Extinguishers!$A$2:$A$301=$B91))&lt;&gt;1),"Check ID",IF(OR(NOT(AND(ISNUMBER($A91),N($A91)&gt;=18264,N($A91)&lt;=73050)),N($A91)&lt;SUMPRODUCT(--(Extinguishers!$A$2:$A$301=$B91),Extinguishers!$E$2:$E$301),AND($C91&lt;&gt;"Monthly",$C91&lt;&gt;"Maintenance",$C91&lt;&gt;"Internal",$C91&lt;&gt;"Hydrostatic"),AND($E91&lt;&gt;"Pass",$E91&lt;&gt;"Fail"),AND($G91&lt;&gt;"",$G91&lt;&gt;"Open",$G91&lt;&gt;"Closed")),"Check inputs",IF(AND($E91="Fail",$G91=""),"Set follow-up","OK"))))</f>
        <v/>
      </c>
      <c r="I91" s="26">
        <f>IF(AND(ISNUMBER($A91),N($A91)&gt;=18264,N($A91)&lt;=73050),$A91,0)</f>
        <v>0</v>
      </c>
    </row>
    <row r="92" spans="1:9" x14ac:dyDescent="0.25">
      <c r="A92" s="25"/>
      <c r="B92" s="13"/>
      <c r="C92" s="13"/>
      <c r="D92" s="14"/>
      <c r="E92" s="13"/>
      <c r="F92" s="14"/>
      <c r="G92" s="13"/>
      <c r="H92" s="16" t="str">
        <f>IF(COUNTA($A92:$G92)=0,"",IF(OR($B92="",SUMPRODUCT(--(Extinguishers!$A$2:$A$301=$B92))&lt;&gt;1),"Check ID",IF(OR(NOT(AND(ISNUMBER($A92),N($A92)&gt;=18264,N($A92)&lt;=73050)),N($A92)&lt;SUMPRODUCT(--(Extinguishers!$A$2:$A$301=$B92),Extinguishers!$E$2:$E$301),AND($C92&lt;&gt;"Monthly",$C92&lt;&gt;"Maintenance",$C92&lt;&gt;"Internal",$C92&lt;&gt;"Hydrostatic"),AND($E92&lt;&gt;"Pass",$E92&lt;&gt;"Fail"),AND($G92&lt;&gt;"",$G92&lt;&gt;"Open",$G92&lt;&gt;"Closed")),"Check inputs",IF(AND($E92="Fail",$G92=""),"Set follow-up","OK"))))</f>
        <v/>
      </c>
      <c r="I92" s="26">
        <f>IF(AND(ISNUMBER($A92),N($A92)&gt;=18264,N($A92)&lt;=73050),$A92,0)</f>
        <v>0</v>
      </c>
    </row>
    <row r="93" spans="1:9" x14ac:dyDescent="0.25">
      <c r="A93" s="25"/>
      <c r="B93" s="13"/>
      <c r="C93" s="13"/>
      <c r="D93" s="14"/>
      <c r="E93" s="13"/>
      <c r="F93" s="14"/>
      <c r="G93" s="13"/>
      <c r="H93" s="16" t="str">
        <f>IF(COUNTA($A93:$G93)=0,"",IF(OR($B93="",SUMPRODUCT(--(Extinguishers!$A$2:$A$301=$B93))&lt;&gt;1),"Check ID",IF(OR(NOT(AND(ISNUMBER($A93),N($A93)&gt;=18264,N($A93)&lt;=73050)),N($A93)&lt;SUMPRODUCT(--(Extinguishers!$A$2:$A$301=$B93),Extinguishers!$E$2:$E$301),AND($C93&lt;&gt;"Monthly",$C93&lt;&gt;"Maintenance",$C93&lt;&gt;"Internal",$C93&lt;&gt;"Hydrostatic"),AND($E93&lt;&gt;"Pass",$E93&lt;&gt;"Fail"),AND($G93&lt;&gt;"",$G93&lt;&gt;"Open",$G93&lt;&gt;"Closed")),"Check inputs",IF(AND($E93="Fail",$G93=""),"Set follow-up","OK"))))</f>
        <v/>
      </c>
      <c r="I93" s="26">
        <f>IF(AND(ISNUMBER($A93),N($A93)&gt;=18264,N($A93)&lt;=73050),$A93,0)</f>
        <v>0</v>
      </c>
    </row>
    <row r="94" spans="1:9" x14ac:dyDescent="0.25">
      <c r="A94" s="25"/>
      <c r="B94" s="13"/>
      <c r="C94" s="13"/>
      <c r="D94" s="14"/>
      <c r="E94" s="13"/>
      <c r="F94" s="14"/>
      <c r="G94" s="13"/>
      <c r="H94" s="16" t="str">
        <f>IF(COUNTA($A94:$G94)=0,"",IF(OR($B94="",SUMPRODUCT(--(Extinguishers!$A$2:$A$301=$B94))&lt;&gt;1),"Check ID",IF(OR(NOT(AND(ISNUMBER($A94),N($A94)&gt;=18264,N($A94)&lt;=73050)),N($A94)&lt;SUMPRODUCT(--(Extinguishers!$A$2:$A$301=$B94),Extinguishers!$E$2:$E$301),AND($C94&lt;&gt;"Monthly",$C94&lt;&gt;"Maintenance",$C94&lt;&gt;"Internal",$C94&lt;&gt;"Hydrostatic"),AND($E94&lt;&gt;"Pass",$E94&lt;&gt;"Fail"),AND($G94&lt;&gt;"",$G94&lt;&gt;"Open",$G94&lt;&gt;"Closed")),"Check inputs",IF(AND($E94="Fail",$G94=""),"Set follow-up","OK"))))</f>
        <v/>
      </c>
      <c r="I94" s="26">
        <f>IF(AND(ISNUMBER($A94),N($A94)&gt;=18264,N($A94)&lt;=73050),$A94,0)</f>
        <v>0</v>
      </c>
    </row>
    <row r="95" spans="1:9" x14ac:dyDescent="0.25">
      <c r="A95" s="25"/>
      <c r="B95" s="13"/>
      <c r="C95" s="13"/>
      <c r="D95" s="14"/>
      <c r="E95" s="13"/>
      <c r="F95" s="14"/>
      <c r="G95" s="13"/>
      <c r="H95" s="16" t="str">
        <f>IF(COUNTA($A95:$G95)=0,"",IF(OR($B95="",SUMPRODUCT(--(Extinguishers!$A$2:$A$301=$B95))&lt;&gt;1),"Check ID",IF(OR(NOT(AND(ISNUMBER($A95),N($A95)&gt;=18264,N($A95)&lt;=73050)),N($A95)&lt;SUMPRODUCT(--(Extinguishers!$A$2:$A$301=$B95),Extinguishers!$E$2:$E$301),AND($C95&lt;&gt;"Monthly",$C95&lt;&gt;"Maintenance",$C95&lt;&gt;"Internal",$C95&lt;&gt;"Hydrostatic"),AND($E95&lt;&gt;"Pass",$E95&lt;&gt;"Fail"),AND($G95&lt;&gt;"",$G95&lt;&gt;"Open",$G95&lt;&gt;"Closed")),"Check inputs",IF(AND($E95="Fail",$G95=""),"Set follow-up","OK"))))</f>
        <v/>
      </c>
      <c r="I95" s="26">
        <f>IF(AND(ISNUMBER($A95),N($A95)&gt;=18264,N($A95)&lt;=73050),$A95,0)</f>
        <v>0</v>
      </c>
    </row>
    <row r="96" spans="1:9" x14ac:dyDescent="0.25">
      <c r="A96" s="25"/>
      <c r="B96" s="13"/>
      <c r="C96" s="13"/>
      <c r="D96" s="14"/>
      <c r="E96" s="13"/>
      <c r="F96" s="14"/>
      <c r="G96" s="13"/>
      <c r="H96" s="16" t="str">
        <f>IF(COUNTA($A96:$G96)=0,"",IF(OR($B96="",SUMPRODUCT(--(Extinguishers!$A$2:$A$301=$B96))&lt;&gt;1),"Check ID",IF(OR(NOT(AND(ISNUMBER($A96),N($A96)&gt;=18264,N($A96)&lt;=73050)),N($A96)&lt;SUMPRODUCT(--(Extinguishers!$A$2:$A$301=$B96),Extinguishers!$E$2:$E$301),AND($C96&lt;&gt;"Monthly",$C96&lt;&gt;"Maintenance",$C96&lt;&gt;"Internal",$C96&lt;&gt;"Hydrostatic"),AND($E96&lt;&gt;"Pass",$E96&lt;&gt;"Fail"),AND($G96&lt;&gt;"",$G96&lt;&gt;"Open",$G96&lt;&gt;"Closed")),"Check inputs",IF(AND($E96="Fail",$G96=""),"Set follow-up","OK"))))</f>
        <v/>
      </c>
      <c r="I96" s="26">
        <f>IF(AND(ISNUMBER($A96),N($A96)&gt;=18264,N($A96)&lt;=73050),$A96,0)</f>
        <v>0</v>
      </c>
    </row>
    <row r="97" spans="1:9" x14ac:dyDescent="0.25">
      <c r="A97" s="25"/>
      <c r="B97" s="13"/>
      <c r="C97" s="13"/>
      <c r="D97" s="14"/>
      <c r="E97" s="13"/>
      <c r="F97" s="14"/>
      <c r="G97" s="13"/>
      <c r="H97" s="16" t="str">
        <f>IF(COUNTA($A97:$G97)=0,"",IF(OR($B97="",SUMPRODUCT(--(Extinguishers!$A$2:$A$301=$B97))&lt;&gt;1),"Check ID",IF(OR(NOT(AND(ISNUMBER($A97),N($A97)&gt;=18264,N($A97)&lt;=73050)),N($A97)&lt;SUMPRODUCT(--(Extinguishers!$A$2:$A$301=$B97),Extinguishers!$E$2:$E$301),AND($C97&lt;&gt;"Monthly",$C97&lt;&gt;"Maintenance",$C97&lt;&gt;"Internal",$C97&lt;&gt;"Hydrostatic"),AND($E97&lt;&gt;"Pass",$E97&lt;&gt;"Fail"),AND($G97&lt;&gt;"",$G97&lt;&gt;"Open",$G97&lt;&gt;"Closed")),"Check inputs",IF(AND($E97="Fail",$G97=""),"Set follow-up","OK"))))</f>
        <v/>
      </c>
      <c r="I97" s="26">
        <f>IF(AND(ISNUMBER($A97),N($A97)&gt;=18264,N($A97)&lt;=73050),$A97,0)</f>
        <v>0</v>
      </c>
    </row>
    <row r="98" spans="1:9" x14ac:dyDescent="0.25">
      <c r="A98" s="25"/>
      <c r="B98" s="13"/>
      <c r="C98" s="13"/>
      <c r="D98" s="14"/>
      <c r="E98" s="13"/>
      <c r="F98" s="14"/>
      <c r="G98" s="13"/>
      <c r="H98" s="16" t="str">
        <f>IF(COUNTA($A98:$G98)=0,"",IF(OR($B98="",SUMPRODUCT(--(Extinguishers!$A$2:$A$301=$B98))&lt;&gt;1),"Check ID",IF(OR(NOT(AND(ISNUMBER($A98),N($A98)&gt;=18264,N($A98)&lt;=73050)),N($A98)&lt;SUMPRODUCT(--(Extinguishers!$A$2:$A$301=$B98),Extinguishers!$E$2:$E$301),AND($C98&lt;&gt;"Monthly",$C98&lt;&gt;"Maintenance",$C98&lt;&gt;"Internal",$C98&lt;&gt;"Hydrostatic"),AND($E98&lt;&gt;"Pass",$E98&lt;&gt;"Fail"),AND($G98&lt;&gt;"",$G98&lt;&gt;"Open",$G98&lt;&gt;"Closed")),"Check inputs",IF(AND($E98="Fail",$G98=""),"Set follow-up","OK"))))</f>
        <v/>
      </c>
      <c r="I98" s="26">
        <f>IF(AND(ISNUMBER($A98),N($A98)&gt;=18264,N($A98)&lt;=73050),$A98,0)</f>
        <v>0</v>
      </c>
    </row>
    <row r="99" spans="1:9" x14ac:dyDescent="0.25">
      <c r="A99" s="25"/>
      <c r="B99" s="13"/>
      <c r="C99" s="13"/>
      <c r="D99" s="14"/>
      <c r="E99" s="13"/>
      <c r="F99" s="14"/>
      <c r="G99" s="13"/>
      <c r="H99" s="16" t="str">
        <f>IF(COUNTA($A99:$G99)=0,"",IF(OR($B99="",SUMPRODUCT(--(Extinguishers!$A$2:$A$301=$B99))&lt;&gt;1),"Check ID",IF(OR(NOT(AND(ISNUMBER($A99),N($A99)&gt;=18264,N($A99)&lt;=73050)),N($A99)&lt;SUMPRODUCT(--(Extinguishers!$A$2:$A$301=$B99),Extinguishers!$E$2:$E$301),AND($C99&lt;&gt;"Monthly",$C99&lt;&gt;"Maintenance",$C99&lt;&gt;"Internal",$C99&lt;&gt;"Hydrostatic"),AND($E99&lt;&gt;"Pass",$E99&lt;&gt;"Fail"),AND($G99&lt;&gt;"",$G99&lt;&gt;"Open",$G99&lt;&gt;"Closed")),"Check inputs",IF(AND($E99="Fail",$G99=""),"Set follow-up","OK"))))</f>
        <v/>
      </c>
      <c r="I99" s="26">
        <f>IF(AND(ISNUMBER($A99),N($A99)&gt;=18264,N($A99)&lt;=73050),$A99,0)</f>
        <v>0</v>
      </c>
    </row>
    <row r="100" spans="1:9" x14ac:dyDescent="0.25">
      <c r="A100" s="25"/>
      <c r="B100" s="13"/>
      <c r="C100" s="13"/>
      <c r="D100" s="14"/>
      <c r="E100" s="13"/>
      <c r="F100" s="14"/>
      <c r="G100" s="13"/>
      <c r="H100" s="16" t="str">
        <f>IF(COUNTA($A100:$G100)=0,"",IF(OR($B100="",SUMPRODUCT(--(Extinguishers!$A$2:$A$301=$B100))&lt;&gt;1),"Check ID",IF(OR(NOT(AND(ISNUMBER($A100),N($A100)&gt;=18264,N($A100)&lt;=73050)),N($A100)&lt;SUMPRODUCT(--(Extinguishers!$A$2:$A$301=$B100),Extinguishers!$E$2:$E$301),AND($C100&lt;&gt;"Monthly",$C100&lt;&gt;"Maintenance",$C100&lt;&gt;"Internal",$C100&lt;&gt;"Hydrostatic"),AND($E100&lt;&gt;"Pass",$E100&lt;&gt;"Fail"),AND($G100&lt;&gt;"",$G100&lt;&gt;"Open",$G100&lt;&gt;"Closed")),"Check inputs",IF(AND($E100="Fail",$G100=""),"Set follow-up","OK"))))</f>
        <v/>
      </c>
      <c r="I100" s="26">
        <f>IF(AND(ISNUMBER($A100),N($A100)&gt;=18264,N($A100)&lt;=73050),$A100,0)</f>
        <v>0</v>
      </c>
    </row>
    <row r="101" spans="1:9" x14ac:dyDescent="0.25">
      <c r="A101" s="25"/>
      <c r="B101" s="13"/>
      <c r="C101" s="13"/>
      <c r="D101" s="14"/>
      <c r="E101" s="13"/>
      <c r="F101" s="14"/>
      <c r="G101" s="13"/>
      <c r="H101" s="16" t="str">
        <f>IF(COUNTA($A101:$G101)=0,"",IF(OR($B101="",SUMPRODUCT(--(Extinguishers!$A$2:$A$301=$B101))&lt;&gt;1),"Check ID",IF(OR(NOT(AND(ISNUMBER($A101),N($A101)&gt;=18264,N($A101)&lt;=73050)),N($A101)&lt;SUMPRODUCT(--(Extinguishers!$A$2:$A$301=$B101),Extinguishers!$E$2:$E$301),AND($C101&lt;&gt;"Monthly",$C101&lt;&gt;"Maintenance",$C101&lt;&gt;"Internal",$C101&lt;&gt;"Hydrostatic"),AND($E101&lt;&gt;"Pass",$E101&lt;&gt;"Fail"),AND($G101&lt;&gt;"",$G101&lt;&gt;"Open",$G101&lt;&gt;"Closed")),"Check inputs",IF(AND($E101="Fail",$G101=""),"Set follow-up","OK"))))</f>
        <v/>
      </c>
      <c r="I101" s="26">
        <f>IF(AND(ISNUMBER($A101),N($A101)&gt;=18264,N($A101)&lt;=73050),$A101,0)</f>
        <v>0</v>
      </c>
    </row>
    <row r="102" spans="1:9" x14ac:dyDescent="0.25">
      <c r="A102" s="25"/>
      <c r="B102" s="13"/>
      <c r="C102" s="13"/>
      <c r="D102" s="14"/>
      <c r="E102" s="13"/>
      <c r="F102" s="14"/>
      <c r="G102" s="13"/>
      <c r="H102" s="16" t="str">
        <f>IF(COUNTA($A102:$G102)=0,"",IF(OR($B102="",SUMPRODUCT(--(Extinguishers!$A$2:$A$301=$B102))&lt;&gt;1),"Check ID",IF(OR(NOT(AND(ISNUMBER($A102),N($A102)&gt;=18264,N($A102)&lt;=73050)),N($A102)&lt;SUMPRODUCT(--(Extinguishers!$A$2:$A$301=$B102),Extinguishers!$E$2:$E$301),AND($C102&lt;&gt;"Monthly",$C102&lt;&gt;"Maintenance",$C102&lt;&gt;"Internal",$C102&lt;&gt;"Hydrostatic"),AND($E102&lt;&gt;"Pass",$E102&lt;&gt;"Fail"),AND($G102&lt;&gt;"",$G102&lt;&gt;"Open",$G102&lt;&gt;"Closed")),"Check inputs",IF(AND($E102="Fail",$G102=""),"Set follow-up","OK"))))</f>
        <v/>
      </c>
      <c r="I102" s="26">
        <f>IF(AND(ISNUMBER($A102),N($A102)&gt;=18264,N($A102)&lt;=73050),$A102,0)</f>
        <v>0</v>
      </c>
    </row>
    <row r="103" spans="1:9" x14ac:dyDescent="0.25">
      <c r="A103" s="25"/>
      <c r="B103" s="13"/>
      <c r="C103" s="13"/>
      <c r="D103" s="14"/>
      <c r="E103" s="13"/>
      <c r="F103" s="14"/>
      <c r="G103" s="13"/>
      <c r="H103" s="16" t="str">
        <f>IF(COUNTA($A103:$G103)=0,"",IF(OR($B103="",SUMPRODUCT(--(Extinguishers!$A$2:$A$301=$B103))&lt;&gt;1),"Check ID",IF(OR(NOT(AND(ISNUMBER($A103),N($A103)&gt;=18264,N($A103)&lt;=73050)),N($A103)&lt;SUMPRODUCT(--(Extinguishers!$A$2:$A$301=$B103),Extinguishers!$E$2:$E$301),AND($C103&lt;&gt;"Monthly",$C103&lt;&gt;"Maintenance",$C103&lt;&gt;"Internal",$C103&lt;&gt;"Hydrostatic"),AND($E103&lt;&gt;"Pass",$E103&lt;&gt;"Fail"),AND($G103&lt;&gt;"",$G103&lt;&gt;"Open",$G103&lt;&gt;"Closed")),"Check inputs",IF(AND($E103="Fail",$G103=""),"Set follow-up","OK"))))</f>
        <v/>
      </c>
      <c r="I103" s="26">
        <f>IF(AND(ISNUMBER($A103),N($A103)&gt;=18264,N($A103)&lt;=73050),$A103,0)</f>
        <v>0</v>
      </c>
    </row>
    <row r="104" spans="1:9" x14ac:dyDescent="0.25">
      <c r="A104" s="25"/>
      <c r="B104" s="13"/>
      <c r="C104" s="13"/>
      <c r="D104" s="14"/>
      <c r="E104" s="13"/>
      <c r="F104" s="14"/>
      <c r="G104" s="13"/>
      <c r="H104" s="16" t="str">
        <f>IF(COUNTA($A104:$G104)=0,"",IF(OR($B104="",SUMPRODUCT(--(Extinguishers!$A$2:$A$301=$B104))&lt;&gt;1),"Check ID",IF(OR(NOT(AND(ISNUMBER($A104),N($A104)&gt;=18264,N($A104)&lt;=73050)),N($A104)&lt;SUMPRODUCT(--(Extinguishers!$A$2:$A$301=$B104),Extinguishers!$E$2:$E$301),AND($C104&lt;&gt;"Monthly",$C104&lt;&gt;"Maintenance",$C104&lt;&gt;"Internal",$C104&lt;&gt;"Hydrostatic"),AND($E104&lt;&gt;"Pass",$E104&lt;&gt;"Fail"),AND($G104&lt;&gt;"",$G104&lt;&gt;"Open",$G104&lt;&gt;"Closed")),"Check inputs",IF(AND($E104="Fail",$G104=""),"Set follow-up","OK"))))</f>
        <v/>
      </c>
      <c r="I104" s="26">
        <f>IF(AND(ISNUMBER($A104),N($A104)&gt;=18264,N($A104)&lt;=73050),$A104,0)</f>
        <v>0</v>
      </c>
    </row>
    <row r="105" spans="1:9" x14ac:dyDescent="0.25">
      <c r="A105" s="25"/>
      <c r="B105" s="13"/>
      <c r="C105" s="13"/>
      <c r="D105" s="14"/>
      <c r="E105" s="13"/>
      <c r="F105" s="14"/>
      <c r="G105" s="13"/>
      <c r="H105" s="16" t="str">
        <f>IF(COUNTA($A105:$G105)=0,"",IF(OR($B105="",SUMPRODUCT(--(Extinguishers!$A$2:$A$301=$B105))&lt;&gt;1),"Check ID",IF(OR(NOT(AND(ISNUMBER($A105),N($A105)&gt;=18264,N($A105)&lt;=73050)),N($A105)&lt;SUMPRODUCT(--(Extinguishers!$A$2:$A$301=$B105),Extinguishers!$E$2:$E$301),AND($C105&lt;&gt;"Monthly",$C105&lt;&gt;"Maintenance",$C105&lt;&gt;"Internal",$C105&lt;&gt;"Hydrostatic"),AND($E105&lt;&gt;"Pass",$E105&lt;&gt;"Fail"),AND($G105&lt;&gt;"",$G105&lt;&gt;"Open",$G105&lt;&gt;"Closed")),"Check inputs",IF(AND($E105="Fail",$G105=""),"Set follow-up","OK"))))</f>
        <v/>
      </c>
      <c r="I105" s="26">
        <f>IF(AND(ISNUMBER($A105),N($A105)&gt;=18264,N($A105)&lt;=73050),$A105,0)</f>
        <v>0</v>
      </c>
    </row>
    <row r="106" spans="1:9" x14ac:dyDescent="0.25">
      <c r="A106" s="25"/>
      <c r="B106" s="13"/>
      <c r="C106" s="13"/>
      <c r="D106" s="14"/>
      <c r="E106" s="13"/>
      <c r="F106" s="14"/>
      <c r="G106" s="13"/>
      <c r="H106" s="16" t="str">
        <f>IF(COUNTA($A106:$G106)=0,"",IF(OR($B106="",SUMPRODUCT(--(Extinguishers!$A$2:$A$301=$B106))&lt;&gt;1),"Check ID",IF(OR(NOT(AND(ISNUMBER($A106),N($A106)&gt;=18264,N($A106)&lt;=73050)),N($A106)&lt;SUMPRODUCT(--(Extinguishers!$A$2:$A$301=$B106),Extinguishers!$E$2:$E$301),AND($C106&lt;&gt;"Monthly",$C106&lt;&gt;"Maintenance",$C106&lt;&gt;"Internal",$C106&lt;&gt;"Hydrostatic"),AND($E106&lt;&gt;"Pass",$E106&lt;&gt;"Fail"),AND($G106&lt;&gt;"",$G106&lt;&gt;"Open",$G106&lt;&gt;"Closed")),"Check inputs",IF(AND($E106="Fail",$G106=""),"Set follow-up","OK"))))</f>
        <v/>
      </c>
      <c r="I106" s="26">
        <f>IF(AND(ISNUMBER($A106),N($A106)&gt;=18264,N($A106)&lt;=73050),$A106,0)</f>
        <v>0</v>
      </c>
    </row>
    <row r="107" spans="1:9" x14ac:dyDescent="0.25">
      <c r="A107" s="25"/>
      <c r="B107" s="13"/>
      <c r="C107" s="13"/>
      <c r="D107" s="14"/>
      <c r="E107" s="13"/>
      <c r="F107" s="14"/>
      <c r="G107" s="13"/>
      <c r="H107" s="16" t="str">
        <f>IF(COUNTA($A107:$G107)=0,"",IF(OR($B107="",SUMPRODUCT(--(Extinguishers!$A$2:$A$301=$B107))&lt;&gt;1),"Check ID",IF(OR(NOT(AND(ISNUMBER($A107),N($A107)&gt;=18264,N($A107)&lt;=73050)),N($A107)&lt;SUMPRODUCT(--(Extinguishers!$A$2:$A$301=$B107),Extinguishers!$E$2:$E$301),AND($C107&lt;&gt;"Monthly",$C107&lt;&gt;"Maintenance",$C107&lt;&gt;"Internal",$C107&lt;&gt;"Hydrostatic"),AND($E107&lt;&gt;"Pass",$E107&lt;&gt;"Fail"),AND($G107&lt;&gt;"",$G107&lt;&gt;"Open",$G107&lt;&gt;"Closed")),"Check inputs",IF(AND($E107="Fail",$G107=""),"Set follow-up","OK"))))</f>
        <v/>
      </c>
      <c r="I107" s="26">
        <f>IF(AND(ISNUMBER($A107),N($A107)&gt;=18264,N($A107)&lt;=73050),$A107,0)</f>
        <v>0</v>
      </c>
    </row>
    <row r="108" spans="1:9" x14ac:dyDescent="0.25">
      <c r="A108" s="25"/>
      <c r="B108" s="13"/>
      <c r="C108" s="13"/>
      <c r="D108" s="14"/>
      <c r="E108" s="13"/>
      <c r="F108" s="14"/>
      <c r="G108" s="13"/>
      <c r="H108" s="16" t="str">
        <f>IF(COUNTA($A108:$G108)=0,"",IF(OR($B108="",SUMPRODUCT(--(Extinguishers!$A$2:$A$301=$B108))&lt;&gt;1),"Check ID",IF(OR(NOT(AND(ISNUMBER($A108),N($A108)&gt;=18264,N($A108)&lt;=73050)),N($A108)&lt;SUMPRODUCT(--(Extinguishers!$A$2:$A$301=$B108),Extinguishers!$E$2:$E$301),AND($C108&lt;&gt;"Monthly",$C108&lt;&gt;"Maintenance",$C108&lt;&gt;"Internal",$C108&lt;&gt;"Hydrostatic"),AND($E108&lt;&gt;"Pass",$E108&lt;&gt;"Fail"),AND($G108&lt;&gt;"",$G108&lt;&gt;"Open",$G108&lt;&gt;"Closed")),"Check inputs",IF(AND($E108="Fail",$G108=""),"Set follow-up","OK"))))</f>
        <v/>
      </c>
      <c r="I108" s="26">
        <f>IF(AND(ISNUMBER($A108),N($A108)&gt;=18264,N($A108)&lt;=73050),$A108,0)</f>
        <v>0</v>
      </c>
    </row>
    <row r="109" spans="1:9" x14ac:dyDescent="0.25">
      <c r="A109" s="25"/>
      <c r="B109" s="13"/>
      <c r="C109" s="13"/>
      <c r="D109" s="14"/>
      <c r="E109" s="13"/>
      <c r="F109" s="14"/>
      <c r="G109" s="13"/>
      <c r="H109" s="16" t="str">
        <f>IF(COUNTA($A109:$G109)=0,"",IF(OR($B109="",SUMPRODUCT(--(Extinguishers!$A$2:$A$301=$B109))&lt;&gt;1),"Check ID",IF(OR(NOT(AND(ISNUMBER($A109),N($A109)&gt;=18264,N($A109)&lt;=73050)),N($A109)&lt;SUMPRODUCT(--(Extinguishers!$A$2:$A$301=$B109),Extinguishers!$E$2:$E$301),AND($C109&lt;&gt;"Monthly",$C109&lt;&gt;"Maintenance",$C109&lt;&gt;"Internal",$C109&lt;&gt;"Hydrostatic"),AND($E109&lt;&gt;"Pass",$E109&lt;&gt;"Fail"),AND($G109&lt;&gt;"",$G109&lt;&gt;"Open",$G109&lt;&gt;"Closed")),"Check inputs",IF(AND($E109="Fail",$G109=""),"Set follow-up","OK"))))</f>
        <v/>
      </c>
      <c r="I109" s="26">
        <f>IF(AND(ISNUMBER($A109),N($A109)&gt;=18264,N($A109)&lt;=73050),$A109,0)</f>
        <v>0</v>
      </c>
    </row>
    <row r="110" spans="1:9" x14ac:dyDescent="0.25">
      <c r="A110" s="25"/>
      <c r="B110" s="13"/>
      <c r="C110" s="13"/>
      <c r="D110" s="14"/>
      <c r="E110" s="13"/>
      <c r="F110" s="14"/>
      <c r="G110" s="13"/>
      <c r="H110" s="16" t="str">
        <f>IF(COUNTA($A110:$G110)=0,"",IF(OR($B110="",SUMPRODUCT(--(Extinguishers!$A$2:$A$301=$B110))&lt;&gt;1),"Check ID",IF(OR(NOT(AND(ISNUMBER($A110),N($A110)&gt;=18264,N($A110)&lt;=73050)),N($A110)&lt;SUMPRODUCT(--(Extinguishers!$A$2:$A$301=$B110),Extinguishers!$E$2:$E$301),AND($C110&lt;&gt;"Monthly",$C110&lt;&gt;"Maintenance",$C110&lt;&gt;"Internal",$C110&lt;&gt;"Hydrostatic"),AND($E110&lt;&gt;"Pass",$E110&lt;&gt;"Fail"),AND($G110&lt;&gt;"",$G110&lt;&gt;"Open",$G110&lt;&gt;"Closed")),"Check inputs",IF(AND($E110="Fail",$G110=""),"Set follow-up","OK"))))</f>
        <v/>
      </c>
      <c r="I110" s="26">
        <f>IF(AND(ISNUMBER($A110),N($A110)&gt;=18264,N($A110)&lt;=73050),$A110,0)</f>
        <v>0</v>
      </c>
    </row>
    <row r="111" spans="1:9" x14ac:dyDescent="0.25">
      <c r="A111" s="25"/>
      <c r="B111" s="13"/>
      <c r="C111" s="13"/>
      <c r="D111" s="14"/>
      <c r="E111" s="13"/>
      <c r="F111" s="14"/>
      <c r="G111" s="13"/>
      <c r="H111" s="16" t="str">
        <f>IF(COUNTA($A111:$G111)=0,"",IF(OR($B111="",SUMPRODUCT(--(Extinguishers!$A$2:$A$301=$B111))&lt;&gt;1),"Check ID",IF(OR(NOT(AND(ISNUMBER($A111),N($A111)&gt;=18264,N($A111)&lt;=73050)),N($A111)&lt;SUMPRODUCT(--(Extinguishers!$A$2:$A$301=$B111),Extinguishers!$E$2:$E$301),AND($C111&lt;&gt;"Monthly",$C111&lt;&gt;"Maintenance",$C111&lt;&gt;"Internal",$C111&lt;&gt;"Hydrostatic"),AND($E111&lt;&gt;"Pass",$E111&lt;&gt;"Fail"),AND($G111&lt;&gt;"",$G111&lt;&gt;"Open",$G111&lt;&gt;"Closed")),"Check inputs",IF(AND($E111="Fail",$G111=""),"Set follow-up","OK"))))</f>
        <v/>
      </c>
      <c r="I111" s="26">
        <f>IF(AND(ISNUMBER($A111),N($A111)&gt;=18264,N($A111)&lt;=73050),$A111,0)</f>
        <v>0</v>
      </c>
    </row>
    <row r="112" spans="1:9" x14ac:dyDescent="0.25">
      <c r="A112" s="25"/>
      <c r="B112" s="13"/>
      <c r="C112" s="13"/>
      <c r="D112" s="14"/>
      <c r="E112" s="13"/>
      <c r="F112" s="14"/>
      <c r="G112" s="13"/>
      <c r="H112" s="16" t="str">
        <f>IF(COUNTA($A112:$G112)=0,"",IF(OR($B112="",SUMPRODUCT(--(Extinguishers!$A$2:$A$301=$B112))&lt;&gt;1),"Check ID",IF(OR(NOT(AND(ISNUMBER($A112),N($A112)&gt;=18264,N($A112)&lt;=73050)),N($A112)&lt;SUMPRODUCT(--(Extinguishers!$A$2:$A$301=$B112),Extinguishers!$E$2:$E$301),AND($C112&lt;&gt;"Monthly",$C112&lt;&gt;"Maintenance",$C112&lt;&gt;"Internal",$C112&lt;&gt;"Hydrostatic"),AND($E112&lt;&gt;"Pass",$E112&lt;&gt;"Fail"),AND($G112&lt;&gt;"",$G112&lt;&gt;"Open",$G112&lt;&gt;"Closed")),"Check inputs",IF(AND($E112="Fail",$G112=""),"Set follow-up","OK"))))</f>
        <v/>
      </c>
      <c r="I112" s="26">
        <f>IF(AND(ISNUMBER($A112),N($A112)&gt;=18264,N($A112)&lt;=73050),$A112,0)</f>
        <v>0</v>
      </c>
    </row>
    <row r="113" spans="1:9" x14ac:dyDescent="0.25">
      <c r="A113" s="25"/>
      <c r="B113" s="13"/>
      <c r="C113" s="13"/>
      <c r="D113" s="14"/>
      <c r="E113" s="13"/>
      <c r="F113" s="14"/>
      <c r="G113" s="13"/>
      <c r="H113" s="16" t="str">
        <f>IF(COUNTA($A113:$G113)=0,"",IF(OR($B113="",SUMPRODUCT(--(Extinguishers!$A$2:$A$301=$B113))&lt;&gt;1),"Check ID",IF(OR(NOT(AND(ISNUMBER($A113),N($A113)&gt;=18264,N($A113)&lt;=73050)),N($A113)&lt;SUMPRODUCT(--(Extinguishers!$A$2:$A$301=$B113),Extinguishers!$E$2:$E$301),AND($C113&lt;&gt;"Monthly",$C113&lt;&gt;"Maintenance",$C113&lt;&gt;"Internal",$C113&lt;&gt;"Hydrostatic"),AND($E113&lt;&gt;"Pass",$E113&lt;&gt;"Fail"),AND($G113&lt;&gt;"",$G113&lt;&gt;"Open",$G113&lt;&gt;"Closed")),"Check inputs",IF(AND($E113="Fail",$G113=""),"Set follow-up","OK"))))</f>
        <v/>
      </c>
      <c r="I113" s="26">
        <f>IF(AND(ISNUMBER($A113),N($A113)&gt;=18264,N($A113)&lt;=73050),$A113,0)</f>
        <v>0</v>
      </c>
    </row>
    <row r="114" spans="1:9" x14ac:dyDescent="0.25">
      <c r="A114" s="25"/>
      <c r="B114" s="13"/>
      <c r="C114" s="13"/>
      <c r="D114" s="14"/>
      <c r="E114" s="13"/>
      <c r="F114" s="14"/>
      <c r="G114" s="13"/>
      <c r="H114" s="16" t="str">
        <f>IF(COUNTA($A114:$G114)=0,"",IF(OR($B114="",SUMPRODUCT(--(Extinguishers!$A$2:$A$301=$B114))&lt;&gt;1),"Check ID",IF(OR(NOT(AND(ISNUMBER($A114),N($A114)&gt;=18264,N($A114)&lt;=73050)),N($A114)&lt;SUMPRODUCT(--(Extinguishers!$A$2:$A$301=$B114),Extinguishers!$E$2:$E$301),AND($C114&lt;&gt;"Monthly",$C114&lt;&gt;"Maintenance",$C114&lt;&gt;"Internal",$C114&lt;&gt;"Hydrostatic"),AND($E114&lt;&gt;"Pass",$E114&lt;&gt;"Fail"),AND($G114&lt;&gt;"",$G114&lt;&gt;"Open",$G114&lt;&gt;"Closed")),"Check inputs",IF(AND($E114="Fail",$G114=""),"Set follow-up","OK"))))</f>
        <v/>
      </c>
      <c r="I114" s="26">
        <f>IF(AND(ISNUMBER($A114),N($A114)&gt;=18264,N($A114)&lt;=73050),$A114,0)</f>
        <v>0</v>
      </c>
    </row>
    <row r="115" spans="1:9" x14ac:dyDescent="0.25">
      <c r="A115" s="25"/>
      <c r="B115" s="13"/>
      <c r="C115" s="13"/>
      <c r="D115" s="14"/>
      <c r="E115" s="13"/>
      <c r="F115" s="14"/>
      <c r="G115" s="13"/>
      <c r="H115" s="16" t="str">
        <f>IF(COUNTA($A115:$G115)=0,"",IF(OR($B115="",SUMPRODUCT(--(Extinguishers!$A$2:$A$301=$B115))&lt;&gt;1),"Check ID",IF(OR(NOT(AND(ISNUMBER($A115),N($A115)&gt;=18264,N($A115)&lt;=73050)),N($A115)&lt;SUMPRODUCT(--(Extinguishers!$A$2:$A$301=$B115),Extinguishers!$E$2:$E$301),AND($C115&lt;&gt;"Monthly",$C115&lt;&gt;"Maintenance",$C115&lt;&gt;"Internal",$C115&lt;&gt;"Hydrostatic"),AND($E115&lt;&gt;"Pass",$E115&lt;&gt;"Fail"),AND($G115&lt;&gt;"",$G115&lt;&gt;"Open",$G115&lt;&gt;"Closed")),"Check inputs",IF(AND($E115="Fail",$G115=""),"Set follow-up","OK"))))</f>
        <v/>
      </c>
      <c r="I115" s="26">
        <f>IF(AND(ISNUMBER($A115),N($A115)&gt;=18264,N($A115)&lt;=73050),$A115,0)</f>
        <v>0</v>
      </c>
    </row>
    <row r="116" spans="1:9" x14ac:dyDescent="0.25">
      <c r="A116" s="25"/>
      <c r="B116" s="13"/>
      <c r="C116" s="13"/>
      <c r="D116" s="14"/>
      <c r="E116" s="13"/>
      <c r="F116" s="14"/>
      <c r="G116" s="13"/>
      <c r="H116" s="16" t="str">
        <f>IF(COUNTA($A116:$G116)=0,"",IF(OR($B116="",SUMPRODUCT(--(Extinguishers!$A$2:$A$301=$B116))&lt;&gt;1),"Check ID",IF(OR(NOT(AND(ISNUMBER($A116),N($A116)&gt;=18264,N($A116)&lt;=73050)),N($A116)&lt;SUMPRODUCT(--(Extinguishers!$A$2:$A$301=$B116),Extinguishers!$E$2:$E$301),AND($C116&lt;&gt;"Monthly",$C116&lt;&gt;"Maintenance",$C116&lt;&gt;"Internal",$C116&lt;&gt;"Hydrostatic"),AND($E116&lt;&gt;"Pass",$E116&lt;&gt;"Fail"),AND($G116&lt;&gt;"",$G116&lt;&gt;"Open",$G116&lt;&gt;"Closed")),"Check inputs",IF(AND($E116="Fail",$G116=""),"Set follow-up","OK"))))</f>
        <v/>
      </c>
      <c r="I116" s="26">
        <f>IF(AND(ISNUMBER($A116),N($A116)&gt;=18264,N($A116)&lt;=73050),$A116,0)</f>
        <v>0</v>
      </c>
    </row>
    <row r="117" spans="1:9" x14ac:dyDescent="0.25">
      <c r="A117" s="25"/>
      <c r="B117" s="13"/>
      <c r="C117" s="13"/>
      <c r="D117" s="14"/>
      <c r="E117" s="13"/>
      <c r="F117" s="14"/>
      <c r="G117" s="13"/>
      <c r="H117" s="16" t="str">
        <f>IF(COUNTA($A117:$G117)=0,"",IF(OR($B117="",SUMPRODUCT(--(Extinguishers!$A$2:$A$301=$B117))&lt;&gt;1),"Check ID",IF(OR(NOT(AND(ISNUMBER($A117),N($A117)&gt;=18264,N($A117)&lt;=73050)),N($A117)&lt;SUMPRODUCT(--(Extinguishers!$A$2:$A$301=$B117),Extinguishers!$E$2:$E$301),AND($C117&lt;&gt;"Monthly",$C117&lt;&gt;"Maintenance",$C117&lt;&gt;"Internal",$C117&lt;&gt;"Hydrostatic"),AND($E117&lt;&gt;"Pass",$E117&lt;&gt;"Fail"),AND($G117&lt;&gt;"",$G117&lt;&gt;"Open",$G117&lt;&gt;"Closed")),"Check inputs",IF(AND($E117="Fail",$G117=""),"Set follow-up","OK"))))</f>
        <v/>
      </c>
      <c r="I117" s="26">
        <f>IF(AND(ISNUMBER($A117),N($A117)&gt;=18264,N($A117)&lt;=73050),$A117,0)</f>
        <v>0</v>
      </c>
    </row>
    <row r="118" spans="1:9" x14ac:dyDescent="0.25">
      <c r="A118" s="25"/>
      <c r="B118" s="13"/>
      <c r="C118" s="13"/>
      <c r="D118" s="14"/>
      <c r="E118" s="13"/>
      <c r="F118" s="14"/>
      <c r="G118" s="13"/>
      <c r="H118" s="16" t="str">
        <f>IF(COUNTA($A118:$G118)=0,"",IF(OR($B118="",SUMPRODUCT(--(Extinguishers!$A$2:$A$301=$B118))&lt;&gt;1),"Check ID",IF(OR(NOT(AND(ISNUMBER($A118),N($A118)&gt;=18264,N($A118)&lt;=73050)),N($A118)&lt;SUMPRODUCT(--(Extinguishers!$A$2:$A$301=$B118),Extinguishers!$E$2:$E$301),AND($C118&lt;&gt;"Monthly",$C118&lt;&gt;"Maintenance",$C118&lt;&gt;"Internal",$C118&lt;&gt;"Hydrostatic"),AND($E118&lt;&gt;"Pass",$E118&lt;&gt;"Fail"),AND($G118&lt;&gt;"",$G118&lt;&gt;"Open",$G118&lt;&gt;"Closed")),"Check inputs",IF(AND($E118="Fail",$G118=""),"Set follow-up","OK"))))</f>
        <v/>
      </c>
      <c r="I118" s="26">
        <f>IF(AND(ISNUMBER($A118),N($A118)&gt;=18264,N($A118)&lt;=73050),$A118,0)</f>
        <v>0</v>
      </c>
    </row>
    <row r="119" spans="1:9" x14ac:dyDescent="0.25">
      <c r="A119" s="25"/>
      <c r="B119" s="13"/>
      <c r="C119" s="13"/>
      <c r="D119" s="14"/>
      <c r="E119" s="13"/>
      <c r="F119" s="14"/>
      <c r="G119" s="13"/>
      <c r="H119" s="16" t="str">
        <f>IF(COUNTA($A119:$G119)=0,"",IF(OR($B119="",SUMPRODUCT(--(Extinguishers!$A$2:$A$301=$B119))&lt;&gt;1),"Check ID",IF(OR(NOT(AND(ISNUMBER($A119),N($A119)&gt;=18264,N($A119)&lt;=73050)),N($A119)&lt;SUMPRODUCT(--(Extinguishers!$A$2:$A$301=$B119),Extinguishers!$E$2:$E$301),AND($C119&lt;&gt;"Monthly",$C119&lt;&gt;"Maintenance",$C119&lt;&gt;"Internal",$C119&lt;&gt;"Hydrostatic"),AND($E119&lt;&gt;"Pass",$E119&lt;&gt;"Fail"),AND($G119&lt;&gt;"",$G119&lt;&gt;"Open",$G119&lt;&gt;"Closed")),"Check inputs",IF(AND($E119="Fail",$G119=""),"Set follow-up","OK"))))</f>
        <v/>
      </c>
      <c r="I119" s="26">
        <f>IF(AND(ISNUMBER($A119),N($A119)&gt;=18264,N($A119)&lt;=73050),$A119,0)</f>
        <v>0</v>
      </c>
    </row>
    <row r="120" spans="1:9" x14ac:dyDescent="0.25">
      <c r="A120" s="25"/>
      <c r="B120" s="13"/>
      <c r="C120" s="13"/>
      <c r="D120" s="14"/>
      <c r="E120" s="13"/>
      <c r="F120" s="14"/>
      <c r="G120" s="13"/>
      <c r="H120" s="16" t="str">
        <f>IF(COUNTA($A120:$G120)=0,"",IF(OR($B120="",SUMPRODUCT(--(Extinguishers!$A$2:$A$301=$B120))&lt;&gt;1),"Check ID",IF(OR(NOT(AND(ISNUMBER($A120),N($A120)&gt;=18264,N($A120)&lt;=73050)),N($A120)&lt;SUMPRODUCT(--(Extinguishers!$A$2:$A$301=$B120),Extinguishers!$E$2:$E$301),AND($C120&lt;&gt;"Monthly",$C120&lt;&gt;"Maintenance",$C120&lt;&gt;"Internal",$C120&lt;&gt;"Hydrostatic"),AND($E120&lt;&gt;"Pass",$E120&lt;&gt;"Fail"),AND($G120&lt;&gt;"",$G120&lt;&gt;"Open",$G120&lt;&gt;"Closed")),"Check inputs",IF(AND($E120="Fail",$G120=""),"Set follow-up","OK"))))</f>
        <v/>
      </c>
      <c r="I120" s="26">
        <f>IF(AND(ISNUMBER($A120),N($A120)&gt;=18264,N($A120)&lt;=73050),$A120,0)</f>
        <v>0</v>
      </c>
    </row>
    <row r="121" spans="1:9" x14ac:dyDescent="0.25">
      <c r="A121" s="25"/>
      <c r="B121" s="13"/>
      <c r="C121" s="13"/>
      <c r="D121" s="14"/>
      <c r="E121" s="13"/>
      <c r="F121" s="14"/>
      <c r="G121" s="13"/>
      <c r="H121" s="16" t="str">
        <f>IF(COUNTA($A121:$G121)=0,"",IF(OR($B121="",SUMPRODUCT(--(Extinguishers!$A$2:$A$301=$B121))&lt;&gt;1),"Check ID",IF(OR(NOT(AND(ISNUMBER($A121),N($A121)&gt;=18264,N($A121)&lt;=73050)),N($A121)&lt;SUMPRODUCT(--(Extinguishers!$A$2:$A$301=$B121),Extinguishers!$E$2:$E$301),AND($C121&lt;&gt;"Monthly",$C121&lt;&gt;"Maintenance",$C121&lt;&gt;"Internal",$C121&lt;&gt;"Hydrostatic"),AND($E121&lt;&gt;"Pass",$E121&lt;&gt;"Fail"),AND($G121&lt;&gt;"",$G121&lt;&gt;"Open",$G121&lt;&gt;"Closed")),"Check inputs",IF(AND($E121="Fail",$G121=""),"Set follow-up","OK"))))</f>
        <v/>
      </c>
      <c r="I121" s="26">
        <f>IF(AND(ISNUMBER($A121),N($A121)&gt;=18264,N($A121)&lt;=73050),$A121,0)</f>
        <v>0</v>
      </c>
    </row>
    <row r="122" spans="1:9" x14ac:dyDescent="0.25">
      <c r="A122" s="25"/>
      <c r="B122" s="13"/>
      <c r="C122" s="13"/>
      <c r="D122" s="14"/>
      <c r="E122" s="13"/>
      <c r="F122" s="14"/>
      <c r="G122" s="13"/>
      <c r="H122" s="16" t="str">
        <f>IF(COUNTA($A122:$G122)=0,"",IF(OR($B122="",SUMPRODUCT(--(Extinguishers!$A$2:$A$301=$B122))&lt;&gt;1),"Check ID",IF(OR(NOT(AND(ISNUMBER($A122),N($A122)&gt;=18264,N($A122)&lt;=73050)),N($A122)&lt;SUMPRODUCT(--(Extinguishers!$A$2:$A$301=$B122),Extinguishers!$E$2:$E$301),AND($C122&lt;&gt;"Monthly",$C122&lt;&gt;"Maintenance",$C122&lt;&gt;"Internal",$C122&lt;&gt;"Hydrostatic"),AND($E122&lt;&gt;"Pass",$E122&lt;&gt;"Fail"),AND($G122&lt;&gt;"",$G122&lt;&gt;"Open",$G122&lt;&gt;"Closed")),"Check inputs",IF(AND($E122="Fail",$G122=""),"Set follow-up","OK"))))</f>
        <v/>
      </c>
      <c r="I122" s="26">
        <f>IF(AND(ISNUMBER($A122),N($A122)&gt;=18264,N($A122)&lt;=73050),$A122,0)</f>
        <v>0</v>
      </c>
    </row>
    <row r="123" spans="1:9" x14ac:dyDescent="0.25">
      <c r="A123" s="25"/>
      <c r="B123" s="13"/>
      <c r="C123" s="13"/>
      <c r="D123" s="14"/>
      <c r="E123" s="13"/>
      <c r="F123" s="14"/>
      <c r="G123" s="13"/>
      <c r="H123" s="16" t="str">
        <f>IF(COUNTA($A123:$G123)=0,"",IF(OR($B123="",SUMPRODUCT(--(Extinguishers!$A$2:$A$301=$B123))&lt;&gt;1),"Check ID",IF(OR(NOT(AND(ISNUMBER($A123),N($A123)&gt;=18264,N($A123)&lt;=73050)),N($A123)&lt;SUMPRODUCT(--(Extinguishers!$A$2:$A$301=$B123),Extinguishers!$E$2:$E$301),AND($C123&lt;&gt;"Monthly",$C123&lt;&gt;"Maintenance",$C123&lt;&gt;"Internal",$C123&lt;&gt;"Hydrostatic"),AND($E123&lt;&gt;"Pass",$E123&lt;&gt;"Fail"),AND($G123&lt;&gt;"",$G123&lt;&gt;"Open",$G123&lt;&gt;"Closed")),"Check inputs",IF(AND($E123="Fail",$G123=""),"Set follow-up","OK"))))</f>
        <v/>
      </c>
      <c r="I123" s="26">
        <f>IF(AND(ISNUMBER($A123),N($A123)&gt;=18264,N($A123)&lt;=73050),$A123,0)</f>
        <v>0</v>
      </c>
    </row>
    <row r="124" spans="1:9" x14ac:dyDescent="0.25">
      <c r="A124" s="25"/>
      <c r="B124" s="13"/>
      <c r="C124" s="13"/>
      <c r="D124" s="14"/>
      <c r="E124" s="13"/>
      <c r="F124" s="14"/>
      <c r="G124" s="13"/>
      <c r="H124" s="16" t="str">
        <f>IF(COUNTA($A124:$G124)=0,"",IF(OR($B124="",SUMPRODUCT(--(Extinguishers!$A$2:$A$301=$B124))&lt;&gt;1),"Check ID",IF(OR(NOT(AND(ISNUMBER($A124),N($A124)&gt;=18264,N($A124)&lt;=73050)),N($A124)&lt;SUMPRODUCT(--(Extinguishers!$A$2:$A$301=$B124),Extinguishers!$E$2:$E$301),AND($C124&lt;&gt;"Monthly",$C124&lt;&gt;"Maintenance",$C124&lt;&gt;"Internal",$C124&lt;&gt;"Hydrostatic"),AND($E124&lt;&gt;"Pass",$E124&lt;&gt;"Fail"),AND($G124&lt;&gt;"",$G124&lt;&gt;"Open",$G124&lt;&gt;"Closed")),"Check inputs",IF(AND($E124="Fail",$G124=""),"Set follow-up","OK"))))</f>
        <v/>
      </c>
      <c r="I124" s="26">
        <f>IF(AND(ISNUMBER($A124),N($A124)&gt;=18264,N($A124)&lt;=73050),$A124,0)</f>
        <v>0</v>
      </c>
    </row>
    <row r="125" spans="1:9" x14ac:dyDescent="0.25">
      <c r="A125" s="25"/>
      <c r="B125" s="13"/>
      <c r="C125" s="13"/>
      <c r="D125" s="14"/>
      <c r="E125" s="13"/>
      <c r="F125" s="14"/>
      <c r="G125" s="13"/>
      <c r="H125" s="16" t="str">
        <f>IF(COUNTA($A125:$G125)=0,"",IF(OR($B125="",SUMPRODUCT(--(Extinguishers!$A$2:$A$301=$B125))&lt;&gt;1),"Check ID",IF(OR(NOT(AND(ISNUMBER($A125),N($A125)&gt;=18264,N($A125)&lt;=73050)),N($A125)&lt;SUMPRODUCT(--(Extinguishers!$A$2:$A$301=$B125),Extinguishers!$E$2:$E$301),AND($C125&lt;&gt;"Monthly",$C125&lt;&gt;"Maintenance",$C125&lt;&gt;"Internal",$C125&lt;&gt;"Hydrostatic"),AND($E125&lt;&gt;"Pass",$E125&lt;&gt;"Fail"),AND($G125&lt;&gt;"",$G125&lt;&gt;"Open",$G125&lt;&gt;"Closed")),"Check inputs",IF(AND($E125="Fail",$G125=""),"Set follow-up","OK"))))</f>
        <v/>
      </c>
      <c r="I125" s="26">
        <f>IF(AND(ISNUMBER($A125),N($A125)&gt;=18264,N($A125)&lt;=73050),$A125,0)</f>
        <v>0</v>
      </c>
    </row>
    <row r="126" spans="1:9" x14ac:dyDescent="0.25">
      <c r="A126" s="25"/>
      <c r="B126" s="13"/>
      <c r="C126" s="13"/>
      <c r="D126" s="14"/>
      <c r="E126" s="13"/>
      <c r="F126" s="14"/>
      <c r="G126" s="13"/>
      <c r="H126" s="16" t="str">
        <f>IF(COUNTA($A126:$G126)=0,"",IF(OR($B126="",SUMPRODUCT(--(Extinguishers!$A$2:$A$301=$B126))&lt;&gt;1),"Check ID",IF(OR(NOT(AND(ISNUMBER($A126),N($A126)&gt;=18264,N($A126)&lt;=73050)),N($A126)&lt;SUMPRODUCT(--(Extinguishers!$A$2:$A$301=$B126),Extinguishers!$E$2:$E$301),AND($C126&lt;&gt;"Monthly",$C126&lt;&gt;"Maintenance",$C126&lt;&gt;"Internal",$C126&lt;&gt;"Hydrostatic"),AND($E126&lt;&gt;"Pass",$E126&lt;&gt;"Fail"),AND($G126&lt;&gt;"",$G126&lt;&gt;"Open",$G126&lt;&gt;"Closed")),"Check inputs",IF(AND($E126="Fail",$G126=""),"Set follow-up","OK"))))</f>
        <v/>
      </c>
      <c r="I126" s="26">
        <f>IF(AND(ISNUMBER($A126),N($A126)&gt;=18264,N($A126)&lt;=73050),$A126,0)</f>
        <v>0</v>
      </c>
    </row>
    <row r="127" spans="1:9" x14ac:dyDescent="0.25">
      <c r="A127" s="25"/>
      <c r="B127" s="13"/>
      <c r="C127" s="13"/>
      <c r="D127" s="14"/>
      <c r="E127" s="13"/>
      <c r="F127" s="14"/>
      <c r="G127" s="13"/>
      <c r="H127" s="16" t="str">
        <f>IF(COUNTA($A127:$G127)=0,"",IF(OR($B127="",SUMPRODUCT(--(Extinguishers!$A$2:$A$301=$B127))&lt;&gt;1),"Check ID",IF(OR(NOT(AND(ISNUMBER($A127),N($A127)&gt;=18264,N($A127)&lt;=73050)),N($A127)&lt;SUMPRODUCT(--(Extinguishers!$A$2:$A$301=$B127),Extinguishers!$E$2:$E$301),AND($C127&lt;&gt;"Monthly",$C127&lt;&gt;"Maintenance",$C127&lt;&gt;"Internal",$C127&lt;&gt;"Hydrostatic"),AND($E127&lt;&gt;"Pass",$E127&lt;&gt;"Fail"),AND($G127&lt;&gt;"",$G127&lt;&gt;"Open",$G127&lt;&gt;"Closed")),"Check inputs",IF(AND($E127="Fail",$G127=""),"Set follow-up","OK"))))</f>
        <v/>
      </c>
      <c r="I127" s="26">
        <f>IF(AND(ISNUMBER($A127),N($A127)&gt;=18264,N($A127)&lt;=73050),$A127,0)</f>
        <v>0</v>
      </c>
    </row>
    <row r="128" spans="1:9" x14ac:dyDescent="0.25">
      <c r="A128" s="25"/>
      <c r="B128" s="13"/>
      <c r="C128" s="13"/>
      <c r="D128" s="14"/>
      <c r="E128" s="13"/>
      <c r="F128" s="14"/>
      <c r="G128" s="13"/>
      <c r="H128" s="16" t="str">
        <f>IF(COUNTA($A128:$G128)=0,"",IF(OR($B128="",SUMPRODUCT(--(Extinguishers!$A$2:$A$301=$B128))&lt;&gt;1),"Check ID",IF(OR(NOT(AND(ISNUMBER($A128),N($A128)&gt;=18264,N($A128)&lt;=73050)),N($A128)&lt;SUMPRODUCT(--(Extinguishers!$A$2:$A$301=$B128),Extinguishers!$E$2:$E$301),AND($C128&lt;&gt;"Monthly",$C128&lt;&gt;"Maintenance",$C128&lt;&gt;"Internal",$C128&lt;&gt;"Hydrostatic"),AND($E128&lt;&gt;"Pass",$E128&lt;&gt;"Fail"),AND($G128&lt;&gt;"",$G128&lt;&gt;"Open",$G128&lt;&gt;"Closed")),"Check inputs",IF(AND($E128="Fail",$G128=""),"Set follow-up","OK"))))</f>
        <v/>
      </c>
      <c r="I128" s="26">
        <f>IF(AND(ISNUMBER($A128),N($A128)&gt;=18264,N($A128)&lt;=73050),$A128,0)</f>
        <v>0</v>
      </c>
    </row>
    <row r="129" spans="1:9" x14ac:dyDescent="0.25">
      <c r="A129" s="25"/>
      <c r="B129" s="13"/>
      <c r="C129" s="13"/>
      <c r="D129" s="14"/>
      <c r="E129" s="13"/>
      <c r="F129" s="14"/>
      <c r="G129" s="13"/>
      <c r="H129" s="16" t="str">
        <f>IF(COUNTA($A129:$G129)=0,"",IF(OR($B129="",SUMPRODUCT(--(Extinguishers!$A$2:$A$301=$B129))&lt;&gt;1),"Check ID",IF(OR(NOT(AND(ISNUMBER($A129),N($A129)&gt;=18264,N($A129)&lt;=73050)),N($A129)&lt;SUMPRODUCT(--(Extinguishers!$A$2:$A$301=$B129),Extinguishers!$E$2:$E$301),AND($C129&lt;&gt;"Monthly",$C129&lt;&gt;"Maintenance",$C129&lt;&gt;"Internal",$C129&lt;&gt;"Hydrostatic"),AND($E129&lt;&gt;"Pass",$E129&lt;&gt;"Fail"),AND($G129&lt;&gt;"",$G129&lt;&gt;"Open",$G129&lt;&gt;"Closed")),"Check inputs",IF(AND($E129="Fail",$G129=""),"Set follow-up","OK"))))</f>
        <v/>
      </c>
      <c r="I129" s="26">
        <f>IF(AND(ISNUMBER($A129),N($A129)&gt;=18264,N($A129)&lt;=73050),$A129,0)</f>
        <v>0</v>
      </c>
    </row>
    <row r="130" spans="1:9" x14ac:dyDescent="0.25">
      <c r="A130" s="25"/>
      <c r="B130" s="13"/>
      <c r="C130" s="13"/>
      <c r="D130" s="14"/>
      <c r="E130" s="13"/>
      <c r="F130" s="14"/>
      <c r="G130" s="13"/>
      <c r="H130" s="16" t="str">
        <f>IF(COUNTA($A130:$G130)=0,"",IF(OR($B130="",SUMPRODUCT(--(Extinguishers!$A$2:$A$301=$B130))&lt;&gt;1),"Check ID",IF(OR(NOT(AND(ISNUMBER($A130),N($A130)&gt;=18264,N($A130)&lt;=73050)),N($A130)&lt;SUMPRODUCT(--(Extinguishers!$A$2:$A$301=$B130),Extinguishers!$E$2:$E$301),AND($C130&lt;&gt;"Monthly",$C130&lt;&gt;"Maintenance",$C130&lt;&gt;"Internal",$C130&lt;&gt;"Hydrostatic"),AND($E130&lt;&gt;"Pass",$E130&lt;&gt;"Fail"),AND($G130&lt;&gt;"",$G130&lt;&gt;"Open",$G130&lt;&gt;"Closed")),"Check inputs",IF(AND($E130="Fail",$G130=""),"Set follow-up","OK"))))</f>
        <v/>
      </c>
      <c r="I130" s="26">
        <f>IF(AND(ISNUMBER($A130),N($A130)&gt;=18264,N($A130)&lt;=73050),$A130,0)</f>
        <v>0</v>
      </c>
    </row>
    <row r="131" spans="1:9" x14ac:dyDescent="0.25">
      <c r="A131" s="25"/>
      <c r="B131" s="13"/>
      <c r="C131" s="13"/>
      <c r="D131" s="14"/>
      <c r="E131" s="13"/>
      <c r="F131" s="14"/>
      <c r="G131" s="13"/>
      <c r="H131" s="16" t="str">
        <f>IF(COUNTA($A131:$G131)=0,"",IF(OR($B131="",SUMPRODUCT(--(Extinguishers!$A$2:$A$301=$B131))&lt;&gt;1),"Check ID",IF(OR(NOT(AND(ISNUMBER($A131),N($A131)&gt;=18264,N($A131)&lt;=73050)),N($A131)&lt;SUMPRODUCT(--(Extinguishers!$A$2:$A$301=$B131),Extinguishers!$E$2:$E$301),AND($C131&lt;&gt;"Monthly",$C131&lt;&gt;"Maintenance",$C131&lt;&gt;"Internal",$C131&lt;&gt;"Hydrostatic"),AND($E131&lt;&gt;"Pass",$E131&lt;&gt;"Fail"),AND($G131&lt;&gt;"",$G131&lt;&gt;"Open",$G131&lt;&gt;"Closed")),"Check inputs",IF(AND($E131="Fail",$G131=""),"Set follow-up","OK"))))</f>
        <v/>
      </c>
      <c r="I131" s="26">
        <f>IF(AND(ISNUMBER($A131),N($A131)&gt;=18264,N($A131)&lt;=73050),$A131,0)</f>
        <v>0</v>
      </c>
    </row>
    <row r="132" spans="1:9" x14ac:dyDescent="0.25">
      <c r="A132" s="25"/>
      <c r="B132" s="13"/>
      <c r="C132" s="13"/>
      <c r="D132" s="14"/>
      <c r="E132" s="13"/>
      <c r="F132" s="14"/>
      <c r="G132" s="13"/>
      <c r="H132" s="16" t="str">
        <f>IF(COUNTA($A132:$G132)=0,"",IF(OR($B132="",SUMPRODUCT(--(Extinguishers!$A$2:$A$301=$B132))&lt;&gt;1),"Check ID",IF(OR(NOT(AND(ISNUMBER($A132),N($A132)&gt;=18264,N($A132)&lt;=73050)),N($A132)&lt;SUMPRODUCT(--(Extinguishers!$A$2:$A$301=$B132),Extinguishers!$E$2:$E$301),AND($C132&lt;&gt;"Monthly",$C132&lt;&gt;"Maintenance",$C132&lt;&gt;"Internal",$C132&lt;&gt;"Hydrostatic"),AND($E132&lt;&gt;"Pass",$E132&lt;&gt;"Fail"),AND($G132&lt;&gt;"",$G132&lt;&gt;"Open",$G132&lt;&gt;"Closed")),"Check inputs",IF(AND($E132="Fail",$G132=""),"Set follow-up","OK"))))</f>
        <v/>
      </c>
      <c r="I132" s="26">
        <f>IF(AND(ISNUMBER($A132),N($A132)&gt;=18264,N($A132)&lt;=73050),$A132,0)</f>
        <v>0</v>
      </c>
    </row>
    <row r="133" spans="1:9" x14ac:dyDescent="0.25">
      <c r="A133" s="25"/>
      <c r="B133" s="13"/>
      <c r="C133" s="13"/>
      <c r="D133" s="14"/>
      <c r="E133" s="13"/>
      <c r="F133" s="14"/>
      <c r="G133" s="13"/>
      <c r="H133" s="16" t="str">
        <f>IF(COUNTA($A133:$G133)=0,"",IF(OR($B133="",SUMPRODUCT(--(Extinguishers!$A$2:$A$301=$B133))&lt;&gt;1),"Check ID",IF(OR(NOT(AND(ISNUMBER($A133),N($A133)&gt;=18264,N($A133)&lt;=73050)),N($A133)&lt;SUMPRODUCT(--(Extinguishers!$A$2:$A$301=$B133),Extinguishers!$E$2:$E$301),AND($C133&lt;&gt;"Monthly",$C133&lt;&gt;"Maintenance",$C133&lt;&gt;"Internal",$C133&lt;&gt;"Hydrostatic"),AND($E133&lt;&gt;"Pass",$E133&lt;&gt;"Fail"),AND($G133&lt;&gt;"",$G133&lt;&gt;"Open",$G133&lt;&gt;"Closed")),"Check inputs",IF(AND($E133="Fail",$G133=""),"Set follow-up","OK"))))</f>
        <v/>
      </c>
      <c r="I133" s="26">
        <f>IF(AND(ISNUMBER($A133),N($A133)&gt;=18264,N($A133)&lt;=73050),$A133,0)</f>
        <v>0</v>
      </c>
    </row>
    <row r="134" spans="1:9" x14ac:dyDescent="0.25">
      <c r="A134" s="25"/>
      <c r="B134" s="13"/>
      <c r="C134" s="13"/>
      <c r="D134" s="14"/>
      <c r="E134" s="13"/>
      <c r="F134" s="14"/>
      <c r="G134" s="13"/>
      <c r="H134" s="16" t="str">
        <f>IF(COUNTA($A134:$G134)=0,"",IF(OR($B134="",SUMPRODUCT(--(Extinguishers!$A$2:$A$301=$B134))&lt;&gt;1),"Check ID",IF(OR(NOT(AND(ISNUMBER($A134),N($A134)&gt;=18264,N($A134)&lt;=73050)),N($A134)&lt;SUMPRODUCT(--(Extinguishers!$A$2:$A$301=$B134),Extinguishers!$E$2:$E$301),AND($C134&lt;&gt;"Monthly",$C134&lt;&gt;"Maintenance",$C134&lt;&gt;"Internal",$C134&lt;&gt;"Hydrostatic"),AND($E134&lt;&gt;"Pass",$E134&lt;&gt;"Fail"),AND($G134&lt;&gt;"",$G134&lt;&gt;"Open",$G134&lt;&gt;"Closed")),"Check inputs",IF(AND($E134="Fail",$G134=""),"Set follow-up","OK"))))</f>
        <v/>
      </c>
      <c r="I134" s="26">
        <f>IF(AND(ISNUMBER($A134),N($A134)&gt;=18264,N($A134)&lt;=73050),$A134,0)</f>
        <v>0</v>
      </c>
    </row>
    <row r="135" spans="1:9" x14ac:dyDescent="0.25">
      <c r="A135" s="25"/>
      <c r="B135" s="13"/>
      <c r="C135" s="13"/>
      <c r="D135" s="14"/>
      <c r="E135" s="13"/>
      <c r="F135" s="14"/>
      <c r="G135" s="13"/>
      <c r="H135" s="16" t="str">
        <f>IF(COUNTA($A135:$G135)=0,"",IF(OR($B135="",SUMPRODUCT(--(Extinguishers!$A$2:$A$301=$B135))&lt;&gt;1),"Check ID",IF(OR(NOT(AND(ISNUMBER($A135),N($A135)&gt;=18264,N($A135)&lt;=73050)),N($A135)&lt;SUMPRODUCT(--(Extinguishers!$A$2:$A$301=$B135),Extinguishers!$E$2:$E$301),AND($C135&lt;&gt;"Monthly",$C135&lt;&gt;"Maintenance",$C135&lt;&gt;"Internal",$C135&lt;&gt;"Hydrostatic"),AND($E135&lt;&gt;"Pass",$E135&lt;&gt;"Fail"),AND($G135&lt;&gt;"",$G135&lt;&gt;"Open",$G135&lt;&gt;"Closed")),"Check inputs",IF(AND($E135="Fail",$G135=""),"Set follow-up","OK"))))</f>
        <v/>
      </c>
      <c r="I135" s="26">
        <f>IF(AND(ISNUMBER($A135),N($A135)&gt;=18264,N($A135)&lt;=73050),$A135,0)</f>
        <v>0</v>
      </c>
    </row>
    <row r="136" spans="1:9" x14ac:dyDescent="0.25">
      <c r="A136" s="25"/>
      <c r="B136" s="13"/>
      <c r="C136" s="13"/>
      <c r="D136" s="14"/>
      <c r="E136" s="13"/>
      <c r="F136" s="14"/>
      <c r="G136" s="13"/>
      <c r="H136" s="16" t="str">
        <f>IF(COUNTA($A136:$G136)=0,"",IF(OR($B136="",SUMPRODUCT(--(Extinguishers!$A$2:$A$301=$B136))&lt;&gt;1),"Check ID",IF(OR(NOT(AND(ISNUMBER($A136),N($A136)&gt;=18264,N($A136)&lt;=73050)),N($A136)&lt;SUMPRODUCT(--(Extinguishers!$A$2:$A$301=$B136),Extinguishers!$E$2:$E$301),AND($C136&lt;&gt;"Monthly",$C136&lt;&gt;"Maintenance",$C136&lt;&gt;"Internal",$C136&lt;&gt;"Hydrostatic"),AND($E136&lt;&gt;"Pass",$E136&lt;&gt;"Fail"),AND($G136&lt;&gt;"",$G136&lt;&gt;"Open",$G136&lt;&gt;"Closed")),"Check inputs",IF(AND($E136="Fail",$G136=""),"Set follow-up","OK"))))</f>
        <v/>
      </c>
      <c r="I136" s="26">
        <f>IF(AND(ISNUMBER($A136),N($A136)&gt;=18264,N($A136)&lt;=73050),$A136,0)</f>
        <v>0</v>
      </c>
    </row>
    <row r="137" spans="1:9" x14ac:dyDescent="0.25">
      <c r="A137" s="25"/>
      <c r="B137" s="13"/>
      <c r="C137" s="13"/>
      <c r="D137" s="14"/>
      <c r="E137" s="13"/>
      <c r="F137" s="14"/>
      <c r="G137" s="13"/>
      <c r="H137" s="16" t="str">
        <f>IF(COUNTA($A137:$G137)=0,"",IF(OR($B137="",SUMPRODUCT(--(Extinguishers!$A$2:$A$301=$B137))&lt;&gt;1),"Check ID",IF(OR(NOT(AND(ISNUMBER($A137),N($A137)&gt;=18264,N($A137)&lt;=73050)),N($A137)&lt;SUMPRODUCT(--(Extinguishers!$A$2:$A$301=$B137),Extinguishers!$E$2:$E$301),AND($C137&lt;&gt;"Monthly",$C137&lt;&gt;"Maintenance",$C137&lt;&gt;"Internal",$C137&lt;&gt;"Hydrostatic"),AND($E137&lt;&gt;"Pass",$E137&lt;&gt;"Fail"),AND($G137&lt;&gt;"",$G137&lt;&gt;"Open",$G137&lt;&gt;"Closed")),"Check inputs",IF(AND($E137="Fail",$G137=""),"Set follow-up","OK"))))</f>
        <v/>
      </c>
      <c r="I137" s="26">
        <f>IF(AND(ISNUMBER($A137),N($A137)&gt;=18264,N($A137)&lt;=73050),$A137,0)</f>
        <v>0</v>
      </c>
    </row>
    <row r="138" spans="1:9" x14ac:dyDescent="0.25">
      <c r="A138" s="25"/>
      <c r="B138" s="13"/>
      <c r="C138" s="13"/>
      <c r="D138" s="14"/>
      <c r="E138" s="13"/>
      <c r="F138" s="14"/>
      <c r="G138" s="13"/>
      <c r="H138" s="16" t="str">
        <f>IF(COUNTA($A138:$G138)=0,"",IF(OR($B138="",SUMPRODUCT(--(Extinguishers!$A$2:$A$301=$B138))&lt;&gt;1),"Check ID",IF(OR(NOT(AND(ISNUMBER($A138),N($A138)&gt;=18264,N($A138)&lt;=73050)),N($A138)&lt;SUMPRODUCT(--(Extinguishers!$A$2:$A$301=$B138),Extinguishers!$E$2:$E$301),AND($C138&lt;&gt;"Monthly",$C138&lt;&gt;"Maintenance",$C138&lt;&gt;"Internal",$C138&lt;&gt;"Hydrostatic"),AND($E138&lt;&gt;"Pass",$E138&lt;&gt;"Fail"),AND($G138&lt;&gt;"",$G138&lt;&gt;"Open",$G138&lt;&gt;"Closed")),"Check inputs",IF(AND($E138="Fail",$G138=""),"Set follow-up","OK"))))</f>
        <v/>
      </c>
      <c r="I138" s="26">
        <f>IF(AND(ISNUMBER($A138),N($A138)&gt;=18264,N($A138)&lt;=73050),$A138,0)</f>
        <v>0</v>
      </c>
    </row>
    <row r="139" spans="1:9" x14ac:dyDescent="0.25">
      <c r="A139" s="25"/>
      <c r="B139" s="13"/>
      <c r="C139" s="13"/>
      <c r="D139" s="14"/>
      <c r="E139" s="13"/>
      <c r="F139" s="14"/>
      <c r="G139" s="13"/>
      <c r="H139" s="16" t="str">
        <f>IF(COUNTA($A139:$G139)=0,"",IF(OR($B139="",SUMPRODUCT(--(Extinguishers!$A$2:$A$301=$B139))&lt;&gt;1),"Check ID",IF(OR(NOT(AND(ISNUMBER($A139),N($A139)&gt;=18264,N($A139)&lt;=73050)),N($A139)&lt;SUMPRODUCT(--(Extinguishers!$A$2:$A$301=$B139),Extinguishers!$E$2:$E$301),AND($C139&lt;&gt;"Monthly",$C139&lt;&gt;"Maintenance",$C139&lt;&gt;"Internal",$C139&lt;&gt;"Hydrostatic"),AND($E139&lt;&gt;"Pass",$E139&lt;&gt;"Fail"),AND($G139&lt;&gt;"",$G139&lt;&gt;"Open",$G139&lt;&gt;"Closed")),"Check inputs",IF(AND($E139="Fail",$G139=""),"Set follow-up","OK"))))</f>
        <v/>
      </c>
      <c r="I139" s="26">
        <f>IF(AND(ISNUMBER($A139),N($A139)&gt;=18264,N($A139)&lt;=73050),$A139,0)</f>
        <v>0</v>
      </c>
    </row>
    <row r="140" spans="1:9" x14ac:dyDescent="0.25">
      <c r="A140" s="25"/>
      <c r="B140" s="13"/>
      <c r="C140" s="13"/>
      <c r="D140" s="14"/>
      <c r="E140" s="13"/>
      <c r="F140" s="14"/>
      <c r="G140" s="13"/>
      <c r="H140" s="16" t="str">
        <f>IF(COUNTA($A140:$G140)=0,"",IF(OR($B140="",SUMPRODUCT(--(Extinguishers!$A$2:$A$301=$B140))&lt;&gt;1),"Check ID",IF(OR(NOT(AND(ISNUMBER($A140),N($A140)&gt;=18264,N($A140)&lt;=73050)),N($A140)&lt;SUMPRODUCT(--(Extinguishers!$A$2:$A$301=$B140),Extinguishers!$E$2:$E$301),AND($C140&lt;&gt;"Monthly",$C140&lt;&gt;"Maintenance",$C140&lt;&gt;"Internal",$C140&lt;&gt;"Hydrostatic"),AND($E140&lt;&gt;"Pass",$E140&lt;&gt;"Fail"),AND($G140&lt;&gt;"",$G140&lt;&gt;"Open",$G140&lt;&gt;"Closed")),"Check inputs",IF(AND($E140="Fail",$G140=""),"Set follow-up","OK"))))</f>
        <v/>
      </c>
      <c r="I140" s="26">
        <f>IF(AND(ISNUMBER($A140),N($A140)&gt;=18264,N($A140)&lt;=73050),$A140,0)</f>
        <v>0</v>
      </c>
    </row>
    <row r="141" spans="1:9" x14ac:dyDescent="0.25">
      <c r="A141" s="25"/>
      <c r="B141" s="13"/>
      <c r="C141" s="13"/>
      <c r="D141" s="14"/>
      <c r="E141" s="13"/>
      <c r="F141" s="14"/>
      <c r="G141" s="13"/>
      <c r="H141" s="16" t="str">
        <f>IF(COUNTA($A141:$G141)=0,"",IF(OR($B141="",SUMPRODUCT(--(Extinguishers!$A$2:$A$301=$B141))&lt;&gt;1),"Check ID",IF(OR(NOT(AND(ISNUMBER($A141),N($A141)&gt;=18264,N($A141)&lt;=73050)),N($A141)&lt;SUMPRODUCT(--(Extinguishers!$A$2:$A$301=$B141),Extinguishers!$E$2:$E$301),AND($C141&lt;&gt;"Monthly",$C141&lt;&gt;"Maintenance",$C141&lt;&gt;"Internal",$C141&lt;&gt;"Hydrostatic"),AND($E141&lt;&gt;"Pass",$E141&lt;&gt;"Fail"),AND($G141&lt;&gt;"",$G141&lt;&gt;"Open",$G141&lt;&gt;"Closed")),"Check inputs",IF(AND($E141="Fail",$G141=""),"Set follow-up","OK"))))</f>
        <v/>
      </c>
      <c r="I141" s="26">
        <f>IF(AND(ISNUMBER($A141),N($A141)&gt;=18264,N($A141)&lt;=73050),$A141,0)</f>
        <v>0</v>
      </c>
    </row>
    <row r="142" spans="1:9" x14ac:dyDescent="0.25">
      <c r="A142" s="25"/>
      <c r="B142" s="13"/>
      <c r="C142" s="13"/>
      <c r="D142" s="14"/>
      <c r="E142" s="13"/>
      <c r="F142" s="14"/>
      <c r="G142" s="13"/>
      <c r="H142" s="16" t="str">
        <f>IF(COUNTA($A142:$G142)=0,"",IF(OR($B142="",SUMPRODUCT(--(Extinguishers!$A$2:$A$301=$B142))&lt;&gt;1),"Check ID",IF(OR(NOT(AND(ISNUMBER($A142),N($A142)&gt;=18264,N($A142)&lt;=73050)),N($A142)&lt;SUMPRODUCT(--(Extinguishers!$A$2:$A$301=$B142),Extinguishers!$E$2:$E$301),AND($C142&lt;&gt;"Monthly",$C142&lt;&gt;"Maintenance",$C142&lt;&gt;"Internal",$C142&lt;&gt;"Hydrostatic"),AND($E142&lt;&gt;"Pass",$E142&lt;&gt;"Fail"),AND($G142&lt;&gt;"",$G142&lt;&gt;"Open",$G142&lt;&gt;"Closed")),"Check inputs",IF(AND($E142="Fail",$G142=""),"Set follow-up","OK"))))</f>
        <v/>
      </c>
      <c r="I142" s="26">
        <f>IF(AND(ISNUMBER($A142),N($A142)&gt;=18264,N($A142)&lt;=73050),$A142,0)</f>
        <v>0</v>
      </c>
    </row>
    <row r="143" spans="1:9" x14ac:dyDescent="0.25">
      <c r="A143" s="25"/>
      <c r="B143" s="13"/>
      <c r="C143" s="13"/>
      <c r="D143" s="14"/>
      <c r="E143" s="13"/>
      <c r="F143" s="14"/>
      <c r="G143" s="13"/>
      <c r="H143" s="16" t="str">
        <f>IF(COUNTA($A143:$G143)=0,"",IF(OR($B143="",SUMPRODUCT(--(Extinguishers!$A$2:$A$301=$B143))&lt;&gt;1),"Check ID",IF(OR(NOT(AND(ISNUMBER($A143),N($A143)&gt;=18264,N($A143)&lt;=73050)),N($A143)&lt;SUMPRODUCT(--(Extinguishers!$A$2:$A$301=$B143),Extinguishers!$E$2:$E$301),AND($C143&lt;&gt;"Monthly",$C143&lt;&gt;"Maintenance",$C143&lt;&gt;"Internal",$C143&lt;&gt;"Hydrostatic"),AND($E143&lt;&gt;"Pass",$E143&lt;&gt;"Fail"),AND($G143&lt;&gt;"",$G143&lt;&gt;"Open",$G143&lt;&gt;"Closed")),"Check inputs",IF(AND($E143="Fail",$G143=""),"Set follow-up","OK"))))</f>
        <v/>
      </c>
      <c r="I143" s="26">
        <f>IF(AND(ISNUMBER($A143),N($A143)&gt;=18264,N($A143)&lt;=73050),$A143,0)</f>
        <v>0</v>
      </c>
    </row>
    <row r="144" spans="1:9" x14ac:dyDescent="0.25">
      <c r="A144" s="25"/>
      <c r="B144" s="13"/>
      <c r="C144" s="13"/>
      <c r="D144" s="14"/>
      <c r="E144" s="13"/>
      <c r="F144" s="14"/>
      <c r="G144" s="13"/>
      <c r="H144" s="16" t="str">
        <f>IF(COUNTA($A144:$G144)=0,"",IF(OR($B144="",SUMPRODUCT(--(Extinguishers!$A$2:$A$301=$B144))&lt;&gt;1),"Check ID",IF(OR(NOT(AND(ISNUMBER($A144),N($A144)&gt;=18264,N($A144)&lt;=73050)),N($A144)&lt;SUMPRODUCT(--(Extinguishers!$A$2:$A$301=$B144),Extinguishers!$E$2:$E$301),AND($C144&lt;&gt;"Monthly",$C144&lt;&gt;"Maintenance",$C144&lt;&gt;"Internal",$C144&lt;&gt;"Hydrostatic"),AND($E144&lt;&gt;"Pass",$E144&lt;&gt;"Fail"),AND($G144&lt;&gt;"",$G144&lt;&gt;"Open",$G144&lt;&gt;"Closed")),"Check inputs",IF(AND($E144="Fail",$G144=""),"Set follow-up","OK"))))</f>
        <v/>
      </c>
      <c r="I144" s="26">
        <f>IF(AND(ISNUMBER($A144),N($A144)&gt;=18264,N($A144)&lt;=73050),$A144,0)</f>
        <v>0</v>
      </c>
    </row>
    <row r="145" spans="1:9" x14ac:dyDescent="0.25">
      <c r="A145" s="25"/>
      <c r="B145" s="13"/>
      <c r="C145" s="13"/>
      <c r="D145" s="14"/>
      <c r="E145" s="13"/>
      <c r="F145" s="14"/>
      <c r="G145" s="13"/>
      <c r="H145" s="16" t="str">
        <f>IF(COUNTA($A145:$G145)=0,"",IF(OR($B145="",SUMPRODUCT(--(Extinguishers!$A$2:$A$301=$B145))&lt;&gt;1),"Check ID",IF(OR(NOT(AND(ISNUMBER($A145),N($A145)&gt;=18264,N($A145)&lt;=73050)),N($A145)&lt;SUMPRODUCT(--(Extinguishers!$A$2:$A$301=$B145),Extinguishers!$E$2:$E$301),AND($C145&lt;&gt;"Monthly",$C145&lt;&gt;"Maintenance",$C145&lt;&gt;"Internal",$C145&lt;&gt;"Hydrostatic"),AND($E145&lt;&gt;"Pass",$E145&lt;&gt;"Fail"),AND($G145&lt;&gt;"",$G145&lt;&gt;"Open",$G145&lt;&gt;"Closed")),"Check inputs",IF(AND($E145="Fail",$G145=""),"Set follow-up","OK"))))</f>
        <v/>
      </c>
      <c r="I145" s="26">
        <f>IF(AND(ISNUMBER($A145),N($A145)&gt;=18264,N($A145)&lt;=73050),$A145,0)</f>
        <v>0</v>
      </c>
    </row>
    <row r="146" spans="1:9" x14ac:dyDescent="0.25">
      <c r="A146" s="25"/>
      <c r="B146" s="13"/>
      <c r="C146" s="13"/>
      <c r="D146" s="14"/>
      <c r="E146" s="13"/>
      <c r="F146" s="14"/>
      <c r="G146" s="13"/>
      <c r="H146" s="16" t="str">
        <f>IF(COUNTA($A146:$G146)=0,"",IF(OR($B146="",SUMPRODUCT(--(Extinguishers!$A$2:$A$301=$B146))&lt;&gt;1),"Check ID",IF(OR(NOT(AND(ISNUMBER($A146),N($A146)&gt;=18264,N($A146)&lt;=73050)),N($A146)&lt;SUMPRODUCT(--(Extinguishers!$A$2:$A$301=$B146),Extinguishers!$E$2:$E$301),AND($C146&lt;&gt;"Monthly",$C146&lt;&gt;"Maintenance",$C146&lt;&gt;"Internal",$C146&lt;&gt;"Hydrostatic"),AND($E146&lt;&gt;"Pass",$E146&lt;&gt;"Fail"),AND($G146&lt;&gt;"",$G146&lt;&gt;"Open",$G146&lt;&gt;"Closed")),"Check inputs",IF(AND($E146="Fail",$G146=""),"Set follow-up","OK"))))</f>
        <v/>
      </c>
      <c r="I146" s="26">
        <f>IF(AND(ISNUMBER($A146),N($A146)&gt;=18264,N($A146)&lt;=73050),$A146,0)</f>
        <v>0</v>
      </c>
    </row>
    <row r="147" spans="1:9" x14ac:dyDescent="0.25">
      <c r="A147" s="25"/>
      <c r="B147" s="13"/>
      <c r="C147" s="13"/>
      <c r="D147" s="14"/>
      <c r="E147" s="13"/>
      <c r="F147" s="14"/>
      <c r="G147" s="13"/>
      <c r="H147" s="16" t="str">
        <f>IF(COUNTA($A147:$G147)=0,"",IF(OR($B147="",SUMPRODUCT(--(Extinguishers!$A$2:$A$301=$B147))&lt;&gt;1),"Check ID",IF(OR(NOT(AND(ISNUMBER($A147),N($A147)&gt;=18264,N($A147)&lt;=73050)),N($A147)&lt;SUMPRODUCT(--(Extinguishers!$A$2:$A$301=$B147),Extinguishers!$E$2:$E$301),AND($C147&lt;&gt;"Monthly",$C147&lt;&gt;"Maintenance",$C147&lt;&gt;"Internal",$C147&lt;&gt;"Hydrostatic"),AND($E147&lt;&gt;"Pass",$E147&lt;&gt;"Fail"),AND($G147&lt;&gt;"",$G147&lt;&gt;"Open",$G147&lt;&gt;"Closed")),"Check inputs",IF(AND($E147="Fail",$G147=""),"Set follow-up","OK"))))</f>
        <v/>
      </c>
      <c r="I147" s="26">
        <f>IF(AND(ISNUMBER($A147),N($A147)&gt;=18264,N($A147)&lt;=73050),$A147,0)</f>
        <v>0</v>
      </c>
    </row>
    <row r="148" spans="1:9" x14ac:dyDescent="0.25">
      <c r="A148" s="25"/>
      <c r="B148" s="13"/>
      <c r="C148" s="13"/>
      <c r="D148" s="14"/>
      <c r="E148" s="13"/>
      <c r="F148" s="14"/>
      <c r="G148" s="13"/>
      <c r="H148" s="16" t="str">
        <f>IF(COUNTA($A148:$G148)=0,"",IF(OR($B148="",SUMPRODUCT(--(Extinguishers!$A$2:$A$301=$B148))&lt;&gt;1),"Check ID",IF(OR(NOT(AND(ISNUMBER($A148),N($A148)&gt;=18264,N($A148)&lt;=73050)),N($A148)&lt;SUMPRODUCT(--(Extinguishers!$A$2:$A$301=$B148),Extinguishers!$E$2:$E$301),AND($C148&lt;&gt;"Monthly",$C148&lt;&gt;"Maintenance",$C148&lt;&gt;"Internal",$C148&lt;&gt;"Hydrostatic"),AND($E148&lt;&gt;"Pass",$E148&lt;&gt;"Fail"),AND($G148&lt;&gt;"",$G148&lt;&gt;"Open",$G148&lt;&gt;"Closed")),"Check inputs",IF(AND($E148="Fail",$G148=""),"Set follow-up","OK"))))</f>
        <v/>
      </c>
      <c r="I148" s="26">
        <f>IF(AND(ISNUMBER($A148),N($A148)&gt;=18264,N($A148)&lt;=73050),$A148,0)</f>
        <v>0</v>
      </c>
    </row>
    <row r="149" spans="1:9" x14ac:dyDescent="0.25">
      <c r="A149" s="25"/>
      <c r="B149" s="13"/>
      <c r="C149" s="13"/>
      <c r="D149" s="14"/>
      <c r="E149" s="13"/>
      <c r="F149" s="14"/>
      <c r="G149" s="13"/>
      <c r="H149" s="16" t="str">
        <f>IF(COUNTA($A149:$G149)=0,"",IF(OR($B149="",SUMPRODUCT(--(Extinguishers!$A$2:$A$301=$B149))&lt;&gt;1),"Check ID",IF(OR(NOT(AND(ISNUMBER($A149),N($A149)&gt;=18264,N($A149)&lt;=73050)),N($A149)&lt;SUMPRODUCT(--(Extinguishers!$A$2:$A$301=$B149),Extinguishers!$E$2:$E$301),AND($C149&lt;&gt;"Monthly",$C149&lt;&gt;"Maintenance",$C149&lt;&gt;"Internal",$C149&lt;&gt;"Hydrostatic"),AND($E149&lt;&gt;"Pass",$E149&lt;&gt;"Fail"),AND($G149&lt;&gt;"",$G149&lt;&gt;"Open",$G149&lt;&gt;"Closed")),"Check inputs",IF(AND($E149="Fail",$G149=""),"Set follow-up","OK"))))</f>
        <v/>
      </c>
      <c r="I149" s="26">
        <f>IF(AND(ISNUMBER($A149),N($A149)&gt;=18264,N($A149)&lt;=73050),$A149,0)</f>
        <v>0</v>
      </c>
    </row>
    <row r="150" spans="1:9" x14ac:dyDescent="0.25">
      <c r="A150" s="25"/>
      <c r="B150" s="13"/>
      <c r="C150" s="13"/>
      <c r="D150" s="14"/>
      <c r="E150" s="13"/>
      <c r="F150" s="14"/>
      <c r="G150" s="13"/>
      <c r="H150" s="16" t="str">
        <f>IF(COUNTA($A150:$G150)=0,"",IF(OR($B150="",SUMPRODUCT(--(Extinguishers!$A$2:$A$301=$B150))&lt;&gt;1),"Check ID",IF(OR(NOT(AND(ISNUMBER($A150),N($A150)&gt;=18264,N($A150)&lt;=73050)),N($A150)&lt;SUMPRODUCT(--(Extinguishers!$A$2:$A$301=$B150),Extinguishers!$E$2:$E$301),AND($C150&lt;&gt;"Monthly",$C150&lt;&gt;"Maintenance",$C150&lt;&gt;"Internal",$C150&lt;&gt;"Hydrostatic"),AND($E150&lt;&gt;"Pass",$E150&lt;&gt;"Fail"),AND($G150&lt;&gt;"",$G150&lt;&gt;"Open",$G150&lt;&gt;"Closed")),"Check inputs",IF(AND($E150="Fail",$G150=""),"Set follow-up","OK"))))</f>
        <v/>
      </c>
      <c r="I150" s="26">
        <f>IF(AND(ISNUMBER($A150),N($A150)&gt;=18264,N($A150)&lt;=73050),$A150,0)</f>
        <v>0</v>
      </c>
    </row>
    <row r="151" spans="1:9" x14ac:dyDescent="0.25">
      <c r="A151" s="25"/>
      <c r="B151" s="13"/>
      <c r="C151" s="13"/>
      <c r="D151" s="14"/>
      <c r="E151" s="13"/>
      <c r="F151" s="14"/>
      <c r="G151" s="13"/>
      <c r="H151" s="16" t="str">
        <f>IF(COUNTA($A151:$G151)=0,"",IF(OR($B151="",SUMPRODUCT(--(Extinguishers!$A$2:$A$301=$B151))&lt;&gt;1),"Check ID",IF(OR(NOT(AND(ISNUMBER($A151),N($A151)&gt;=18264,N($A151)&lt;=73050)),N($A151)&lt;SUMPRODUCT(--(Extinguishers!$A$2:$A$301=$B151),Extinguishers!$E$2:$E$301),AND($C151&lt;&gt;"Monthly",$C151&lt;&gt;"Maintenance",$C151&lt;&gt;"Internal",$C151&lt;&gt;"Hydrostatic"),AND($E151&lt;&gt;"Pass",$E151&lt;&gt;"Fail"),AND($G151&lt;&gt;"",$G151&lt;&gt;"Open",$G151&lt;&gt;"Closed")),"Check inputs",IF(AND($E151="Fail",$G151=""),"Set follow-up","OK"))))</f>
        <v/>
      </c>
      <c r="I151" s="26">
        <f>IF(AND(ISNUMBER($A151),N($A151)&gt;=18264,N($A151)&lt;=73050),$A151,0)</f>
        <v>0</v>
      </c>
    </row>
    <row r="152" spans="1:9" x14ac:dyDescent="0.25">
      <c r="A152" s="25"/>
      <c r="B152" s="13"/>
      <c r="C152" s="13"/>
      <c r="D152" s="14"/>
      <c r="E152" s="13"/>
      <c r="F152" s="14"/>
      <c r="G152" s="13"/>
      <c r="H152" s="16" t="str">
        <f>IF(COUNTA($A152:$G152)=0,"",IF(OR($B152="",SUMPRODUCT(--(Extinguishers!$A$2:$A$301=$B152))&lt;&gt;1),"Check ID",IF(OR(NOT(AND(ISNUMBER($A152),N($A152)&gt;=18264,N($A152)&lt;=73050)),N($A152)&lt;SUMPRODUCT(--(Extinguishers!$A$2:$A$301=$B152),Extinguishers!$E$2:$E$301),AND($C152&lt;&gt;"Monthly",$C152&lt;&gt;"Maintenance",$C152&lt;&gt;"Internal",$C152&lt;&gt;"Hydrostatic"),AND($E152&lt;&gt;"Pass",$E152&lt;&gt;"Fail"),AND($G152&lt;&gt;"",$G152&lt;&gt;"Open",$G152&lt;&gt;"Closed")),"Check inputs",IF(AND($E152="Fail",$G152=""),"Set follow-up","OK"))))</f>
        <v/>
      </c>
      <c r="I152" s="26">
        <f>IF(AND(ISNUMBER($A152),N($A152)&gt;=18264,N($A152)&lt;=73050),$A152,0)</f>
        <v>0</v>
      </c>
    </row>
    <row r="153" spans="1:9" x14ac:dyDescent="0.25">
      <c r="A153" s="25"/>
      <c r="B153" s="13"/>
      <c r="C153" s="13"/>
      <c r="D153" s="14"/>
      <c r="E153" s="13"/>
      <c r="F153" s="14"/>
      <c r="G153" s="13"/>
      <c r="H153" s="16" t="str">
        <f>IF(COUNTA($A153:$G153)=0,"",IF(OR($B153="",SUMPRODUCT(--(Extinguishers!$A$2:$A$301=$B153))&lt;&gt;1),"Check ID",IF(OR(NOT(AND(ISNUMBER($A153),N($A153)&gt;=18264,N($A153)&lt;=73050)),N($A153)&lt;SUMPRODUCT(--(Extinguishers!$A$2:$A$301=$B153),Extinguishers!$E$2:$E$301),AND($C153&lt;&gt;"Monthly",$C153&lt;&gt;"Maintenance",$C153&lt;&gt;"Internal",$C153&lt;&gt;"Hydrostatic"),AND($E153&lt;&gt;"Pass",$E153&lt;&gt;"Fail"),AND($G153&lt;&gt;"",$G153&lt;&gt;"Open",$G153&lt;&gt;"Closed")),"Check inputs",IF(AND($E153="Fail",$G153=""),"Set follow-up","OK"))))</f>
        <v/>
      </c>
      <c r="I153" s="26">
        <f>IF(AND(ISNUMBER($A153),N($A153)&gt;=18264,N($A153)&lt;=73050),$A153,0)</f>
        <v>0</v>
      </c>
    </row>
    <row r="154" spans="1:9" x14ac:dyDescent="0.25">
      <c r="A154" s="25"/>
      <c r="B154" s="13"/>
      <c r="C154" s="13"/>
      <c r="D154" s="14"/>
      <c r="E154" s="13"/>
      <c r="F154" s="14"/>
      <c r="G154" s="13"/>
      <c r="H154" s="16" t="str">
        <f>IF(COUNTA($A154:$G154)=0,"",IF(OR($B154="",SUMPRODUCT(--(Extinguishers!$A$2:$A$301=$B154))&lt;&gt;1),"Check ID",IF(OR(NOT(AND(ISNUMBER($A154),N($A154)&gt;=18264,N($A154)&lt;=73050)),N($A154)&lt;SUMPRODUCT(--(Extinguishers!$A$2:$A$301=$B154),Extinguishers!$E$2:$E$301),AND($C154&lt;&gt;"Monthly",$C154&lt;&gt;"Maintenance",$C154&lt;&gt;"Internal",$C154&lt;&gt;"Hydrostatic"),AND($E154&lt;&gt;"Pass",$E154&lt;&gt;"Fail"),AND($G154&lt;&gt;"",$G154&lt;&gt;"Open",$G154&lt;&gt;"Closed")),"Check inputs",IF(AND($E154="Fail",$G154=""),"Set follow-up","OK"))))</f>
        <v/>
      </c>
      <c r="I154" s="26">
        <f>IF(AND(ISNUMBER($A154),N($A154)&gt;=18264,N($A154)&lt;=73050),$A154,0)</f>
        <v>0</v>
      </c>
    </row>
    <row r="155" spans="1:9" x14ac:dyDescent="0.25">
      <c r="A155" s="25"/>
      <c r="B155" s="13"/>
      <c r="C155" s="13"/>
      <c r="D155" s="14"/>
      <c r="E155" s="13"/>
      <c r="F155" s="14"/>
      <c r="G155" s="13"/>
      <c r="H155" s="16" t="str">
        <f>IF(COUNTA($A155:$G155)=0,"",IF(OR($B155="",SUMPRODUCT(--(Extinguishers!$A$2:$A$301=$B155))&lt;&gt;1),"Check ID",IF(OR(NOT(AND(ISNUMBER($A155),N($A155)&gt;=18264,N($A155)&lt;=73050)),N($A155)&lt;SUMPRODUCT(--(Extinguishers!$A$2:$A$301=$B155),Extinguishers!$E$2:$E$301),AND($C155&lt;&gt;"Monthly",$C155&lt;&gt;"Maintenance",$C155&lt;&gt;"Internal",$C155&lt;&gt;"Hydrostatic"),AND($E155&lt;&gt;"Pass",$E155&lt;&gt;"Fail"),AND($G155&lt;&gt;"",$G155&lt;&gt;"Open",$G155&lt;&gt;"Closed")),"Check inputs",IF(AND($E155="Fail",$G155=""),"Set follow-up","OK"))))</f>
        <v/>
      </c>
      <c r="I155" s="26">
        <f>IF(AND(ISNUMBER($A155),N($A155)&gt;=18264,N($A155)&lt;=73050),$A155,0)</f>
        <v>0</v>
      </c>
    </row>
    <row r="156" spans="1:9" x14ac:dyDescent="0.25">
      <c r="A156" s="25"/>
      <c r="B156" s="13"/>
      <c r="C156" s="13"/>
      <c r="D156" s="14"/>
      <c r="E156" s="13"/>
      <c r="F156" s="14"/>
      <c r="G156" s="13"/>
      <c r="H156" s="16" t="str">
        <f>IF(COUNTA($A156:$G156)=0,"",IF(OR($B156="",SUMPRODUCT(--(Extinguishers!$A$2:$A$301=$B156))&lt;&gt;1),"Check ID",IF(OR(NOT(AND(ISNUMBER($A156),N($A156)&gt;=18264,N($A156)&lt;=73050)),N($A156)&lt;SUMPRODUCT(--(Extinguishers!$A$2:$A$301=$B156),Extinguishers!$E$2:$E$301),AND($C156&lt;&gt;"Monthly",$C156&lt;&gt;"Maintenance",$C156&lt;&gt;"Internal",$C156&lt;&gt;"Hydrostatic"),AND($E156&lt;&gt;"Pass",$E156&lt;&gt;"Fail"),AND($G156&lt;&gt;"",$G156&lt;&gt;"Open",$G156&lt;&gt;"Closed")),"Check inputs",IF(AND($E156="Fail",$G156=""),"Set follow-up","OK"))))</f>
        <v/>
      </c>
      <c r="I156" s="26">
        <f>IF(AND(ISNUMBER($A156),N($A156)&gt;=18264,N($A156)&lt;=73050),$A156,0)</f>
        <v>0</v>
      </c>
    </row>
    <row r="157" spans="1:9" x14ac:dyDescent="0.25">
      <c r="A157" s="25"/>
      <c r="B157" s="13"/>
      <c r="C157" s="13"/>
      <c r="D157" s="14"/>
      <c r="E157" s="13"/>
      <c r="F157" s="14"/>
      <c r="G157" s="13"/>
      <c r="H157" s="16" t="str">
        <f>IF(COUNTA($A157:$G157)=0,"",IF(OR($B157="",SUMPRODUCT(--(Extinguishers!$A$2:$A$301=$B157))&lt;&gt;1),"Check ID",IF(OR(NOT(AND(ISNUMBER($A157),N($A157)&gt;=18264,N($A157)&lt;=73050)),N($A157)&lt;SUMPRODUCT(--(Extinguishers!$A$2:$A$301=$B157),Extinguishers!$E$2:$E$301),AND($C157&lt;&gt;"Monthly",$C157&lt;&gt;"Maintenance",$C157&lt;&gt;"Internal",$C157&lt;&gt;"Hydrostatic"),AND($E157&lt;&gt;"Pass",$E157&lt;&gt;"Fail"),AND($G157&lt;&gt;"",$G157&lt;&gt;"Open",$G157&lt;&gt;"Closed")),"Check inputs",IF(AND($E157="Fail",$G157=""),"Set follow-up","OK"))))</f>
        <v/>
      </c>
      <c r="I157" s="26">
        <f>IF(AND(ISNUMBER($A157),N($A157)&gt;=18264,N($A157)&lt;=73050),$A157,0)</f>
        <v>0</v>
      </c>
    </row>
    <row r="158" spans="1:9" x14ac:dyDescent="0.25">
      <c r="A158" s="25"/>
      <c r="B158" s="13"/>
      <c r="C158" s="13"/>
      <c r="D158" s="14"/>
      <c r="E158" s="13"/>
      <c r="F158" s="14"/>
      <c r="G158" s="13"/>
      <c r="H158" s="16" t="str">
        <f>IF(COUNTA($A158:$G158)=0,"",IF(OR($B158="",SUMPRODUCT(--(Extinguishers!$A$2:$A$301=$B158))&lt;&gt;1),"Check ID",IF(OR(NOT(AND(ISNUMBER($A158),N($A158)&gt;=18264,N($A158)&lt;=73050)),N($A158)&lt;SUMPRODUCT(--(Extinguishers!$A$2:$A$301=$B158),Extinguishers!$E$2:$E$301),AND($C158&lt;&gt;"Monthly",$C158&lt;&gt;"Maintenance",$C158&lt;&gt;"Internal",$C158&lt;&gt;"Hydrostatic"),AND($E158&lt;&gt;"Pass",$E158&lt;&gt;"Fail"),AND($G158&lt;&gt;"",$G158&lt;&gt;"Open",$G158&lt;&gt;"Closed")),"Check inputs",IF(AND($E158="Fail",$G158=""),"Set follow-up","OK"))))</f>
        <v/>
      </c>
      <c r="I158" s="26">
        <f>IF(AND(ISNUMBER($A158),N($A158)&gt;=18264,N($A158)&lt;=73050),$A158,0)</f>
        <v>0</v>
      </c>
    </row>
    <row r="159" spans="1:9" x14ac:dyDescent="0.25">
      <c r="A159" s="25"/>
      <c r="B159" s="13"/>
      <c r="C159" s="13"/>
      <c r="D159" s="14"/>
      <c r="E159" s="13"/>
      <c r="F159" s="14"/>
      <c r="G159" s="13"/>
      <c r="H159" s="16" t="str">
        <f>IF(COUNTA($A159:$G159)=0,"",IF(OR($B159="",SUMPRODUCT(--(Extinguishers!$A$2:$A$301=$B159))&lt;&gt;1),"Check ID",IF(OR(NOT(AND(ISNUMBER($A159),N($A159)&gt;=18264,N($A159)&lt;=73050)),N($A159)&lt;SUMPRODUCT(--(Extinguishers!$A$2:$A$301=$B159),Extinguishers!$E$2:$E$301),AND($C159&lt;&gt;"Monthly",$C159&lt;&gt;"Maintenance",$C159&lt;&gt;"Internal",$C159&lt;&gt;"Hydrostatic"),AND($E159&lt;&gt;"Pass",$E159&lt;&gt;"Fail"),AND($G159&lt;&gt;"",$G159&lt;&gt;"Open",$G159&lt;&gt;"Closed")),"Check inputs",IF(AND($E159="Fail",$G159=""),"Set follow-up","OK"))))</f>
        <v/>
      </c>
      <c r="I159" s="26">
        <f>IF(AND(ISNUMBER($A159),N($A159)&gt;=18264,N($A159)&lt;=73050),$A159,0)</f>
        <v>0</v>
      </c>
    </row>
    <row r="160" spans="1:9" x14ac:dyDescent="0.25">
      <c r="A160" s="25"/>
      <c r="B160" s="13"/>
      <c r="C160" s="13"/>
      <c r="D160" s="14"/>
      <c r="E160" s="13"/>
      <c r="F160" s="14"/>
      <c r="G160" s="13"/>
      <c r="H160" s="16" t="str">
        <f>IF(COUNTA($A160:$G160)=0,"",IF(OR($B160="",SUMPRODUCT(--(Extinguishers!$A$2:$A$301=$B160))&lt;&gt;1),"Check ID",IF(OR(NOT(AND(ISNUMBER($A160),N($A160)&gt;=18264,N($A160)&lt;=73050)),N($A160)&lt;SUMPRODUCT(--(Extinguishers!$A$2:$A$301=$B160),Extinguishers!$E$2:$E$301),AND($C160&lt;&gt;"Monthly",$C160&lt;&gt;"Maintenance",$C160&lt;&gt;"Internal",$C160&lt;&gt;"Hydrostatic"),AND($E160&lt;&gt;"Pass",$E160&lt;&gt;"Fail"),AND($G160&lt;&gt;"",$G160&lt;&gt;"Open",$G160&lt;&gt;"Closed")),"Check inputs",IF(AND($E160="Fail",$G160=""),"Set follow-up","OK"))))</f>
        <v/>
      </c>
      <c r="I160" s="26">
        <f>IF(AND(ISNUMBER($A160),N($A160)&gt;=18264,N($A160)&lt;=73050),$A160,0)</f>
        <v>0</v>
      </c>
    </row>
    <row r="161" spans="1:9" x14ac:dyDescent="0.25">
      <c r="A161" s="25"/>
      <c r="B161" s="13"/>
      <c r="C161" s="13"/>
      <c r="D161" s="14"/>
      <c r="E161" s="13"/>
      <c r="F161" s="14"/>
      <c r="G161" s="13"/>
      <c r="H161" s="16" t="str">
        <f>IF(COUNTA($A161:$G161)=0,"",IF(OR($B161="",SUMPRODUCT(--(Extinguishers!$A$2:$A$301=$B161))&lt;&gt;1),"Check ID",IF(OR(NOT(AND(ISNUMBER($A161),N($A161)&gt;=18264,N($A161)&lt;=73050)),N($A161)&lt;SUMPRODUCT(--(Extinguishers!$A$2:$A$301=$B161),Extinguishers!$E$2:$E$301),AND($C161&lt;&gt;"Monthly",$C161&lt;&gt;"Maintenance",$C161&lt;&gt;"Internal",$C161&lt;&gt;"Hydrostatic"),AND($E161&lt;&gt;"Pass",$E161&lt;&gt;"Fail"),AND($G161&lt;&gt;"",$G161&lt;&gt;"Open",$G161&lt;&gt;"Closed")),"Check inputs",IF(AND($E161="Fail",$G161=""),"Set follow-up","OK"))))</f>
        <v/>
      </c>
      <c r="I161" s="26">
        <f>IF(AND(ISNUMBER($A161),N($A161)&gt;=18264,N($A161)&lt;=73050),$A161,0)</f>
        <v>0</v>
      </c>
    </row>
    <row r="162" spans="1:9" x14ac:dyDescent="0.25">
      <c r="A162" s="25"/>
      <c r="B162" s="13"/>
      <c r="C162" s="13"/>
      <c r="D162" s="14"/>
      <c r="E162" s="13"/>
      <c r="F162" s="14"/>
      <c r="G162" s="13"/>
      <c r="H162" s="16" t="str">
        <f>IF(COUNTA($A162:$G162)=0,"",IF(OR($B162="",SUMPRODUCT(--(Extinguishers!$A$2:$A$301=$B162))&lt;&gt;1),"Check ID",IF(OR(NOT(AND(ISNUMBER($A162),N($A162)&gt;=18264,N($A162)&lt;=73050)),N($A162)&lt;SUMPRODUCT(--(Extinguishers!$A$2:$A$301=$B162),Extinguishers!$E$2:$E$301),AND($C162&lt;&gt;"Monthly",$C162&lt;&gt;"Maintenance",$C162&lt;&gt;"Internal",$C162&lt;&gt;"Hydrostatic"),AND($E162&lt;&gt;"Pass",$E162&lt;&gt;"Fail"),AND($G162&lt;&gt;"",$G162&lt;&gt;"Open",$G162&lt;&gt;"Closed")),"Check inputs",IF(AND($E162="Fail",$G162=""),"Set follow-up","OK"))))</f>
        <v/>
      </c>
      <c r="I162" s="26">
        <f>IF(AND(ISNUMBER($A162),N($A162)&gt;=18264,N($A162)&lt;=73050),$A162,0)</f>
        <v>0</v>
      </c>
    </row>
    <row r="163" spans="1:9" x14ac:dyDescent="0.25">
      <c r="A163" s="25"/>
      <c r="B163" s="13"/>
      <c r="C163" s="13"/>
      <c r="D163" s="14"/>
      <c r="E163" s="13"/>
      <c r="F163" s="14"/>
      <c r="G163" s="13"/>
      <c r="H163" s="16" t="str">
        <f>IF(COUNTA($A163:$G163)=0,"",IF(OR($B163="",SUMPRODUCT(--(Extinguishers!$A$2:$A$301=$B163))&lt;&gt;1),"Check ID",IF(OR(NOT(AND(ISNUMBER($A163),N($A163)&gt;=18264,N($A163)&lt;=73050)),N($A163)&lt;SUMPRODUCT(--(Extinguishers!$A$2:$A$301=$B163),Extinguishers!$E$2:$E$301),AND($C163&lt;&gt;"Monthly",$C163&lt;&gt;"Maintenance",$C163&lt;&gt;"Internal",$C163&lt;&gt;"Hydrostatic"),AND($E163&lt;&gt;"Pass",$E163&lt;&gt;"Fail"),AND($G163&lt;&gt;"",$G163&lt;&gt;"Open",$G163&lt;&gt;"Closed")),"Check inputs",IF(AND($E163="Fail",$G163=""),"Set follow-up","OK"))))</f>
        <v/>
      </c>
      <c r="I163" s="26">
        <f>IF(AND(ISNUMBER($A163),N($A163)&gt;=18264,N($A163)&lt;=73050),$A163,0)</f>
        <v>0</v>
      </c>
    </row>
    <row r="164" spans="1:9" x14ac:dyDescent="0.25">
      <c r="A164" s="25"/>
      <c r="B164" s="13"/>
      <c r="C164" s="13"/>
      <c r="D164" s="14"/>
      <c r="E164" s="13"/>
      <c r="F164" s="14"/>
      <c r="G164" s="13"/>
      <c r="H164" s="16" t="str">
        <f>IF(COUNTA($A164:$G164)=0,"",IF(OR($B164="",SUMPRODUCT(--(Extinguishers!$A$2:$A$301=$B164))&lt;&gt;1),"Check ID",IF(OR(NOT(AND(ISNUMBER($A164),N($A164)&gt;=18264,N($A164)&lt;=73050)),N($A164)&lt;SUMPRODUCT(--(Extinguishers!$A$2:$A$301=$B164),Extinguishers!$E$2:$E$301),AND($C164&lt;&gt;"Monthly",$C164&lt;&gt;"Maintenance",$C164&lt;&gt;"Internal",$C164&lt;&gt;"Hydrostatic"),AND($E164&lt;&gt;"Pass",$E164&lt;&gt;"Fail"),AND($G164&lt;&gt;"",$G164&lt;&gt;"Open",$G164&lt;&gt;"Closed")),"Check inputs",IF(AND($E164="Fail",$G164=""),"Set follow-up","OK"))))</f>
        <v/>
      </c>
      <c r="I164" s="26">
        <f>IF(AND(ISNUMBER($A164),N($A164)&gt;=18264,N($A164)&lt;=73050),$A164,0)</f>
        <v>0</v>
      </c>
    </row>
    <row r="165" spans="1:9" x14ac:dyDescent="0.25">
      <c r="A165" s="25"/>
      <c r="B165" s="13"/>
      <c r="C165" s="13"/>
      <c r="D165" s="14"/>
      <c r="E165" s="13"/>
      <c r="F165" s="14"/>
      <c r="G165" s="13"/>
      <c r="H165" s="16" t="str">
        <f>IF(COUNTA($A165:$G165)=0,"",IF(OR($B165="",SUMPRODUCT(--(Extinguishers!$A$2:$A$301=$B165))&lt;&gt;1),"Check ID",IF(OR(NOT(AND(ISNUMBER($A165),N($A165)&gt;=18264,N($A165)&lt;=73050)),N($A165)&lt;SUMPRODUCT(--(Extinguishers!$A$2:$A$301=$B165),Extinguishers!$E$2:$E$301),AND($C165&lt;&gt;"Monthly",$C165&lt;&gt;"Maintenance",$C165&lt;&gt;"Internal",$C165&lt;&gt;"Hydrostatic"),AND($E165&lt;&gt;"Pass",$E165&lt;&gt;"Fail"),AND($G165&lt;&gt;"",$G165&lt;&gt;"Open",$G165&lt;&gt;"Closed")),"Check inputs",IF(AND($E165="Fail",$G165=""),"Set follow-up","OK"))))</f>
        <v/>
      </c>
      <c r="I165" s="26">
        <f>IF(AND(ISNUMBER($A165),N($A165)&gt;=18264,N($A165)&lt;=73050),$A165,0)</f>
        <v>0</v>
      </c>
    </row>
    <row r="166" spans="1:9" x14ac:dyDescent="0.25">
      <c r="A166" s="25"/>
      <c r="B166" s="13"/>
      <c r="C166" s="13"/>
      <c r="D166" s="14"/>
      <c r="E166" s="13"/>
      <c r="F166" s="14"/>
      <c r="G166" s="13"/>
      <c r="H166" s="16" t="str">
        <f>IF(COUNTA($A166:$G166)=0,"",IF(OR($B166="",SUMPRODUCT(--(Extinguishers!$A$2:$A$301=$B166))&lt;&gt;1),"Check ID",IF(OR(NOT(AND(ISNUMBER($A166),N($A166)&gt;=18264,N($A166)&lt;=73050)),N($A166)&lt;SUMPRODUCT(--(Extinguishers!$A$2:$A$301=$B166),Extinguishers!$E$2:$E$301),AND($C166&lt;&gt;"Monthly",$C166&lt;&gt;"Maintenance",$C166&lt;&gt;"Internal",$C166&lt;&gt;"Hydrostatic"),AND($E166&lt;&gt;"Pass",$E166&lt;&gt;"Fail"),AND($G166&lt;&gt;"",$G166&lt;&gt;"Open",$G166&lt;&gt;"Closed")),"Check inputs",IF(AND($E166="Fail",$G166=""),"Set follow-up","OK"))))</f>
        <v/>
      </c>
      <c r="I166" s="26">
        <f>IF(AND(ISNUMBER($A166),N($A166)&gt;=18264,N($A166)&lt;=73050),$A166,0)</f>
        <v>0</v>
      </c>
    </row>
    <row r="167" spans="1:9" x14ac:dyDescent="0.25">
      <c r="A167" s="25"/>
      <c r="B167" s="13"/>
      <c r="C167" s="13"/>
      <c r="D167" s="14"/>
      <c r="E167" s="13"/>
      <c r="F167" s="14"/>
      <c r="G167" s="13"/>
      <c r="H167" s="16" t="str">
        <f>IF(COUNTA($A167:$G167)=0,"",IF(OR($B167="",SUMPRODUCT(--(Extinguishers!$A$2:$A$301=$B167))&lt;&gt;1),"Check ID",IF(OR(NOT(AND(ISNUMBER($A167),N($A167)&gt;=18264,N($A167)&lt;=73050)),N($A167)&lt;SUMPRODUCT(--(Extinguishers!$A$2:$A$301=$B167),Extinguishers!$E$2:$E$301),AND($C167&lt;&gt;"Monthly",$C167&lt;&gt;"Maintenance",$C167&lt;&gt;"Internal",$C167&lt;&gt;"Hydrostatic"),AND($E167&lt;&gt;"Pass",$E167&lt;&gt;"Fail"),AND($G167&lt;&gt;"",$G167&lt;&gt;"Open",$G167&lt;&gt;"Closed")),"Check inputs",IF(AND($E167="Fail",$G167=""),"Set follow-up","OK"))))</f>
        <v/>
      </c>
      <c r="I167" s="26">
        <f>IF(AND(ISNUMBER($A167),N($A167)&gt;=18264,N($A167)&lt;=73050),$A167,0)</f>
        <v>0</v>
      </c>
    </row>
    <row r="168" spans="1:9" x14ac:dyDescent="0.25">
      <c r="A168" s="25"/>
      <c r="B168" s="13"/>
      <c r="C168" s="13"/>
      <c r="D168" s="14"/>
      <c r="E168" s="13"/>
      <c r="F168" s="14"/>
      <c r="G168" s="13"/>
      <c r="H168" s="16" t="str">
        <f>IF(COUNTA($A168:$G168)=0,"",IF(OR($B168="",SUMPRODUCT(--(Extinguishers!$A$2:$A$301=$B168))&lt;&gt;1),"Check ID",IF(OR(NOT(AND(ISNUMBER($A168),N($A168)&gt;=18264,N($A168)&lt;=73050)),N($A168)&lt;SUMPRODUCT(--(Extinguishers!$A$2:$A$301=$B168),Extinguishers!$E$2:$E$301),AND($C168&lt;&gt;"Monthly",$C168&lt;&gt;"Maintenance",$C168&lt;&gt;"Internal",$C168&lt;&gt;"Hydrostatic"),AND($E168&lt;&gt;"Pass",$E168&lt;&gt;"Fail"),AND($G168&lt;&gt;"",$G168&lt;&gt;"Open",$G168&lt;&gt;"Closed")),"Check inputs",IF(AND($E168="Fail",$G168=""),"Set follow-up","OK"))))</f>
        <v/>
      </c>
      <c r="I168" s="26">
        <f>IF(AND(ISNUMBER($A168),N($A168)&gt;=18264,N($A168)&lt;=73050),$A168,0)</f>
        <v>0</v>
      </c>
    </row>
    <row r="169" spans="1:9" x14ac:dyDescent="0.25">
      <c r="A169" s="25"/>
      <c r="B169" s="13"/>
      <c r="C169" s="13"/>
      <c r="D169" s="14"/>
      <c r="E169" s="13"/>
      <c r="F169" s="14"/>
      <c r="G169" s="13"/>
      <c r="H169" s="16" t="str">
        <f>IF(COUNTA($A169:$G169)=0,"",IF(OR($B169="",SUMPRODUCT(--(Extinguishers!$A$2:$A$301=$B169))&lt;&gt;1),"Check ID",IF(OR(NOT(AND(ISNUMBER($A169),N($A169)&gt;=18264,N($A169)&lt;=73050)),N($A169)&lt;SUMPRODUCT(--(Extinguishers!$A$2:$A$301=$B169),Extinguishers!$E$2:$E$301),AND($C169&lt;&gt;"Monthly",$C169&lt;&gt;"Maintenance",$C169&lt;&gt;"Internal",$C169&lt;&gt;"Hydrostatic"),AND($E169&lt;&gt;"Pass",$E169&lt;&gt;"Fail"),AND($G169&lt;&gt;"",$G169&lt;&gt;"Open",$G169&lt;&gt;"Closed")),"Check inputs",IF(AND($E169="Fail",$G169=""),"Set follow-up","OK"))))</f>
        <v/>
      </c>
      <c r="I169" s="26">
        <f>IF(AND(ISNUMBER($A169),N($A169)&gt;=18264,N($A169)&lt;=73050),$A169,0)</f>
        <v>0</v>
      </c>
    </row>
    <row r="170" spans="1:9" x14ac:dyDescent="0.25">
      <c r="A170" s="25"/>
      <c r="B170" s="13"/>
      <c r="C170" s="13"/>
      <c r="D170" s="14"/>
      <c r="E170" s="13"/>
      <c r="F170" s="14"/>
      <c r="G170" s="13"/>
      <c r="H170" s="16" t="str">
        <f>IF(COUNTA($A170:$G170)=0,"",IF(OR($B170="",SUMPRODUCT(--(Extinguishers!$A$2:$A$301=$B170))&lt;&gt;1),"Check ID",IF(OR(NOT(AND(ISNUMBER($A170),N($A170)&gt;=18264,N($A170)&lt;=73050)),N($A170)&lt;SUMPRODUCT(--(Extinguishers!$A$2:$A$301=$B170),Extinguishers!$E$2:$E$301),AND($C170&lt;&gt;"Monthly",$C170&lt;&gt;"Maintenance",$C170&lt;&gt;"Internal",$C170&lt;&gt;"Hydrostatic"),AND($E170&lt;&gt;"Pass",$E170&lt;&gt;"Fail"),AND($G170&lt;&gt;"",$G170&lt;&gt;"Open",$G170&lt;&gt;"Closed")),"Check inputs",IF(AND($E170="Fail",$G170=""),"Set follow-up","OK"))))</f>
        <v/>
      </c>
      <c r="I170" s="26">
        <f>IF(AND(ISNUMBER($A170),N($A170)&gt;=18264,N($A170)&lt;=73050),$A170,0)</f>
        <v>0</v>
      </c>
    </row>
    <row r="171" spans="1:9" x14ac:dyDescent="0.25">
      <c r="A171" s="25"/>
      <c r="B171" s="13"/>
      <c r="C171" s="13"/>
      <c r="D171" s="14"/>
      <c r="E171" s="13"/>
      <c r="F171" s="14"/>
      <c r="G171" s="13"/>
      <c r="H171" s="16" t="str">
        <f>IF(COUNTA($A171:$G171)=0,"",IF(OR($B171="",SUMPRODUCT(--(Extinguishers!$A$2:$A$301=$B171))&lt;&gt;1),"Check ID",IF(OR(NOT(AND(ISNUMBER($A171),N($A171)&gt;=18264,N($A171)&lt;=73050)),N($A171)&lt;SUMPRODUCT(--(Extinguishers!$A$2:$A$301=$B171),Extinguishers!$E$2:$E$301),AND($C171&lt;&gt;"Monthly",$C171&lt;&gt;"Maintenance",$C171&lt;&gt;"Internal",$C171&lt;&gt;"Hydrostatic"),AND($E171&lt;&gt;"Pass",$E171&lt;&gt;"Fail"),AND($G171&lt;&gt;"",$G171&lt;&gt;"Open",$G171&lt;&gt;"Closed")),"Check inputs",IF(AND($E171="Fail",$G171=""),"Set follow-up","OK"))))</f>
        <v/>
      </c>
      <c r="I171" s="26">
        <f>IF(AND(ISNUMBER($A171),N($A171)&gt;=18264,N($A171)&lt;=73050),$A171,0)</f>
        <v>0</v>
      </c>
    </row>
    <row r="172" spans="1:9" x14ac:dyDescent="0.25">
      <c r="A172" s="25"/>
      <c r="B172" s="13"/>
      <c r="C172" s="13"/>
      <c r="D172" s="14"/>
      <c r="E172" s="13"/>
      <c r="F172" s="14"/>
      <c r="G172" s="13"/>
      <c r="H172" s="16" t="str">
        <f>IF(COUNTA($A172:$G172)=0,"",IF(OR($B172="",SUMPRODUCT(--(Extinguishers!$A$2:$A$301=$B172))&lt;&gt;1),"Check ID",IF(OR(NOT(AND(ISNUMBER($A172),N($A172)&gt;=18264,N($A172)&lt;=73050)),N($A172)&lt;SUMPRODUCT(--(Extinguishers!$A$2:$A$301=$B172),Extinguishers!$E$2:$E$301),AND($C172&lt;&gt;"Monthly",$C172&lt;&gt;"Maintenance",$C172&lt;&gt;"Internal",$C172&lt;&gt;"Hydrostatic"),AND($E172&lt;&gt;"Pass",$E172&lt;&gt;"Fail"),AND($G172&lt;&gt;"",$G172&lt;&gt;"Open",$G172&lt;&gt;"Closed")),"Check inputs",IF(AND($E172="Fail",$G172=""),"Set follow-up","OK"))))</f>
        <v/>
      </c>
      <c r="I172" s="26">
        <f>IF(AND(ISNUMBER($A172),N($A172)&gt;=18264,N($A172)&lt;=73050),$A172,0)</f>
        <v>0</v>
      </c>
    </row>
    <row r="173" spans="1:9" x14ac:dyDescent="0.25">
      <c r="A173" s="25"/>
      <c r="B173" s="13"/>
      <c r="C173" s="13"/>
      <c r="D173" s="14"/>
      <c r="E173" s="13"/>
      <c r="F173" s="14"/>
      <c r="G173" s="13"/>
      <c r="H173" s="16" t="str">
        <f>IF(COUNTA($A173:$G173)=0,"",IF(OR($B173="",SUMPRODUCT(--(Extinguishers!$A$2:$A$301=$B173))&lt;&gt;1),"Check ID",IF(OR(NOT(AND(ISNUMBER($A173),N($A173)&gt;=18264,N($A173)&lt;=73050)),N($A173)&lt;SUMPRODUCT(--(Extinguishers!$A$2:$A$301=$B173),Extinguishers!$E$2:$E$301),AND($C173&lt;&gt;"Monthly",$C173&lt;&gt;"Maintenance",$C173&lt;&gt;"Internal",$C173&lt;&gt;"Hydrostatic"),AND($E173&lt;&gt;"Pass",$E173&lt;&gt;"Fail"),AND($G173&lt;&gt;"",$G173&lt;&gt;"Open",$G173&lt;&gt;"Closed")),"Check inputs",IF(AND($E173="Fail",$G173=""),"Set follow-up","OK"))))</f>
        <v/>
      </c>
      <c r="I173" s="26">
        <f>IF(AND(ISNUMBER($A173),N($A173)&gt;=18264,N($A173)&lt;=73050),$A173,0)</f>
        <v>0</v>
      </c>
    </row>
    <row r="174" spans="1:9" x14ac:dyDescent="0.25">
      <c r="A174" s="25"/>
      <c r="B174" s="13"/>
      <c r="C174" s="13"/>
      <c r="D174" s="14"/>
      <c r="E174" s="13"/>
      <c r="F174" s="14"/>
      <c r="G174" s="13"/>
      <c r="H174" s="16" t="str">
        <f>IF(COUNTA($A174:$G174)=0,"",IF(OR($B174="",SUMPRODUCT(--(Extinguishers!$A$2:$A$301=$B174))&lt;&gt;1),"Check ID",IF(OR(NOT(AND(ISNUMBER($A174),N($A174)&gt;=18264,N($A174)&lt;=73050)),N($A174)&lt;SUMPRODUCT(--(Extinguishers!$A$2:$A$301=$B174),Extinguishers!$E$2:$E$301),AND($C174&lt;&gt;"Monthly",$C174&lt;&gt;"Maintenance",$C174&lt;&gt;"Internal",$C174&lt;&gt;"Hydrostatic"),AND($E174&lt;&gt;"Pass",$E174&lt;&gt;"Fail"),AND($G174&lt;&gt;"",$G174&lt;&gt;"Open",$G174&lt;&gt;"Closed")),"Check inputs",IF(AND($E174="Fail",$G174=""),"Set follow-up","OK"))))</f>
        <v/>
      </c>
      <c r="I174" s="26">
        <f>IF(AND(ISNUMBER($A174),N($A174)&gt;=18264,N($A174)&lt;=73050),$A174,0)</f>
        <v>0</v>
      </c>
    </row>
    <row r="175" spans="1:9" x14ac:dyDescent="0.25">
      <c r="A175" s="25"/>
      <c r="B175" s="13"/>
      <c r="C175" s="13"/>
      <c r="D175" s="14"/>
      <c r="E175" s="13"/>
      <c r="F175" s="14"/>
      <c r="G175" s="13"/>
      <c r="H175" s="16" t="str">
        <f>IF(COUNTA($A175:$G175)=0,"",IF(OR($B175="",SUMPRODUCT(--(Extinguishers!$A$2:$A$301=$B175))&lt;&gt;1),"Check ID",IF(OR(NOT(AND(ISNUMBER($A175),N($A175)&gt;=18264,N($A175)&lt;=73050)),N($A175)&lt;SUMPRODUCT(--(Extinguishers!$A$2:$A$301=$B175),Extinguishers!$E$2:$E$301),AND($C175&lt;&gt;"Monthly",$C175&lt;&gt;"Maintenance",$C175&lt;&gt;"Internal",$C175&lt;&gt;"Hydrostatic"),AND($E175&lt;&gt;"Pass",$E175&lt;&gt;"Fail"),AND($G175&lt;&gt;"",$G175&lt;&gt;"Open",$G175&lt;&gt;"Closed")),"Check inputs",IF(AND($E175="Fail",$G175=""),"Set follow-up","OK"))))</f>
        <v/>
      </c>
      <c r="I175" s="26">
        <f>IF(AND(ISNUMBER($A175),N($A175)&gt;=18264,N($A175)&lt;=73050),$A175,0)</f>
        <v>0</v>
      </c>
    </row>
    <row r="176" spans="1:9" x14ac:dyDescent="0.25">
      <c r="A176" s="25"/>
      <c r="B176" s="13"/>
      <c r="C176" s="13"/>
      <c r="D176" s="14"/>
      <c r="E176" s="13"/>
      <c r="F176" s="14"/>
      <c r="G176" s="13"/>
      <c r="H176" s="16" t="str">
        <f>IF(COUNTA($A176:$G176)=0,"",IF(OR($B176="",SUMPRODUCT(--(Extinguishers!$A$2:$A$301=$B176))&lt;&gt;1),"Check ID",IF(OR(NOT(AND(ISNUMBER($A176),N($A176)&gt;=18264,N($A176)&lt;=73050)),N($A176)&lt;SUMPRODUCT(--(Extinguishers!$A$2:$A$301=$B176),Extinguishers!$E$2:$E$301),AND($C176&lt;&gt;"Monthly",$C176&lt;&gt;"Maintenance",$C176&lt;&gt;"Internal",$C176&lt;&gt;"Hydrostatic"),AND($E176&lt;&gt;"Pass",$E176&lt;&gt;"Fail"),AND($G176&lt;&gt;"",$G176&lt;&gt;"Open",$G176&lt;&gt;"Closed")),"Check inputs",IF(AND($E176="Fail",$G176=""),"Set follow-up","OK"))))</f>
        <v/>
      </c>
      <c r="I176" s="26">
        <f>IF(AND(ISNUMBER($A176),N($A176)&gt;=18264,N($A176)&lt;=73050),$A176,0)</f>
        <v>0</v>
      </c>
    </row>
    <row r="177" spans="1:9" x14ac:dyDescent="0.25">
      <c r="A177" s="25"/>
      <c r="B177" s="13"/>
      <c r="C177" s="13"/>
      <c r="D177" s="14"/>
      <c r="E177" s="13"/>
      <c r="F177" s="14"/>
      <c r="G177" s="13"/>
      <c r="H177" s="16" t="str">
        <f>IF(COUNTA($A177:$G177)=0,"",IF(OR($B177="",SUMPRODUCT(--(Extinguishers!$A$2:$A$301=$B177))&lt;&gt;1),"Check ID",IF(OR(NOT(AND(ISNUMBER($A177),N($A177)&gt;=18264,N($A177)&lt;=73050)),N($A177)&lt;SUMPRODUCT(--(Extinguishers!$A$2:$A$301=$B177),Extinguishers!$E$2:$E$301),AND($C177&lt;&gt;"Monthly",$C177&lt;&gt;"Maintenance",$C177&lt;&gt;"Internal",$C177&lt;&gt;"Hydrostatic"),AND($E177&lt;&gt;"Pass",$E177&lt;&gt;"Fail"),AND($G177&lt;&gt;"",$G177&lt;&gt;"Open",$G177&lt;&gt;"Closed")),"Check inputs",IF(AND($E177="Fail",$G177=""),"Set follow-up","OK"))))</f>
        <v/>
      </c>
      <c r="I177" s="26">
        <f>IF(AND(ISNUMBER($A177),N($A177)&gt;=18264,N($A177)&lt;=73050),$A177,0)</f>
        <v>0</v>
      </c>
    </row>
    <row r="178" spans="1:9" x14ac:dyDescent="0.25">
      <c r="A178" s="25"/>
      <c r="B178" s="13"/>
      <c r="C178" s="13"/>
      <c r="D178" s="14"/>
      <c r="E178" s="13"/>
      <c r="F178" s="14"/>
      <c r="G178" s="13"/>
      <c r="H178" s="16" t="str">
        <f>IF(COUNTA($A178:$G178)=0,"",IF(OR($B178="",SUMPRODUCT(--(Extinguishers!$A$2:$A$301=$B178))&lt;&gt;1),"Check ID",IF(OR(NOT(AND(ISNUMBER($A178),N($A178)&gt;=18264,N($A178)&lt;=73050)),N($A178)&lt;SUMPRODUCT(--(Extinguishers!$A$2:$A$301=$B178),Extinguishers!$E$2:$E$301),AND($C178&lt;&gt;"Monthly",$C178&lt;&gt;"Maintenance",$C178&lt;&gt;"Internal",$C178&lt;&gt;"Hydrostatic"),AND($E178&lt;&gt;"Pass",$E178&lt;&gt;"Fail"),AND($G178&lt;&gt;"",$G178&lt;&gt;"Open",$G178&lt;&gt;"Closed")),"Check inputs",IF(AND($E178="Fail",$G178=""),"Set follow-up","OK"))))</f>
        <v/>
      </c>
      <c r="I178" s="26">
        <f>IF(AND(ISNUMBER($A178),N($A178)&gt;=18264,N($A178)&lt;=73050),$A178,0)</f>
        <v>0</v>
      </c>
    </row>
    <row r="179" spans="1:9" x14ac:dyDescent="0.25">
      <c r="A179" s="25"/>
      <c r="B179" s="13"/>
      <c r="C179" s="13"/>
      <c r="D179" s="14"/>
      <c r="E179" s="13"/>
      <c r="F179" s="14"/>
      <c r="G179" s="13"/>
      <c r="H179" s="16" t="str">
        <f>IF(COUNTA($A179:$G179)=0,"",IF(OR($B179="",SUMPRODUCT(--(Extinguishers!$A$2:$A$301=$B179))&lt;&gt;1),"Check ID",IF(OR(NOT(AND(ISNUMBER($A179),N($A179)&gt;=18264,N($A179)&lt;=73050)),N($A179)&lt;SUMPRODUCT(--(Extinguishers!$A$2:$A$301=$B179),Extinguishers!$E$2:$E$301),AND($C179&lt;&gt;"Monthly",$C179&lt;&gt;"Maintenance",$C179&lt;&gt;"Internal",$C179&lt;&gt;"Hydrostatic"),AND($E179&lt;&gt;"Pass",$E179&lt;&gt;"Fail"),AND($G179&lt;&gt;"",$G179&lt;&gt;"Open",$G179&lt;&gt;"Closed")),"Check inputs",IF(AND($E179="Fail",$G179=""),"Set follow-up","OK"))))</f>
        <v/>
      </c>
      <c r="I179" s="26">
        <f>IF(AND(ISNUMBER($A179),N($A179)&gt;=18264,N($A179)&lt;=73050),$A179,0)</f>
        <v>0</v>
      </c>
    </row>
    <row r="180" spans="1:9" x14ac:dyDescent="0.25">
      <c r="A180" s="25"/>
      <c r="B180" s="13"/>
      <c r="C180" s="13"/>
      <c r="D180" s="14"/>
      <c r="E180" s="13"/>
      <c r="F180" s="14"/>
      <c r="G180" s="13"/>
      <c r="H180" s="16" t="str">
        <f>IF(COUNTA($A180:$G180)=0,"",IF(OR($B180="",SUMPRODUCT(--(Extinguishers!$A$2:$A$301=$B180))&lt;&gt;1),"Check ID",IF(OR(NOT(AND(ISNUMBER($A180),N($A180)&gt;=18264,N($A180)&lt;=73050)),N($A180)&lt;SUMPRODUCT(--(Extinguishers!$A$2:$A$301=$B180),Extinguishers!$E$2:$E$301),AND($C180&lt;&gt;"Monthly",$C180&lt;&gt;"Maintenance",$C180&lt;&gt;"Internal",$C180&lt;&gt;"Hydrostatic"),AND($E180&lt;&gt;"Pass",$E180&lt;&gt;"Fail"),AND($G180&lt;&gt;"",$G180&lt;&gt;"Open",$G180&lt;&gt;"Closed")),"Check inputs",IF(AND($E180="Fail",$G180=""),"Set follow-up","OK"))))</f>
        <v/>
      </c>
      <c r="I180" s="26">
        <f>IF(AND(ISNUMBER($A180),N($A180)&gt;=18264,N($A180)&lt;=73050),$A180,0)</f>
        <v>0</v>
      </c>
    </row>
    <row r="181" spans="1:9" x14ac:dyDescent="0.25">
      <c r="A181" s="25"/>
      <c r="B181" s="13"/>
      <c r="C181" s="13"/>
      <c r="D181" s="14"/>
      <c r="E181" s="13"/>
      <c r="F181" s="14"/>
      <c r="G181" s="13"/>
      <c r="H181" s="16" t="str">
        <f>IF(COUNTA($A181:$G181)=0,"",IF(OR($B181="",SUMPRODUCT(--(Extinguishers!$A$2:$A$301=$B181))&lt;&gt;1),"Check ID",IF(OR(NOT(AND(ISNUMBER($A181),N($A181)&gt;=18264,N($A181)&lt;=73050)),N($A181)&lt;SUMPRODUCT(--(Extinguishers!$A$2:$A$301=$B181),Extinguishers!$E$2:$E$301),AND($C181&lt;&gt;"Monthly",$C181&lt;&gt;"Maintenance",$C181&lt;&gt;"Internal",$C181&lt;&gt;"Hydrostatic"),AND($E181&lt;&gt;"Pass",$E181&lt;&gt;"Fail"),AND($G181&lt;&gt;"",$G181&lt;&gt;"Open",$G181&lt;&gt;"Closed")),"Check inputs",IF(AND($E181="Fail",$G181=""),"Set follow-up","OK"))))</f>
        <v/>
      </c>
      <c r="I181" s="26">
        <f>IF(AND(ISNUMBER($A181),N($A181)&gt;=18264,N($A181)&lt;=73050),$A181,0)</f>
        <v>0</v>
      </c>
    </row>
    <row r="182" spans="1:9" x14ac:dyDescent="0.25">
      <c r="A182" s="25"/>
      <c r="B182" s="13"/>
      <c r="C182" s="13"/>
      <c r="D182" s="14"/>
      <c r="E182" s="13"/>
      <c r="F182" s="14"/>
      <c r="G182" s="13"/>
      <c r="H182" s="16" t="str">
        <f>IF(COUNTA($A182:$G182)=0,"",IF(OR($B182="",SUMPRODUCT(--(Extinguishers!$A$2:$A$301=$B182))&lt;&gt;1),"Check ID",IF(OR(NOT(AND(ISNUMBER($A182),N($A182)&gt;=18264,N($A182)&lt;=73050)),N($A182)&lt;SUMPRODUCT(--(Extinguishers!$A$2:$A$301=$B182),Extinguishers!$E$2:$E$301),AND($C182&lt;&gt;"Monthly",$C182&lt;&gt;"Maintenance",$C182&lt;&gt;"Internal",$C182&lt;&gt;"Hydrostatic"),AND($E182&lt;&gt;"Pass",$E182&lt;&gt;"Fail"),AND($G182&lt;&gt;"",$G182&lt;&gt;"Open",$G182&lt;&gt;"Closed")),"Check inputs",IF(AND($E182="Fail",$G182=""),"Set follow-up","OK"))))</f>
        <v/>
      </c>
      <c r="I182" s="26">
        <f>IF(AND(ISNUMBER($A182),N($A182)&gt;=18264,N($A182)&lt;=73050),$A182,0)</f>
        <v>0</v>
      </c>
    </row>
    <row r="183" spans="1:9" x14ac:dyDescent="0.25">
      <c r="A183" s="25"/>
      <c r="B183" s="13"/>
      <c r="C183" s="13"/>
      <c r="D183" s="14"/>
      <c r="E183" s="13"/>
      <c r="F183" s="14"/>
      <c r="G183" s="13"/>
      <c r="H183" s="16" t="str">
        <f>IF(COUNTA($A183:$G183)=0,"",IF(OR($B183="",SUMPRODUCT(--(Extinguishers!$A$2:$A$301=$B183))&lt;&gt;1),"Check ID",IF(OR(NOT(AND(ISNUMBER($A183),N($A183)&gt;=18264,N($A183)&lt;=73050)),N($A183)&lt;SUMPRODUCT(--(Extinguishers!$A$2:$A$301=$B183),Extinguishers!$E$2:$E$301),AND($C183&lt;&gt;"Monthly",$C183&lt;&gt;"Maintenance",$C183&lt;&gt;"Internal",$C183&lt;&gt;"Hydrostatic"),AND($E183&lt;&gt;"Pass",$E183&lt;&gt;"Fail"),AND($G183&lt;&gt;"",$G183&lt;&gt;"Open",$G183&lt;&gt;"Closed")),"Check inputs",IF(AND($E183="Fail",$G183=""),"Set follow-up","OK"))))</f>
        <v/>
      </c>
      <c r="I183" s="26">
        <f>IF(AND(ISNUMBER($A183),N($A183)&gt;=18264,N($A183)&lt;=73050),$A183,0)</f>
        <v>0</v>
      </c>
    </row>
    <row r="184" spans="1:9" x14ac:dyDescent="0.25">
      <c r="A184" s="25"/>
      <c r="B184" s="13"/>
      <c r="C184" s="13"/>
      <c r="D184" s="14"/>
      <c r="E184" s="13"/>
      <c r="F184" s="14"/>
      <c r="G184" s="13"/>
      <c r="H184" s="16" t="str">
        <f>IF(COUNTA($A184:$G184)=0,"",IF(OR($B184="",SUMPRODUCT(--(Extinguishers!$A$2:$A$301=$B184))&lt;&gt;1),"Check ID",IF(OR(NOT(AND(ISNUMBER($A184),N($A184)&gt;=18264,N($A184)&lt;=73050)),N($A184)&lt;SUMPRODUCT(--(Extinguishers!$A$2:$A$301=$B184),Extinguishers!$E$2:$E$301),AND($C184&lt;&gt;"Monthly",$C184&lt;&gt;"Maintenance",$C184&lt;&gt;"Internal",$C184&lt;&gt;"Hydrostatic"),AND($E184&lt;&gt;"Pass",$E184&lt;&gt;"Fail"),AND($G184&lt;&gt;"",$G184&lt;&gt;"Open",$G184&lt;&gt;"Closed")),"Check inputs",IF(AND($E184="Fail",$G184=""),"Set follow-up","OK"))))</f>
        <v/>
      </c>
      <c r="I184" s="26">
        <f>IF(AND(ISNUMBER($A184),N($A184)&gt;=18264,N($A184)&lt;=73050),$A184,0)</f>
        <v>0</v>
      </c>
    </row>
    <row r="185" spans="1:9" x14ac:dyDescent="0.25">
      <c r="A185" s="25"/>
      <c r="B185" s="13"/>
      <c r="C185" s="13"/>
      <c r="D185" s="14"/>
      <c r="E185" s="13"/>
      <c r="F185" s="14"/>
      <c r="G185" s="13"/>
      <c r="H185" s="16" t="str">
        <f>IF(COUNTA($A185:$G185)=0,"",IF(OR($B185="",SUMPRODUCT(--(Extinguishers!$A$2:$A$301=$B185))&lt;&gt;1),"Check ID",IF(OR(NOT(AND(ISNUMBER($A185),N($A185)&gt;=18264,N($A185)&lt;=73050)),N($A185)&lt;SUMPRODUCT(--(Extinguishers!$A$2:$A$301=$B185),Extinguishers!$E$2:$E$301),AND($C185&lt;&gt;"Monthly",$C185&lt;&gt;"Maintenance",$C185&lt;&gt;"Internal",$C185&lt;&gt;"Hydrostatic"),AND($E185&lt;&gt;"Pass",$E185&lt;&gt;"Fail"),AND($G185&lt;&gt;"",$G185&lt;&gt;"Open",$G185&lt;&gt;"Closed")),"Check inputs",IF(AND($E185="Fail",$G185=""),"Set follow-up","OK"))))</f>
        <v/>
      </c>
      <c r="I185" s="26">
        <f>IF(AND(ISNUMBER($A185),N($A185)&gt;=18264,N($A185)&lt;=73050),$A185,0)</f>
        <v>0</v>
      </c>
    </row>
    <row r="186" spans="1:9" x14ac:dyDescent="0.25">
      <c r="A186" s="25"/>
      <c r="B186" s="13"/>
      <c r="C186" s="13"/>
      <c r="D186" s="14"/>
      <c r="E186" s="13"/>
      <c r="F186" s="14"/>
      <c r="G186" s="13"/>
      <c r="H186" s="16" t="str">
        <f>IF(COUNTA($A186:$G186)=0,"",IF(OR($B186="",SUMPRODUCT(--(Extinguishers!$A$2:$A$301=$B186))&lt;&gt;1),"Check ID",IF(OR(NOT(AND(ISNUMBER($A186),N($A186)&gt;=18264,N($A186)&lt;=73050)),N($A186)&lt;SUMPRODUCT(--(Extinguishers!$A$2:$A$301=$B186),Extinguishers!$E$2:$E$301),AND($C186&lt;&gt;"Monthly",$C186&lt;&gt;"Maintenance",$C186&lt;&gt;"Internal",$C186&lt;&gt;"Hydrostatic"),AND($E186&lt;&gt;"Pass",$E186&lt;&gt;"Fail"),AND($G186&lt;&gt;"",$G186&lt;&gt;"Open",$G186&lt;&gt;"Closed")),"Check inputs",IF(AND($E186="Fail",$G186=""),"Set follow-up","OK"))))</f>
        <v/>
      </c>
      <c r="I186" s="26">
        <f>IF(AND(ISNUMBER($A186),N($A186)&gt;=18264,N($A186)&lt;=73050),$A186,0)</f>
        <v>0</v>
      </c>
    </row>
    <row r="187" spans="1:9" x14ac:dyDescent="0.25">
      <c r="A187" s="25"/>
      <c r="B187" s="13"/>
      <c r="C187" s="13"/>
      <c r="D187" s="14"/>
      <c r="E187" s="13"/>
      <c r="F187" s="14"/>
      <c r="G187" s="13"/>
      <c r="H187" s="16" t="str">
        <f>IF(COUNTA($A187:$G187)=0,"",IF(OR($B187="",SUMPRODUCT(--(Extinguishers!$A$2:$A$301=$B187))&lt;&gt;1),"Check ID",IF(OR(NOT(AND(ISNUMBER($A187),N($A187)&gt;=18264,N($A187)&lt;=73050)),N($A187)&lt;SUMPRODUCT(--(Extinguishers!$A$2:$A$301=$B187),Extinguishers!$E$2:$E$301),AND($C187&lt;&gt;"Monthly",$C187&lt;&gt;"Maintenance",$C187&lt;&gt;"Internal",$C187&lt;&gt;"Hydrostatic"),AND($E187&lt;&gt;"Pass",$E187&lt;&gt;"Fail"),AND($G187&lt;&gt;"",$G187&lt;&gt;"Open",$G187&lt;&gt;"Closed")),"Check inputs",IF(AND($E187="Fail",$G187=""),"Set follow-up","OK"))))</f>
        <v/>
      </c>
      <c r="I187" s="26">
        <f>IF(AND(ISNUMBER($A187),N($A187)&gt;=18264,N($A187)&lt;=73050),$A187,0)</f>
        <v>0</v>
      </c>
    </row>
    <row r="188" spans="1:9" x14ac:dyDescent="0.25">
      <c r="A188" s="25"/>
      <c r="B188" s="13"/>
      <c r="C188" s="13"/>
      <c r="D188" s="14"/>
      <c r="E188" s="13"/>
      <c r="F188" s="14"/>
      <c r="G188" s="13"/>
      <c r="H188" s="16" t="str">
        <f>IF(COUNTA($A188:$G188)=0,"",IF(OR($B188="",SUMPRODUCT(--(Extinguishers!$A$2:$A$301=$B188))&lt;&gt;1),"Check ID",IF(OR(NOT(AND(ISNUMBER($A188),N($A188)&gt;=18264,N($A188)&lt;=73050)),N($A188)&lt;SUMPRODUCT(--(Extinguishers!$A$2:$A$301=$B188),Extinguishers!$E$2:$E$301),AND($C188&lt;&gt;"Monthly",$C188&lt;&gt;"Maintenance",$C188&lt;&gt;"Internal",$C188&lt;&gt;"Hydrostatic"),AND($E188&lt;&gt;"Pass",$E188&lt;&gt;"Fail"),AND($G188&lt;&gt;"",$G188&lt;&gt;"Open",$G188&lt;&gt;"Closed")),"Check inputs",IF(AND($E188="Fail",$G188=""),"Set follow-up","OK"))))</f>
        <v/>
      </c>
      <c r="I188" s="26">
        <f>IF(AND(ISNUMBER($A188),N($A188)&gt;=18264,N($A188)&lt;=73050),$A188,0)</f>
        <v>0</v>
      </c>
    </row>
    <row r="189" spans="1:9" x14ac:dyDescent="0.25">
      <c r="A189" s="25"/>
      <c r="B189" s="13"/>
      <c r="C189" s="13"/>
      <c r="D189" s="14"/>
      <c r="E189" s="13"/>
      <c r="F189" s="14"/>
      <c r="G189" s="13"/>
      <c r="H189" s="16" t="str">
        <f>IF(COUNTA($A189:$G189)=0,"",IF(OR($B189="",SUMPRODUCT(--(Extinguishers!$A$2:$A$301=$B189))&lt;&gt;1),"Check ID",IF(OR(NOT(AND(ISNUMBER($A189),N($A189)&gt;=18264,N($A189)&lt;=73050)),N($A189)&lt;SUMPRODUCT(--(Extinguishers!$A$2:$A$301=$B189),Extinguishers!$E$2:$E$301),AND($C189&lt;&gt;"Monthly",$C189&lt;&gt;"Maintenance",$C189&lt;&gt;"Internal",$C189&lt;&gt;"Hydrostatic"),AND($E189&lt;&gt;"Pass",$E189&lt;&gt;"Fail"),AND($G189&lt;&gt;"",$G189&lt;&gt;"Open",$G189&lt;&gt;"Closed")),"Check inputs",IF(AND($E189="Fail",$G189=""),"Set follow-up","OK"))))</f>
        <v/>
      </c>
      <c r="I189" s="26">
        <f>IF(AND(ISNUMBER($A189),N($A189)&gt;=18264,N($A189)&lt;=73050),$A189,0)</f>
        <v>0</v>
      </c>
    </row>
    <row r="190" spans="1:9" x14ac:dyDescent="0.25">
      <c r="A190" s="25"/>
      <c r="B190" s="13"/>
      <c r="C190" s="13"/>
      <c r="D190" s="14"/>
      <c r="E190" s="13"/>
      <c r="F190" s="14"/>
      <c r="G190" s="13"/>
      <c r="H190" s="16" t="str">
        <f>IF(COUNTA($A190:$G190)=0,"",IF(OR($B190="",SUMPRODUCT(--(Extinguishers!$A$2:$A$301=$B190))&lt;&gt;1),"Check ID",IF(OR(NOT(AND(ISNUMBER($A190),N($A190)&gt;=18264,N($A190)&lt;=73050)),N($A190)&lt;SUMPRODUCT(--(Extinguishers!$A$2:$A$301=$B190),Extinguishers!$E$2:$E$301),AND($C190&lt;&gt;"Monthly",$C190&lt;&gt;"Maintenance",$C190&lt;&gt;"Internal",$C190&lt;&gt;"Hydrostatic"),AND($E190&lt;&gt;"Pass",$E190&lt;&gt;"Fail"),AND($G190&lt;&gt;"",$G190&lt;&gt;"Open",$G190&lt;&gt;"Closed")),"Check inputs",IF(AND($E190="Fail",$G190=""),"Set follow-up","OK"))))</f>
        <v/>
      </c>
      <c r="I190" s="26">
        <f>IF(AND(ISNUMBER($A190),N($A190)&gt;=18264,N($A190)&lt;=73050),$A190,0)</f>
        <v>0</v>
      </c>
    </row>
    <row r="191" spans="1:9" x14ac:dyDescent="0.25">
      <c r="A191" s="25"/>
      <c r="B191" s="13"/>
      <c r="C191" s="13"/>
      <c r="D191" s="14"/>
      <c r="E191" s="13"/>
      <c r="F191" s="14"/>
      <c r="G191" s="13"/>
      <c r="H191" s="16" t="str">
        <f>IF(COUNTA($A191:$G191)=0,"",IF(OR($B191="",SUMPRODUCT(--(Extinguishers!$A$2:$A$301=$B191))&lt;&gt;1),"Check ID",IF(OR(NOT(AND(ISNUMBER($A191),N($A191)&gt;=18264,N($A191)&lt;=73050)),N($A191)&lt;SUMPRODUCT(--(Extinguishers!$A$2:$A$301=$B191),Extinguishers!$E$2:$E$301),AND($C191&lt;&gt;"Monthly",$C191&lt;&gt;"Maintenance",$C191&lt;&gt;"Internal",$C191&lt;&gt;"Hydrostatic"),AND($E191&lt;&gt;"Pass",$E191&lt;&gt;"Fail"),AND($G191&lt;&gt;"",$G191&lt;&gt;"Open",$G191&lt;&gt;"Closed")),"Check inputs",IF(AND($E191="Fail",$G191=""),"Set follow-up","OK"))))</f>
        <v/>
      </c>
      <c r="I191" s="26">
        <f>IF(AND(ISNUMBER($A191),N($A191)&gt;=18264,N($A191)&lt;=73050),$A191,0)</f>
        <v>0</v>
      </c>
    </row>
    <row r="192" spans="1:9" x14ac:dyDescent="0.25">
      <c r="A192" s="25"/>
      <c r="B192" s="13"/>
      <c r="C192" s="13"/>
      <c r="D192" s="14"/>
      <c r="E192" s="13"/>
      <c r="F192" s="14"/>
      <c r="G192" s="13"/>
      <c r="H192" s="16" t="str">
        <f>IF(COUNTA($A192:$G192)=0,"",IF(OR($B192="",SUMPRODUCT(--(Extinguishers!$A$2:$A$301=$B192))&lt;&gt;1),"Check ID",IF(OR(NOT(AND(ISNUMBER($A192),N($A192)&gt;=18264,N($A192)&lt;=73050)),N($A192)&lt;SUMPRODUCT(--(Extinguishers!$A$2:$A$301=$B192),Extinguishers!$E$2:$E$301),AND($C192&lt;&gt;"Monthly",$C192&lt;&gt;"Maintenance",$C192&lt;&gt;"Internal",$C192&lt;&gt;"Hydrostatic"),AND($E192&lt;&gt;"Pass",$E192&lt;&gt;"Fail"),AND($G192&lt;&gt;"",$G192&lt;&gt;"Open",$G192&lt;&gt;"Closed")),"Check inputs",IF(AND($E192="Fail",$G192=""),"Set follow-up","OK"))))</f>
        <v/>
      </c>
      <c r="I192" s="26">
        <f>IF(AND(ISNUMBER($A192),N($A192)&gt;=18264,N($A192)&lt;=73050),$A192,0)</f>
        <v>0</v>
      </c>
    </row>
    <row r="193" spans="1:9" x14ac:dyDescent="0.25">
      <c r="A193" s="25"/>
      <c r="B193" s="13"/>
      <c r="C193" s="13"/>
      <c r="D193" s="14"/>
      <c r="E193" s="13"/>
      <c r="F193" s="14"/>
      <c r="G193" s="13"/>
      <c r="H193" s="16" t="str">
        <f>IF(COUNTA($A193:$G193)=0,"",IF(OR($B193="",SUMPRODUCT(--(Extinguishers!$A$2:$A$301=$B193))&lt;&gt;1),"Check ID",IF(OR(NOT(AND(ISNUMBER($A193),N($A193)&gt;=18264,N($A193)&lt;=73050)),N($A193)&lt;SUMPRODUCT(--(Extinguishers!$A$2:$A$301=$B193),Extinguishers!$E$2:$E$301),AND($C193&lt;&gt;"Monthly",$C193&lt;&gt;"Maintenance",$C193&lt;&gt;"Internal",$C193&lt;&gt;"Hydrostatic"),AND($E193&lt;&gt;"Pass",$E193&lt;&gt;"Fail"),AND($G193&lt;&gt;"",$G193&lt;&gt;"Open",$G193&lt;&gt;"Closed")),"Check inputs",IF(AND($E193="Fail",$G193=""),"Set follow-up","OK"))))</f>
        <v/>
      </c>
      <c r="I193" s="26">
        <f>IF(AND(ISNUMBER($A193),N($A193)&gt;=18264,N($A193)&lt;=73050),$A193,0)</f>
        <v>0</v>
      </c>
    </row>
    <row r="194" spans="1:9" x14ac:dyDescent="0.25">
      <c r="A194" s="25"/>
      <c r="B194" s="13"/>
      <c r="C194" s="13"/>
      <c r="D194" s="14"/>
      <c r="E194" s="13"/>
      <c r="F194" s="14"/>
      <c r="G194" s="13"/>
      <c r="H194" s="16" t="str">
        <f>IF(COUNTA($A194:$G194)=0,"",IF(OR($B194="",SUMPRODUCT(--(Extinguishers!$A$2:$A$301=$B194))&lt;&gt;1),"Check ID",IF(OR(NOT(AND(ISNUMBER($A194),N($A194)&gt;=18264,N($A194)&lt;=73050)),N($A194)&lt;SUMPRODUCT(--(Extinguishers!$A$2:$A$301=$B194),Extinguishers!$E$2:$E$301),AND($C194&lt;&gt;"Monthly",$C194&lt;&gt;"Maintenance",$C194&lt;&gt;"Internal",$C194&lt;&gt;"Hydrostatic"),AND($E194&lt;&gt;"Pass",$E194&lt;&gt;"Fail"),AND($G194&lt;&gt;"",$G194&lt;&gt;"Open",$G194&lt;&gt;"Closed")),"Check inputs",IF(AND($E194="Fail",$G194=""),"Set follow-up","OK"))))</f>
        <v/>
      </c>
      <c r="I194" s="26">
        <f>IF(AND(ISNUMBER($A194),N($A194)&gt;=18264,N($A194)&lt;=73050),$A194,0)</f>
        <v>0</v>
      </c>
    </row>
    <row r="195" spans="1:9" x14ac:dyDescent="0.25">
      <c r="A195" s="25"/>
      <c r="B195" s="13"/>
      <c r="C195" s="13"/>
      <c r="D195" s="14"/>
      <c r="E195" s="13"/>
      <c r="F195" s="14"/>
      <c r="G195" s="13"/>
      <c r="H195" s="16" t="str">
        <f>IF(COUNTA($A195:$G195)=0,"",IF(OR($B195="",SUMPRODUCT(--(Extinguishers!$A$2:$A$301=$B195))&lt;&gt;1),"Check ID",IF(OR(NOT(AND(ISNUMBER($A195),N($A195)&gt;=18264,N($A195)&lt;=73050)),N($A195)&lt;SUMPRODUCT(--(Extinguishers!$A$2:$A$301=$B195),Extinguishers!$E$2:$E$301),AND($C195&lt;&gt;"Monthly",$C195&lt;&gt;"Maintenance",$C195&lt;&gt;"Internal",$C195&lt;&gt;"Hydrostatic"),AND($E195&lt;&gt;"Pass",$E195&lt;&gt;"Fail"),AND($G195&lt;&gt;"",$G195&lt;&gt;"Open",$G195&lt;&gt;"Closed")),"Check inputs",IF(AND($E195="Fail",$G195=""),"Set follow-up","OK"))))</f>
        <v/>
      </c>
      <c r="I195" s="26">
        <f>IF(AND(ISNUMBER($A195),N($A195)&gt;=18264,N($A195)&lt;=73050),$A195,0)</f>
        <v>0</v>
      </c>
    </row>
    <row r="196" spans="1:9" x14ac:dyDescent="0.25">
      <c r="A196" s="25"/>
      <c r="B196" s="13"/>
      <c r="C196" s="13"/>
      <c r="D196" s="14"/>
      <c r="E196" s="13"/>
      <c r="F196" s="14"/>
      <c r="G196" s="13"/>
      <c r="H196" s="16" t="str">
        <f>IF(COUNTA($A196:$G196)=0,"",IF(OR($B196="",SUMPRODUCT(--(Extinguishers!$A$2:$A$301=$B196))&lt;&gt;1),"Check ID",IF(OR(NOT(AND(ISNUMBER($A196),N($A196)&gt;=18264,N($A196)&lt;=73050)),N($A196)&lt;SUMPRODUCT(--(Extinguishers!$A$2:$A$301=$B196),Extinguishers!$E$2:$E$301),AND($C196&lt;&gt;"Monthly",$C196&lt;&gt;"Maintenance",$C196&lt;&gt;"Internal",$C196&lt;&gt;"Hydrostatic"),AND($E196&lt;&gt;"Pass",$E196&lt;&gt;"Fail"),AND($G196&lt;&gt;"",$G196&lt;&gt;"Open",$G196&lt;&gt;"Closed")),"Check inputs",IF(AND($E196="Fail",$G196=""),"Set follow-up","OK"))))</f>
        <v/>
      </c>
      <c r="I196" s="26">
        <f>IF(AND(ISNUMBER($A196),N($A196)&gt;=18264,N($A196)&lt;=73050),$A196,0)</f>
        <v>0</v>
      </c>
    </row>
    <row r="197" spans="1:9" x14ac:dyDescent="0.25">
      <c r="A197" s="25"/>
      <c r="B197" s="13"/>
      <c r="C197" s="13"/>
      <c r="D197" s="14"/>
      <c r="E197" s="13"/>
      <c r="F197" s="14"/>
      <c r="G197" s="13"/>
      <c r="H197" s="16" t="str">
        <f>IF(COUNTA($A197:$G197)=0,"",IF(OR($B197="",SUMPRODUCT(--(Extinguishers!$A$2:$A$301=$B197))&lt;&gt;1),"Check ID",IF(OR(NOT(AND(ISNUMBER($A197),N($A197)&gt;=18264,N($A197)&lt;=73050)),N($A197)&lt;SUMPRODUCT(--(Extinguishers!$A$2:$A$301=$B197),Extinguishers!$E$2:$E$301),AND($C197&lt;&gt;"Monthly",$C197&lt;&gt;"Maintenance",$C197&lt;&gt;"Internal",$C197&lt;&gt;"Hydrostatic"),AND($E197&lt;&gt;"Pass",$E197&lt;&gt;"Fail"),AND($G197&lt;&gt;"",$G197&lt;&gt;"Open",$G197&lt;&gt;"Closed")),"Check inputs",IF(AND($E197="Fail",$G197=""),"Set follow-up","OK"))))</f>
        <v/>
      </c>
      <c r="I197" s="26">
        <f>IF(AND(ISNUMBER($A197),N($A197)&gt;=18264,N($A197)&lt;=73050),$A197,0)</f>
        <v>0</v>
      </c>
    </row>
    <row r="198" spans="1:9" x14ac:dyDescent="0.25">
      <c r="A198" s="25"/>
      <c r="B198" s="13"/>
      <c r="C198" s="13"/>
      <c r="D198" s="14"/>
      <c r="E198" s="13"/>
      <c r="F198" s="14"/>
      <c r="G198" s="13"/>
      <c r="H198" s="16" t="str">
        <f>IF(COUNTA($A198:$G198)=0,"",IF(OR($B198="",SUMPRODUCT(--(Extinguishers!$A$2:$A$301=$B198))&lt;&gt;1),"Check ID",IF(OR(NOT(AND(ISNUMBER($A198),N($A198)&gt;=18264,N($A198)&lt;=73050)),N($A198)&lt;SUMPRODUCT(--(Extinguishers!$A$2:$A$301=$B198),Extinguishers!$E$2:$E$301),AND($C198&lt;&gt;"Monthly",$C198&lt;&gt;"Maintenance",$C198&lt;&gt;"Internal",$C198&lt;&gt;"Hydrostatic"),AND($E198&lt;&gt;"Pass",$E198&lt;&gt;"Fail"),AND($G198&lt;&gt;"",$G198&lt;&gt;"Open",$G198&lt;&gt;"Closed")),"Check inputs",IF(AND($E198="Fail",$G198=""),"Set follow-up","OK"))))</f>
        <v/>
      </c>
      <c r="I198" s="26">
        <f>IF(AND(ISNUMBER($A198),N($A198)&gt;=18264,N($A198)&lt;=73050),$A198,0)</f>
        <v>0</v>
      </c>
    </row>
    <row r="199" spans="1:9" x14ac:dyDescent="0.25">
      <c r="A199" s="25"/>
      <c r="B199" s="13"/>
      <c r="C199" s="13"/>
      <c r="D199" s="14"/>
      <c r="E199" s="13"/>
      <c r="F199" s="14"/>
      <c r="G199" s="13"/>
      <c r="H199" s="16" t="str">
        <f>IF(COUNTA($A199:$G199)=0,"",IF(OR($B199="",SUMPRODUCT(--(Extinguishers!$A$2:$A$301=$B199))&lt;&gt;1),"Check ID",IF(OR(NOT(AND(ISNUMBER($A199),N($A199)&gt;=18264,N($A199)&lt;=73050)),N($A199)&lt;SUMPRODUCT(--(Extinguishers!$A$2:$A$301=$B199),Extinguishers!$E$2:$E$301),AND($C199&lt;&gt;"Monthly",$C199&lt;&gt;"Maintenance",$C199&lt;&gt;"Internal",$C199&lt;&gt;"Hydrostatic"),AND($E199&lt;&gt;"Pass",$E199&lt;&gt;"Fail"),AND($G199&lt;&gt;"",$G199&lt;&gt;"Open",$G199&lt;&gt;"Closed")),"Check inputs",IF(AND($E199="Fail",$G199=""),"Set follow-up","OK"))))</f>
        <v/>
      </c>
      <c r="I199" s="26">
        <f>IF(AND(ISNUMBER($A199),N($A199)&gt;=18264,N($A199)&lt;=73050),$A199,0)</f>
        <v>0</v>
      </c>
    </row>
    <row r="200" spans="1:9" x14ac:dyDescent="0.25">
      <c r="A200" s="25"/>
      <c r="B200" s="13"/>
      <c r="C200" s="13"/>
      <c r="D200" s="14"/>
      <c r="E200" s="13"/>
      <c r="F200" s="14"/>
      <c r="G200" s="13"/>
      <c r="H200" s="16" t="str">
        <f>IF(COUNTA($A200:$G200)=0,"",IF(OR($B200="",SUMPRODUCT(--(Extinguishers!$A$2:$A$301=$B200))&lt;&gt;1),"Check ID",IF(OR(NOT(AND(ISNUMBER($A200),N($A200)&gt;=18264,N($A200)&lt;=73050)),N($A200)&lt;SUMPRODUCT(--(Extinguishers!$A$2:$A$301=$B200),Extinguishers!$E$2:$E$301),AND($C200&lt;&gt;"Monthly",$C200&lt;&gt;"Maintenance",$C200&lt;&gt;"Internal",$C200&lt;&gt;"Hydrostatic"),AND($E200&lt;&gt;"Pass",$E200&lt;&gt;"Fail"),AND($G200&lt;&gt;"",$G200&lt;&gt;"Open",$G200&lt;&gt;"Closed")),"Check inputs",IF(AND($E200="Fail",$G200=""),"Set follow-up","OK"))))</f>
        <v/>
      </c>
      <c r="I200" s="26">
        <f>IF(AND(ISNUMBER($A200),N($A200)&gt;=18264,N($A200)&lt;=73050),$A200,0)</f>
        <v>0</v>
      </c>
    </row>
    <row r="201" spans="1:9" x14ac:dyDescent="0.25">
      <c r="A201" s="25"/>
      <c r="B201" s="13"/>
      <c r="C201" s="13"/>
      <c r="D201" s="14"/>
      <c r="E201" s="13"/>
      <c r="F201" s="14"/>
      <c r="G201" s="13"/>
      <c r="H201" s="16" t="str">
        <f>IF(COUNTA($A201:$G201)=0,"",IF(OR($B201="",SUMPRODUCT(--(Extinguishers!$A$2:$A$301=$B201))&lt;&gt;1),"Check ID",IF(OR(NOT(AND(ISNUMBER($A201),N($A201)&gt;=18264,N($A201)&lt;=73050)),N($A201)&lt;SUMPRODUCT(--(Extinguishers!$A$2:$A$301=$B201),Extinguishers!$E$2:$E$301),AND($C201&lt;&gt;"Monthly",$C201&lt;&gt;"Maintenance",$C201&lt;&gt;"Internal",$C201&lt;&gt;"Hydrostatic"),AND($E201&lt;&gt;"Pass",$E201&lt;&gt;"Fail"),AND($G201&lt;&gt;"",$G201&lt;&gt;"Open",$G201&lt;&gt;"Closed")),"Check inputs",IF(AND($E201="Fail",$G201=""),"Set follow-up","OK"))))</f>
        <v/>
      </c>
      <c r="I201" s="26">
        <f>IF(AND(ISNUMBER($A201),N($A201)&gt;=18264,N($A201)&lt;=73050),$A201,0)</f>
        <v>0</v>
      </c>
    </row>
    <row r="202" spans="1:9" x14ac:dyDescent="0.25">
      <c r="A202" s="25"/>
      <c r="B202" s="13"/>
      <c r="C202" s="13"/>
      <c r="D202" s="14"/>
      <c r="E202" s="13"/>
      <c r="F202" s="14"/>
      <c r="G202" s="13"/>
      <c r="H202" s="16" t="str">
        <f>IF(COUNTA($A202:$G202)=0,"",IF(OR($B202="",SUMPRODUCT(--(Extinguishers!$A$2:$A$301=$B202))&lt;&gt;1),"Check ID",IF(OR(NOT(AND(ISNUMBER($A202),N($A202)&gt;=18264,N($A202)&lt;=73050)),N($A202)&lt;SUMPRODUCT(--(Extinguishers!$A$2:$A$301=$B202),Extinguishers!$E$2:$E$301),AND($C202&lt;&gt;"Monthly",$C202&lt;&gt;"Maintenance",$C202&lt;&gt;"Internal",$C202&lt;&gt;"Hydrostatic"),AND($E202&lt;&gt;"Pass",$E202&lt;&gt;"Fail"),AND($G202&lt;&gt;"",$G202&lt;&gt;"Open",$G202&lt;&gt;"Closed")),"Check inputs",IF(AND($E202="Fail",$G202=""),"Set follow-up","OK"))))</f>
        <v/>
      </c>
      <c r="I202" s="26">
        <f>IF(AND(ISNUMBER($A202),N($A202)&gt;=18264,N($A202)&lt;=73050),$A202,0)</f>
        <v>0</v>
      </c>
    </row>
    <row r="203" spans="1:9" x14ac:dyDescent="0.25">
      <c r="A203" s="25"/>
      <c r="B203" s="13"/>
      <c r="C203" s="13"/>
      <c r="D203" s="14"/>
      <c r="E203" s="13"/>
      <c r="F203" s="14"/>
      <c r="G203" s="13"/>
      <c r="H203" s="16" t="str">
        <f>IF(COUNTA($A203:$G203)=0,"",IF(OR($B203="",SUMPRODUCT(--(Extinguishers!$A$2:$A$301=$B203))&lt;&gt;1),"Check ID",IF(OR(NOT(AND(ISNUMBER($A203),N($A203)&gt;=18264,N($A203)&lt;=73050)),N($A203)&lt;SUMPRODUCT(--(Extinguishers!$A$2:$A$301=$B203),Extinguishers!$E$2:$E$301),AND($C203&lt;&gt;"Monthly",$C203&lt;&gt;"Maintenance",$C203&lt;&gt;"Internal",$C203&lt;&gt;"Hydrostatic"),AND($E203&lt;&gt;"Pass",$E203&lt;&gt;"Fail"),AND($G203&lt;&gt;"",$G203&lt;&gt;"Open",$G203&lt;&gt;"Closed")),"Check inputs",IF(AND($E203="Fail",$G203=""),"Set follow-up","OK"))))</f>
        <v/>
      </c>
      <c r="I203" s="26">
        <f>IF(AND(ISNUMBER($A203),N($A203)&gt;=18264,N($A203)&lt;=73050),$A203,0)</f>
        <v>0</v>
      </c>
    </row>
    <row r="204" spans="1:9" x14ac:dyDescent="0.25">
      <c r="A204" s="25"/>
      <c r="B204" s="13"/>
      <c r="C204" s="13"/>
      <c r="D204" s="14"/>
      <c r="E204" s="13"/>
      <c r="F204" s="14"/>
      <c r="G204" s="13"/>
      <c r="H204" s="16" t="str">
        <f>IF(COUNTA($A204:$G204)=0,"",IF(OR($B204="",SUMPRODUCT(--(Extinguishers!$A$2:$A$301=$B204))&lt;&gt;1),"Check ID",IF(OR(NOT(AND(ISNUMBER($A204),N($A204)&gt;=18264,N($A204)&lt;=73050)),N($A204)&lt;SUMPRODUCT(--(Extinguishers!$A$2:$A$301=$B204),Extinguishers!$E$2:$E$301),AND($C204&lt;&gt;"Monthly",$C204&lt;&gt;"Maintenance",$C204&lt;&gt;"Internal",$C204&lt;&gt;"Hydrostatic"),AND($E204&lt;&gt;"Pass",$E204&lt;&gt;"Fail"),AND($G204&lt;&gt;"",$G204&lt;&gt;"Open",$G204&lt;&gt;"Closed")),"Check inputs",IF(AND($E204="Fail",$G204=""),"Set follow-up","OK"))))</f>
        <v/>
      </c>
      <c r="I204" s="26">
        <f>IF(AND(ISNUMBER($A204),N($A204)&gt;=18264,N($A204)&lt;=73050),$A204,0)</f>
        <v>0</v>
      </c>
    </row>
    <row r="205" spans="1:9" x14ac:dyDescent="0.25">
      <c r="A205" s="25"/>
      <c r="B205" s="13"/>
      <c r="C205" s="13"/>
      <c r="D205" s="14"/>
      <c r="E205" s="13"/>
      <c r="F205" s="14"/>
      <c r="G205" s="13"/>
      <c r="H205" s="16" t="str">
        <f>IF(COUNTA($A205:$G205)=0,"",IF(OR($B205="",SUMPRODUCT(--(Extinguishers!$A$2:$A$301=$B205))&lt;&gt;1),"Check ID",IF(OR(NOT(AND(ISNUMBER($A205),N($A205)&gt;=18264,N($A205)&lt;=73050)),N($A205)&lt;SUMPRODUCT(--(Extinguishers!$A$2:$A$301=$B205),Extinguishers!$E$2:$E$301),AND($C205&lt;&gt;"Monthly",$C205&lt;&gt;"Maintenance",$C205&lt;&gt;"Internal",$C205&lt;&gt;"Hydrostatic"),AND($E205&lt;&gt;"Pass",$E205&lt;&gt;"Fail"),AND($G205&lt;&gt;"",$G205&lt;&gt;"Open",$G205&lt;&gt;"Closed")),"Check inputs",IF(AND($E205="Fail",$G205=""),"Set follow-up","OK"))))</f>
        <v/>
      </c>
      <c r="I205" s="26">
        <f>IF(AND(ISNUMBER($A205),N($A205)&gt;=18264,N($A205)&lt;=73050),$A205,0)</f>
        <v>0</v>
      </c>
    </row>
    <row r="206" spans="1:9" x14ac:dyDescent="0.25">
      <c r="A206" s="25"/>
      <c r="B206" s="13"/>
      <c r="C206" s="13"/>
      <c r="D206" s="14"/>
      <c r="E206" s="13"/>
      <c r="F206" s="14"/>
      <c r="G206" s="13"/>
      <c r="H206" s="16" t="str">
        <f>IF(COUNTA($A206:$G206)=0,"",IF(OR($B206="",SUMPRODUCT(--(Extinguishers!$A$2:$A$301=$B206))&lt;&gt;1),"Check ID",IF(OR(NOT(AND(ISNUMBER($A206),N($A206)&gt;=18264,N($A206)&lt;=73050)),N($A206)&lt;SUMPRODUCT(--(Extinguishers!$A$2:$A$301=$B206),Extinguishers!$E$2:$E$301),AND($C206&lt;&gt;"Monthly",$C206&lt;&gt;"Maintenance",$C206&lt;&gt;"Internal",$C206&lt;&gt;"Hydrostatic"),AND($E206&lt;&gt;"Pass",$E206&lt;&gt;"Fail"),AND($G206&lt;&gt;"",$G206&lt;&gt;"Open",$G206&lt;&gt;"Closed")),"Check inputs",IF(AND($E206="Fail",$G206=""),"Set follow-up","OK"))))</f>
        <v/>
      </c>
      <c r="I206" s="26">
        <f>IF(AND(ISNUMBER($A206),N($A206)&gt;=18264,N($A206)&lt;=73050),$A206,0)</f>
        <v>0</v>
      </c>
    </row>
    <row r="207" spans="1:9" x14ac:dyDescent="0.25">
      <c r="A207" s="25"/>
      <c r="B207" s="13"/>
      <c r="C207" s="13"/>
      <c r="D207" s="14"/>
      <c r="E207" s="13"/>
      <c r="F207" s="14"/>
      <c r="G207" s="13"/>
      <c r="H207" s="16" t="str">
        <f>IF(COUNTA($A207:$G207)=0,"",IF(OR($B207="",SUMPRODUCT(--(Extinguishers!$A$2:$A$301=$B207))&lt;&gt;1),"Check ID",IF(OR(NOT(AND(ISNUMBER($A207),N($A207)&gt;=18264,N($A207)&lt;=73050)),N($A207)&lt;SUMPRODUCT(--(Extinguishers!$A$2:$A$301=$B207),Extinguishers!$E$2:$E$301),AND($C207&lt;&gt;"Monthly",$C207&lt;&gt;"Maintenance",$C207&lt;&gt;"Internal",$C207&lt;&gt;"Hydrostatic"),AND($E207&lt;&gt;"Pass",$E207&lt;&gt;"Fail"),AND($G207&lt;&gt;"",$G207&lt;&gt;"Open",$G207&lt;&gt;"Closed")),"Check inputs",IF(AND($E207="Fail",$G207=""),"Set follow-up","OK"))))</f>
        <v/>
      </c>
      <c r="I207" s="26">
        <f>IF(AND(ISNUMBER($A207),N($A207)&gt;=18264,N($A207)&lt;=73050),$A207,0)</f>
        <v>0</v>
      </c>
    </row>
    <row r="208" spans="1:9" x14ac:dyDescent="0.25">
      <c r="A208" s="25"/>
      <c r="B208" s="13"/>
      <c r="C208" s="13"/>
      <c r="D208" s="14"/>
      <c r="E208" s="13"/>
      <c r="F208" s="14"/>
      <c r="G208" s="13"/>
      <c r="H208" s="16" t="str">
        <f>IF(COUNTA($A208:$G208)=0,"",IF(OR($B208="",SUMPRODUCT(--(Extinguishers!$A$2:$A$301=$B208))&lt;&gt;1),"Check ID",IF(OR(NOT(AND(ISNUMBER($A208),N($A208)&gt;=18264,N($A208)&lt;=73050)),N($A208)&lt;SUMPRODUCT(--(Extinguishers!$A$2:$A$301=$B208),Extinguishers!$E$2:$E$301),AND($C208&lt;&gt;"Monthly",$C208&lt;&gt;"Maintenance",$C208&lt;&gt;"Internal",$C208&lt;&gt;"Hydrostatic"),AND($E208&lt;&gt;"Pass",$E208&lt;&gt;"Fail"),AND($G208&lt;&gt;"",$G208&lt;&gt;"Open",$G208&lt;&gt;"Closed")),"Check inputs",IF(AND($E208="Fail",$G208=""),"Set follow-up","OK"))))</f>
        <v/>
      </c>
      <c r="I208" s="26">
        <f>IF(AND(ISNUMBER($A208),N($A208)&gt;=18264,N($A208)&lt;=73050),$A208,0)</f>
        <v>0</v>
      </c>
    </row>
    <row r="209" spans="1:9" x14ac:dyDescent="0.25">
      <c r="A209" s="25"/>
      <c r="B209" s="13"/>
      <c r="C209" s="13"/>
      <c r="D209" s="14"/>
      <c r="E209" s="13"/>
      <c r="F209" s="14"/>
      <c r="G209" s="13"/>
      <c r="H209" s="16" t="str">
        <f>IF(COUNTA($A209:$G209)=0,"",IF(OR($B209="",SUMPRODUCT(--(Extinguishers!$A$2:$A$301=$B209))&lt;&gt;1),"Check ID",IF(OR(NOT(AND(ISNUMBER($A209),N($A209)&gt;=18264,N($A209)&lt;=73050)),N($A209)&lt;SUMPRODUCT(--(Extinguishers!$A$2:$A$301=$B209),Extinguishers!$E$2:$E$301),AND($C209&lt;&gt;"Monthly",$C209&lt;&gt;"Maintenance",$C209&lt;&gt;"Internal",$C209&lt;&gt;"Hydrostatic"),AND($E209&lt;&gt;"Pass",$E209&lt;&gt;"Fail"),AND($G209&lt;&gt;"",$G209&lt;&gt;"Open",$G209&lt;&gt;"Closed")),"Check inputs",IF(AND($E209="Fail",$G209=""),"Set follow-up","OK"))))</f>
        <v/>
      </c>
      <c r="I209" s="26">
        <f>IF(AND(ISNUMBER($A209),N($A209)&gt;=18264,N($A209)&lt;=73050),$A209,0)</f>
        <v>0</v>
      </c>
    </row>
    <row r="210" spans="1:9" x14ac:dyDescent="0.25">
      <c r="A210" s="25"/>
      <c r="B210" s="13"/>
      <c r="C210" s="13"/>
      <c r="D210" s="14"/>
      <c r="E210" s="13"/>
      <c r="F210" s="14"/>
      <c r="G210" s="13"/>
      <c r="H210" s="16" t="str">
        <f>IF(COUNTA($A210:$G210)=0,"",IF(OR($B210="",SUMPRODUCT(--(Extinguishers!$A$2:$A$301=$B210))&lt;&gt;1),"Check ID",IF(OR(NOT(AND(ISNUMBER($A210),N($A210)&gt;=18264,N($A210)&lt;=73050)),N($A210)&lt;SUMPRODUCT(--(Extinguishers!$A$2:$A$301=$B210),Extinguishers!$E$2:$E$301),AND($C210&lt;&gt;"Monthly",$C210&lt;&gt;"Maintenance",$C210&lt;&gt;"Internal",$C210&lt;&gt;"Hydrostatic"),AND($E210&lt;&gt;"Pass",$E210&lt;&gt;"Fail"),AND($G210&lt;&gt;"",$G210&lt;&gt;"Open",$G210&lt;&gt;"Closed")),"Check inputs",IF(AND($E210="Fail",$G210=""),"Set follow-up","OK"))))</f>
        <v/>
      </c>
      <c r="I210" s="26">
        <f>IF(AND(ISNUMBER($A210),N($A210)&gt;=18264,N($A210)&lt;=73050),$A210,0)</f>
        <v>0</v>
      </c>
    </row>
    <row r="211" spans="1:9" x14ac:dyDescent="0.25">
      <c r="A211" s="25"/>
      <c r="B211" s="13"/>
      <c r="C211" s="13"/>
      <c r="D211" s="14"/>
      <c r="E211" s="13"/>
      <c r="F211" s="14"/>
      <c r="G211" s="13"/>
      <c r="H211" s="16" t="str">
        <f>IF(COUNTA($A211:$G211)=0,"",IF(OR($B211="",SUMPRODUCT(--(Extinguishers!$A$2:$A$301=$B211))&lt;&gt;1),"Check ID",IF(OR(NOT(AND(ISNUMBER($A211),N($A211)&gt;=18264,N($A211)&lt;=73050)),N($A211)&lt;SUMPRODUCT(--(Extinguishers!$A$2:$A$301=$B211),Extinguishers!$E$2:$E$301),AND($C211&lt;&gt;"Monthly",$C211&lt;&gt;"Maintenance",$C211&lt;&gt;"Internal",$C211&lt;&gt;"Hydrostatic"),AND($E211&lt;&gt;"Pass",$E211&lt;&gt;"Fail"),AND($G211&lt;&gt;"",$G211&lt;&gt;"Open",$G211&lt;&gt;"Closed")),"Check inputs",IF(AND($E211="Fail",$G211=""),"Set follow-up","OK"))))</f>
        <v/>
      </c>
      <c r="I211" s="26">
        <f>IF(AND(ISNUMBER($A211),N($A211)&gt;=18264,N($A211)&lt;=73050),$A211,0)</f>
        <v>0</v>
      </c>
    </row>
    <row r="212" spans="1:9" x14ac:dyDescent="0.25">
      <c r="A212" s="25"/>
      <c r="B212" s="13"/>
      <c r="C212" s="13"/>
      <c r="D212" s="14"/>
      <c r="E212" s="13"/>
      <c r="F212" s="14"/>
      <c r="G212" s="13"/>
      <c r="H212" s="16" t="str">
        <f>IF(COUNTA($A212:$G212)=0,"",IF(OR($B212="",SUMPRODUCT(--(Extinguishers!$A$2:$A$301=$B212))&lt;&gt;1),"Check ID",IF(OR(NOT(AND(ISNUMBER($A212),N($A212)&gt;=18264,N($A212)&lt;=73050)),N($A212)&lt;SUMPRODUCT(--(Extinguishers!$A$2:$A$301=$B212),Extinguishers!$E$2:$E$301),AND($C212&lt;&gt;"Monthly",$C212&lt;&gt;"Maintenance",$C212&lt;&gt;"Internal",$C212&lt;&gt;"Hydrostatic"),AND($E212&lt;&gt;"Pass",$E212&lt;&gt;"Fail"),AND($G212&lt;&gt;"",$G212&lt;&gt;"Open",$G212&lt;&gt;"Closed")),"Check inputs",IF(AND($E212="Fail",$G212=""),"Set follow-up","OK"))))</f>
        <v/>
      </c>
      <c r="I212" s="26">
        <f>IF(AND(ISNUMBER($A212),N($A212)&gt;=18264,N($A212)&lt;=73050),$A212,0)</f>
        <v>0</v>
      </c>
    </row>
    <row r="213" spans="1:9" x14ac:dyDescent="0.25">
      <c r="A213" s="25"/>
      <c r="B213" s="13"/>
      <c r="C213" s="13"/>
      <c r="D213" s="14"/>
      <c r="E213" s="13"/>
      <c r="F213" s="14"/>
      <c r="G213" s="13"/>
      <c r="H213" s="16" t="str">
        <f>IF(COUNTA($A213:$G213)=0,"",IF(OR($B213="",SUMPRODUCT(--(Extinguishers!$A$2:$A$301=$B213))&lt;&gt;1),"Check ID",IF(OR(NOT(AND(ISNUMBER($A213),N($A213)&gt;=18264,N($A213)&lt;=73050)),N($A213)&lt;SUMPRODUCT(--(Extinguishers!$A$2:$A$301=$B213),Extinguishers!$E$2:$E$301),AND($C213&lt;&gt;"Monthly",$C213&lt;&gt;"Maintenance",$C213&lt;&gt;"Internal",$C213&lt;&gt;"Hydrostatic"),AND($E213&lt;&gt;"Pass",$E213&lt;&gt;"Fail"),AND($G213&lt;&gt;"",$G213&lt;&gt;"Open",$G213&lt;&gt;"Closed")),"Check inputs",IF(AND($E213="Fail",$G213=""),"Set follow-up","OK"))))</f>
        <v/>
      </c>
      <c r="I213" s="26">
        <f>IF(AND(ISNUMBER($A213),N($A213)&gt;=18264,N($A213)&lt;=73050),$A213,0)</f>
        <v>0</v>
      </c>
    </row>
    <row r="214" spans="1:9" x14ac:dyDescent="0.25">
      <c r="A214" s="25"/>
      <c r="B214" s="13"/>
      <c r="C214" s="13"/>
      <c r="D214" s="14"/>
      <c r="E214" s="13"/>
      <c r="F214" s="14"/>
      <c r="G214" s="13"/>
      <c r="H214" s="16" t="str">
        <f>IF(COUNTA($A214:$G214)=0,"",IF(OR($B214="",SUMPRODUCT(--(Extinguishers!$A$2:$A$301=$B214))&lt;&gt;1),"Check ID",IF(OR(NOT(AND(ISNUMBER($A214),N($A214)&gt;=18264,N($A214)&lt;=73050)),N($A214)&lt;SUMPRODUCT(--(Extinguishers!$A$2:$A$301=$B214),Extinguishers!$E$2:$E$301),AND($C214&lt;&gt;"Monthly",$C214&lt;&gt;"Maintenance",$C214&lt;&gt;"Internal",$C214&lt;&gt;"Hydrostatic"),AND($E214&lt;&gt;"Pass",$E214&lt;&gt;"Fail"),AND($G214&lt;&gt;"",$G214&lt;&gt;"Open",$G214&lt;&gt;"Closed")),"Check inputs",IF(AND($E214="Fail",$G214=""),"Set follow-up","OK"))))</f>
        <v/>
      </c>
      <c r="I214" s="26">
        <f>IF(AND(ISNUMBER($A214),N($A214)&gt;=18264,N($A214)&lt;=73050),$A214,0)</f>
        <v>0</v>
      </c>
    </row>
    <row r="215" spans="1:9" x14ac:dyDescent="0.25">
      <c r="A215" s="25"/>
      <c r="B215" s="13"/>
      <c r="C215" s="13"/>
      <c r="D215" s="14"/>
      <c r="E215" s="13"/>
      <c r="F215" s="14"/>
      <c r="G215" s="13"/>
      <c r="H215" s="16" t="str">
        <f>IF(COUNTA($A215:$G215)=0,"",IF(OR($B215="",SUMPRODUCT(--(Extinguishers!$A$2:$A$301=$B215))&lt;&gt;1),"Check ID",IF(OR(NOT(AND(ISNUMBER($A215),N($A215)&gt;=18264,N($A215)&lt;=73050)),N($A215)&lt;SUMPRODUCT(--(Extinguishers!$A$2:$A$301=$B215),Extinguishers!$E$2:$E$301),AND($C215&lt;&gt;"Monthly",$C215&lt;&gt;"Maintenance",$C215&lt;&gt;"Internal",$C215&lt;&gt;"Hydrostatic"),AND($E215&lt;&gt;"Pass",$E215&lt;&gt;"Fail"),AND($G215&lt;&gt;"",$G215&lt;&gt;"Open",$G215&lt;&gt;"Closed")),"Check inputs",IF(AND($E215="Fail",$G215=""),"Set follow-up","OK"))))</f>
        <v/>
      </c>
      <c r="I215" s="26">
        <f>IF(AND(ISNUMBER($A215),N($A215)&gt;=18264,N($A215)&lt;=73050),$A215,0)</f>
        <v>0</v>
      </c>
    </row>
    <row r="216" spans="1:9" x14ac:dyDescent="0.25">
      <c r="A216" s="25"/>
      <c r="B216" s="13"/>
      <c r="C216" s="13"/>
      <c r="D216" s="14"/>
      <c r="E216" s="13"/>
      <c r="F216" s="14"/>
      <c r="G216" s="13"/>
      <c r="H216" s="16" t="str">
        <f>IF(COUNTA($A216:$G216)=0,"",IF(OR($B216="",SUMPRODUCT(--(Extinguishers!$A$2:$A$301=$B216))&lt;&gt;1),"Check ID",IF(OR(NOT(AND(ISNUMBER($A216),N($A216)&gt;=18264,N($A216)&lt;=73050)),N($A216)&lt;SUMPRODUCT(--(Extinguishers!$A$2:$A$301=$B216),Extinguishers!$E$2:$E$301),AND($C216&lt;&gt;"Monthly",$C216&lt;&gt;"Maintenance",$C216&lt;&gt;"Internal",$C216&lt;&gt;"Hydrostatic"),AND($E216&lt;&gt;"Pass",$E216&lt;&gt;"Fail"),AND($G216&lt;&gt;"",$G216&lt;&gt;"Open",$G216&lt;&gt;"Closed")),"Check inputs",IF(AND($E216="Fail",$G216=""),"Set follow-up","OK"))))</f>
        <v/>
      </c>
      <c r="I216" s="26">
        <f>IF(AND(ISNUMBER($A216),N($A216)&gt;=18264,N($A216)&lt;=73050),$A216,0)</f>
        <v>0</v>
      </c>
    </row>
    <row r="217" spans="1:9" x14ac:dyDescent="0.25">
      <c r="A217" s="25"/>
      <c r="B217" s="13"/>
      <c r="C217" s="13"/>
      <c r="D217" s="14"/>
      <c r="E217" s="13"/>
      <c r="F217" s="14"/>
      <c r="G217" s="13"/>
      <c r="H217" s="16" t="str">
        <f>IF(COUNTA($A217:$G217)=0,"",IF(OR($B217="",SUMPRODUCT(--(Extinguishers!$A$2:$A$301=$B217))&lt;&gt;1),"Check ID",IF(OR(NOT(AND(ISNUMBER($A217),N($A217)&gt;=18264,N($A217)&lt;=73050)),N($A217)&lt;SUMPRODUCT(--(Extinguishers!$A$2:$A$301=$B217),Extinguishers!$E$2:$E$301),AND($C217&lt;&gt;"Monthly",$C217&lt;&gt;"Maintenance",$C217&lt;&gt;"Internal",$C217&lt;&gt;"Hydrostatic"),AND($E217&lt;&gt;"Pass",$E217&lt;&gt;"Fail"),AND($G217&lt;&gt;"",$G217&lt;&gt;"Open",$G217&lt;&gt;"Closed")),"Check inputs",IF(AND($E217="Fail",$G217=""),"Set follow-up","OK"))))</f>
        <v/>
      </c>
      <c r="I217" s="26">
        <f>IF(AND(ISNUMBER($A217),N($A217)&gt;=18264,N($A217)&lt;=73050),$A217,0)</f>
        <v>0</v>
      </c>
    </row>
    <row r="218" spans="1:9" x14ac:dyDescent="0.25">
      <c r="A218" s="25"/>
      <c r="B218" s="13"/>
      <c r="C218" s="13"/>
      <c r="D218" s="14"/>
      <c r="E218" s="13"/>
      <c r="F218" s="14"/>
      <c r="G218" s="13"/>
      <c r="H218" s="16" t="str">
        <f>IF(COUNTA($A218:$G218)=0,"",IF(OR($B218="",SUMPRODUCT(--(Extinguishers!$A$2:$A$301=$B218))&lt;&gt;1),"Check ID",IF(OR(NOT(AND(ISNUMBER($A218),N($A218)&gt;=18264,N($A218)&lt;=73050)),N($A218)&lt;SUMPRODUCT(--(Extinguishers!$A$2:$A$301=$B218),Extinguishers!$E$2:$E$301),AND($C218&lt;&gt;"Monthly",$C218&lt;&gt;"Maintenance",$C218&lt;&gt;"Internal",$C218&lt;&gt;"Hydrostatic"),AND($E218&lt;&gt;"Pass",$E218&lt;&gt;"Fail"),AND($G218&lt;&gt;"",$G218&lt;&gt;"Open",$G218&lt;&gt;"Closed")),"Check inputs",IF(AND($E218="Fail",$G218=""),"Set follow-up","OK"))))</f>
        <v/>
      </c>
      <c r="I218" s="26">
        <f>IF(AND(ISNUMBER($A218),N($A218)&gt;=18264,N($A218)&lt;=73050),$A218,0)</f>
        <v>0</v>
      </c>
    </row>
    <row r="219" spans="1:9" x14ac:dyDescent="0.25">
      <c r="A219" s="25"/>
      <c r="B219" s="13"/>
      <c r="C219" s="13"/>
      <c r="D219" s="14"/>
      <c r="E219" s="13"/>
      <c r="F219" s="14"/>
      <c r="G219" s="13"/>
      <c r="H219" s="16" t="str">
        <f>IF(COUNTA($A219:$G219)=0,"",IF(OR($B219="",SUMPRODUCT(--(Extinguishers!$A$2:$A$301=$B219))&lt;&gt;1),"Check ID",IF(OR(NOT(AND(ISNUMBER($A219),N($A219)&gt;=18264,N($A219)&lt;=73050)),N($A219)&lt;SUMPRODUCT(--(Extinguishers!$A$2:$A$301=$B219),Extinguishers!$E$2:$E$301),AND($C219&lt;&gt;"Monthly",$C219&lt;&gt;"Maintenance",$C219&lt;&gt;"Internal",$C219&lt;&gt;"Hydrostatic"),AND($E219&lt;&gt;"Pass",$E219&lt;&gt;"Fail"),AND($G219&lt;&gt;"",$G219&lt;&gt;"Open",$G219&lt;&gt;"Closed")),"Check inputs",IF(AND($E219="Fail",$G219=""),"Set follow-up","OK"))))</f>
        <v/>
      </c>
      <c r="I219" s="26">
        <f>IF(AND(ISNUMBER($A219),N($A219)&gt;=18264,N($A219)&lt;=73050),$A219,0)</f>
        <v>0</v>
      </c>
    </row>
    <row r="220" spans="1:9" x14ac:dyDescent="0.25">
      <c r="A220" s="25"/>
      <c r="B220" s="13"/>
      <c r="C220" s="13"/>
      <c r="D220" s="14"/>
      <c r="E220" s="13"/>
      <c r="F220" s="14"/>
      <c r="G220" s="13"/>
      <c r="H220" s="16" t="str">
        <f>IF(COUNTA($A220:$G220)=0,"",IF(OR($B220="",SUMPRODUCT(--(Extinguishers!$A$2:$A$301=$B220))&lt;&gt;1),"Check ID",IF(OR(NOT(AND(ISNUMBER($A220),N($A220)&gt;=18264,N($A220)&lt;=73050)),N($A220)&lt;SUMPRODUCT(--(Extinguishers!$A$2:$A$301=$B220),Extinguishers!$E$2:$E$301),AND($C220&lt;&gt;"Monthly",$C220&lt;&gt;"Maintenance",$C220&lt;&gt;"Internal",$C220&lt;&gt;"Hydrostatic"),AND($E220&lt;&gt;"Pass",$E220&lt;&gt;"Fail"),AND($G220&lt;&gt;"",$G220&lt;&gt;"Open",$G220&lt;&gt;"Closed")),"Check inputs",IF(AND($E220="Fail",$G220=""),"Set follow-up","OK"))))</f>
        <v/>
      </c>
      <c r="I220" s="26">
        <f>IF(AND(ISNUMBER($A220),N($A220)&gt;=18264,N($A220)&lt;=73050),$A220,0)</f>
        <v>0</v>
      </c>
    </row>
    <row r="221" spans="1:9" x14ac:dyDescent="0.25">
      <c r="A221" s="25"/>
      <c r="B221" s="13"/>
      <c r="C221" s="13"/>
      <c r="D221" s="14"/>
      <c r="E221" s="13"/>
      <c r="F221" s="14"/>
      <c r="G221" s="13"/>
      <c r="H221" s="16" t="str">
        <f>IF(COUNTA($A221:$G221)=0,"",IF(OR($B221="",SUMPRODUCT(--(Extinguishers!$A$2:$A$301=$B221))&lt;&gt;1),"Check ID",IF(OR(NOT(AND(ISNUMBER($A221),N($A221)&gt;=18264,N($A221)&lt;=73050)),N($A221)&lt;SUMPRODUCT(--(Extinguishers!$A$2:$A$301=$B221),Extinguishers!$E$2:$E$301),AND($C221&lt;&gt;"Monthly",$C221&lt;&gt;"Maintenance",$C221&lt;&gt;"Internal",$C221&lt;&gt;"Hydrostatic"),AND($E221&lt;&gt;"Pass",$E221&lt;&gt;"Fail"),AND($G221&lt;&gt;"",$G221&lt;&gt;"Open",$G221&lt;&gt;"Closed")),"Check inputs",IF(AND($E221="Fail",$G221=""),"Set follow-up","OK"))))</f>
        <v/>
      </c>
      <c r="I221" s="26">
        <f>IF(AND(ISNUMBER($A221),N($A221)&gt;=18264,N($A221)&lt;=73050),$A221,0)</f>
        <v>0</v>
      </c>
    </row>
    <row r="222" spans="1:9" x14ac:dyDescent="0.25">
      <c r="A222" s="25"/>
      <c r="B222" s="13"/>
      <c r="C222" s="13"/>
      <c r="D222" s="14"/>
      <c r="E222" s="13"/>
      <c r="F222" s="14"/>
      <c r="G222" s="13"/>
      <c r="H222" s="16" t="str">
        <f>IF(COUNTA($A222:$G222)=0,"",IF(OR($B222="",SUMPRODUCT(--(Extinguishers!$A$2:$A$301=$B222))&lt;&gt;1),"Check ID",IF(OR(NOT(AND(ISNUMBER($A222),N($A222)&gt;=18264,N($A222)&lt;=73050)),N($A222)&lt;SUMPRODUCT(--(Extinguishers!$A$2:$A$301=$B222),Extinguishers!$E$2:$E$301),AND($C222&lt;&gt;"Monthly",$C222&lt;&gt;"Maintenance",$C222&lt;&gt;"Internal",$C222&lt;&gt;"Hydrostatic"),AND($E222&lt;&gt;"Pass",$E222&lt;&gt;"Fail"),AND($G222&lt;&gt;"",$G222&lt;&gt;"Open",$G222&lt;&gt;"Closed")),"Check inputs",IF(AND($E222="Fail",$G222=""),"Set follow-up","OK"))))</f>
        <v/>
      </c>
      <c r="I222" s="26">
        <f>IF(AND(ISNUMBER($A222),N($A222)&gt;=18264,N($A222)&lt;=73050),$A222,0)</f>
        <v>0</v>
      </c>
    </row>
    <row r="223" spans="1:9" x14ac:dyDescent="0.25">
      <c r="A223" s="25"/>
      <c r="B223" s="13"/>
      <c r="C223" s="13"/>
      <c r="D223" s="14"/>
      <c r="E223" s="13"/>
      <c r="F223" s="14"/>
      <c r="G223" s="13"/>
      <c r="H223" s="16" t="str">
        <f>IF(COUNTA($A223:$G223)=0,"",IF(OR($B223="",SUMPRODUCT(--(Extinguishers!$A$2:$A$301=$B223))&lt;&gt;1),"Check ID",IF(OR(NOT(AND(ISNUMBER($A223),N($A223)&gt;=18264,N($A223)&lt;=73050)),N($A223)&lt;SUMPRODUCT(--(Extinguishers!$A$2:$A$301=$B223),Extinguishers!$E$2:$E$301),AND($C223&lt;&gt;"Monthly",$C223&lt;&gt;"Maintenance",$C223&lt;&gt;"Internal",$C223&lt;&gt;"Hydrostatic"),AND($E223&lt;&gt;"Pass",$E223&lt;&gt;"Fail"),AND($G223&lt;&gt;"",$G223&lt;&gt;"Open",$G223&lt;&gt;"Closed")),"Check inputs",IF(AND($E223="Fail",$G223=""),"Set follow-up","OK"))))</f>
        <v/>
      </c>
      <c r="I223" s="26">
        <f>IF(AND(ISNUMBER($A223),N($A223)&gt;=18264,N($A223)&lt;=73050),$A223,0)</f>
        <v>0</v>
      </c>
    </row>
    <row r="224" spans="1:9" x14ac:dyDescent="0.25">
      <c r="A224" s="25"/>
      <c r="B224" s="13"/>
      <c r="C224" s="13"/>
      <c r="D224" s="14"/>
      <c r="E224" s="13"/>
      <c r="F224" s="14"/>
      <c r="G224" s="13"/>
      <c r="H224" s="16" t="str">
        <f>IF(COUNTA($A224:$G224)=0,"",IF(OR($B224="",SUMPRODUCT(--(Extinguishers!$A$2:$A$301=$B224))&lt;&gt;1),"Check ID",IF(OR(NOT(AND(ISNUMBER($A224),N($A224)&gt;=18264,N($A224)&lt;=73050)),N($A224)&lt;SUMPRODUCT(--(Extinguishers!$A$2:$A$301=$B224),Extinguishers!$E$2:$E$301),AND($C224&lt;&gt;"Monthly",$C224&lt;&gt;"Maintenance",$C224&lt;&gt;"Internal",$C224&lt;&gt;"Hydrostatic"),AND($E224&lt;&gt;"Pass",$E224&lt;&gt;"Fail"),AND($G224&lt;&gt;"",$G224&lt;&gt;"Open",$G224&lt;&gt;"Closed")),"Check inputs",IF(AND($E224="Fail",$G224=""),"Set follow-up","OK"))))</f>
        <v/>
      </c>
      <c r="I224" s="26">
        <f>IF(AND(ISNUMBER($A224),N($A224)&gt;=18264,N($A224)&lt;=73050),$A224,0)</f>
        <v>0</v>
      </c>
    </row>
    <row r="225" spans="1:9" x14ac:dyDescent="0.25">
      <c r="A225" s="25"/>
      <c r="B225" s="13"/>
      <c r="C225" s="13"/>
      <c r="D225" s="14"/>
      <c r="E225" s="13"/>
      <c r="F225" s="14"/>
      <c r="G225" s="13"/>
      <c r="H225" s="16" t="str">
        <f>IF(COUNTA($A225:$G225)=0,"",IF(OR($B225="",SUMPRODUCT(--(Extinguishers!$A$2:$A$301=$B225))&lt;&gt;1),"Check ID",IF(OR(NOT(AND(ISNUMBER($A225),N($A225)&gt;=18264,N($A225)&lt;=73050)),N($A225)&lt;SUMPRODUCT(--(Extinguishers!$A$2:$A$301=$B225),Extinguishers!$E$2:$E$301),AND($C225&lt;&gt;"Monthly",$C225&lt;&gt;"Maintenance",$C225&lt;&gt;"Internal",$C225&lt;&gt;"Hydrostatic"),AND($E225&lt;&gt;"Pass",$E225&lt;&gt;"Fail"),AND($G225&lt;&gt;"",$G225&lt;&gt;"Open",$G225&lt;&gt;"Closed")),"Check inputs",IF(AND($E225="Fail",$G225=""),"Set follow-up","OK"))))</f>
        <v/>
      </c>
      <c r="I225" s="26">
        <f>IF(AND(ISNUMBER($A225),N($A225)&gt;=18264,N($A225)&lt;=73050),$A225,0)</f>
        <v>0</v>
      </c>
    </row>
    <row r="226" spans="1:9" x14ac:dyDescent="0.25">
      <c r="A226" s="25"/>
      <c r="B226" s="13"/>
      <c r="C226" s="13"/>
      <c r="D226" s="14"/>
      <c r="E226" s="13"/>
      <c r="F226" s="14"/>
      <c r="G226" s="13"/>
      <c r="H226" s="16" t="str">
        <f>IF(COUNTA($A226:$G226)=0,"",IF(OR($B226="",SUMPRODUCT(--(Extinguishers!$A$2:$A$301=$B226))&lt;&gt;1),"Check ID",IF(OR(NOT(AND(ISNUMBER($A226),N($A226)&gt;=18264,N($A226)&lt;=73050)),N($A226)&lt;SUMPRODUCT(--(Extinguishers!$A$2:$A$301=$B226),Extinguishers!$E$2:$E$301),AND($C226&lt;&gt;"Monthly",$C226&lt;&gt;"Maintenance",$C226&lt;&gt;"Internal",$C226&lt;&gt;"Hydrostatic"),AND($E226&lt;&gt;"Pass",$E226&lt;&gt;"Fail"),AND($G226&lt;&gt;"",$G226&lt;&gt;"Open",$G226&lt;&gt;"Closed")),"Check inputs",IF(AND($E226="Fail",$G226=""),"Set follow-up","OK"))))</f>
        <v/>
      </c>
      <c r="I226" s="26">
        <f>IF(AND(ISNUMBER($A226),N($A226)&gt;=18264,N($A226)&lt;=73050),$A226,0)</f>
        <v>0</v>
      </c>
    </row>
    <row r="227" spans="1:9" x14ac:dyDescent="0.25">
      <c r="A227" s="25"/>
      <c r="B227" s="13"/>
      <c r="C227" s="13"/>
      <c r="D227" s="14"/>
      <c r="E227" s="13"/>
      <c r="F227" s="14"/>
      <c r="G227" s="13"/>
      <c r="H227" s="16" t="str">
        <f>IF(COUNTA($A227:$G227)=0,"",IF(OR($B227="",SUMPRODUCT(--(Extinguishers!$A$2:$A$301=$B227))&lt;&gt;1),"Check ID",IF(OR(NOT(AND(ISNUMBER($A227),N($A227)&gt;=18264,N($A227)&lt;=73050)),N($A227)&lt;SUMPRODUCT(--(Extinguishers!$A$2:$A$301=$B227),Extinguishers!$E$2:$E$301),AND($C227&lt;&gt;"Monthly",$C227&lt;&gt;"Maintenance",$C227&lt;&gt;"Internal",$C227&lt;&gt;"Hydrostatic"),AND($E227&lt;&gt;"Pass",$E227&lt;&gt;"Fail"),AND($G227&lt;&gt;"",$G227&lt;&gt;"Open",$G227&lt;&gt;"Closed")),"Check inputs",IF(AND($E227="Fail",$G227=""),"Set follow-up","OK"))))</f>
        <v/>
      </c>
      <c r="I227" s="26">
        <f>IF(AND(ISNUMBER($A227),N($A227)&gt;=18264,N($A227)&lt;=73050),$A227,0)</f>
        <v>0</v>
      </c>
    </row>
    <row r="228" spans="1:9" x14ac:dyDescent="0.25">
      <c r="A228" s="25"/>
      <c r="B228" s="13"/>
      <c r="C228" s="13"/>
      <c r="D228" s="14"/>
      <c r="E228" s="13"/>
      <c r="F228" s="14"/>
      <c r="G228" s="13"/>
      <c r="H228" s="16" t="str">
        <f>IF(COUNTA($A228:$G228)=0,"",IF(OR($B228="",SUMPRODUCT(--(Extinguishers!$A$2:$A$301=$B228))&lt;&gt;1),"Check ID",IF(OR(NOT(AND(ISNUMBER($A228),N($A228)&gt;=18264,N($A228)&lt;=73050)),N($A228)&lt;SUMPRODUCT(--(Extinguishers!$A$2:$A$301=$B228),Extinguishers!$E$2:$E$301),AND($C228&lt;&gt;"Monthly",$C228&lt;&gt;"Maintenance",$C228&lt;&gt;"Internal",$C228&lt;&gt;"Hydrostatic"),AND($E228&lt;&gt;"Pass",$E228&lt;&gt;"Fail"),AND($G228&lt;&gt;"",$G228&lt;&gt;"Open",$G228&lt;&gt;"Closed")),"Check inputs",IF(AND($E228="Fail",$G228=""),"Set follow-up","OK"))))</f>
        <v/>
      </c>
      <c r="I228" s="26">
        <f>IF(AND(ISNUMBER($A228),N($A228)&gt;=18264,N($A228)&lt;=73050),$A228,0)</f>
        <v>0</v>
      </c>
    </row>
    <row r="229" spans="1:9" x14ac:dyDescent="0.25">
      <c r="A229" s="25"/>
      <c r="B229" s="13"/>
      <c r="C229" s="13"/>
      <c r="D229" s="14"/>
      <c r="E229" s="13"/>
      <c r="F229" s="14"/>
      <c r="G229" s="13"/>
      <c r="H229" s="16" t="str">
        <f>IF(COUNTA($A229:$G229)=0,"",IF(OR($B229="",SUMPRODUCT(--(Extinguishers!$A$2:$A$301=$B229))&lt;&gt;1),"Check ID",IF(OR(NOT(AND(ISNUMBER($A229),N($A229)&gt;=18264,N($A229)&lt;=73050)),N($A229)&lt;SUMPRODUCT(--(Extinguishers!$A$2:$A$301=$B229),Extinguishers!$E$2:$E$301),AND($C229&lt;&gt;"Monthly",$C229&lt;&gt;"Maintenance",$C229&lt;&gt;"Internal",$C229&lt;&gt;"Hydrostatic"),AND($E229&lt;&gt;"Pass",$E229&lt;&gt;"Fail"),AND($G229&lt;&gt;"",$G229&lt;&gt;"Open",$G229&lt;&gt;"Closed")),"Check inputs",IF(AND($E229="Fail",$G229=""),"Set follow-up","OK"))))</f>
        <v/>
      </c>
      <c r="I229" s="26">
        <f>IF(AND(ISNUMBER($A229),N($A229)&gt;=18264,N($A229)&lt;=73050),$A229,0)</f>
        <v>0</v>
      </c>
    </row>
    <row r="230" spans="1:9" x14ac:dyDescent="0.25">
      <c r="A230" s="25"/>
      <c r="B230" s="13"/>
      <c r="C230" s="13"/>
      <c r="D230" s="14"/>
      <c r="E230" s="13"/>
      <c r="F230" s="14"/>
      <c r="G230" s="13"/>
      <c r="H230" s="16" t="str">
        <f>IF(COUNTA($A230:$G230)=0,"",IF(OR($B230="",SUMPRODUCT(--(Extinguishers!$A$2:$A$301=$B230))&lt;&gt;1),"Check ID",IF(OR(NOT(AND(ISNUMBER($A230),N($A230)&gt;=18264,N($A230)&lt;=73050)),N($A230)&lt;SUMPRODUCT(--(Extinguishers!$A$2:$A$301=$B230),Extinguishers!$E$2:$E$301),AND($C230&lt;&gt;"Monthly",$C230&lt;&gt;"Maintenance",$C230&lt;&gt;"Internal",$C230&lt;&gt;"Hydrostatic"),AND($E230&lt;&gt;"Pass",$E230&lt;&gt;"Fail"),AND($G230&lt;&gt;"",$G230&lt;&gt;"Open",$G230&lt;&gt;"Closed")),"Check inputs",IF(AND($E230="Fail",$G230=""),"Set follow-up","OK"))))</f>
        <v/>
      </c>
      <c r="I230" s="26">
        <f>IF(AND(ISNUMBER($A230),N($A230)&gt;=18264,N($A230)&lt;=73050),$A230,0)</f>
        <v>0</v>
      </c>
    </row>
    <row r="231" spans="1:9" x14ac:dyDescent="0.25">
      <c r="A231" s="25"/>
      <c r="B231" s="13"/>
      <c r="C231" s="13"/>
      <c r="D231" s="14"/>
      <c r="E231" s="13"/>
      <c r="F231" s="14"/>
      <c r="G231" s="13"/>
      <c r="H231" s="16" t="str">
        <f>IF(COUNTA($A231:$G231)=0,"",IF(OR($B231="",SUMPRODUCT(--(Extinguishers!$A$2:$A$301=$B231))&lt;&gt;1),"Check ID",IF(OR(NOT(AND(ISNUMBER($A231),N($A231)&gt;=18264,N($A231)&lt;=73050)),N($A231)&lt;SUMPRODUCT(--(Extinguishers!$A$2:$A$301=$B231),Extinguishers!$E$2:$E$301),AND($C231&lt;&gt;"Monthly",$C231&lt;&gt;"Maintenance",$C231&lt;&gt;"Internal",$C231&lt;&gt;"Hydrostatic"),AND($E231&lt;&gt;"Pass",$E231&lt;&gt;"Fail"),AND($G231&lt;&gt;"",$G231&lt;&gt;"Open",$G231&lt;&gt;"Closed")),"Check inputs",IF(AND($E231="Fail",$G231=""),"Set follow-up","OK"))))</f>
        <v/>
      </c>
      <c r="I231" s="26">
        <f>IF(AND(ISNUMBER($A231),N($A231)&gt;=18264,N($A231)&lt;=73050),$A231,0)</f>
        <v>0</v>
      </c>
    </row>
    <row r="232" spans="1:9" x14ac:dyDescent="0.25">
      <c r="A232" s="25"/>
      <c r="B232" s="13"/>
      <c r="C232" s="13"/>
      <c r="D232" s="14"/>
      <c r="E232" s="13"/>
      <c r="F232" s="14"/>
      <c r="G232" s="13"/>
      <c r="H232" s="16" t="str">
        <f>IF(COUNTA($A232:$G232)=0,"",IF(OR($B232="",SUMPRODUCT(--(Extinguishers!$A$2:$A$301=$B232))&lt;&gt;1),"Check ID",IF(OR(NOT(AND(ISNUMBER($A232),N($A232)&gt;=18264,N($A232)&lt;=73050)),N($A232)&lt;SUMPRODUCT(--(Extinguishers!$A$2:$A$301=$B232),Extinguishers!$E$2:$E$301),AND($C232&lt;&gt;"Monthly",$C232&lt;&gt;"Maintenance",$C232&lt;&gt;"Internal",$C232&lt;&gt;"Hydrostatic"),AND($E232&lt;&gt;"Pass",$E232&lt;&gt;"Fail"),AND($G232&lt;&gt;"",$G232&lt;&gt;"Open",$G232&lt;&gt;"Closed")),"Check inputs",IF(AND($E232="Fail",$G232=""),"Set follow-up","OK"))))</f>
        <v/>
      </c>
      <c r="I232" s="26">
        <f>IF(AND(ISNUMBER($A232),N($A232)&gt;=18264,N($A232)&lt;=73050),$A232,0)</f>
        <v>0</v>
      </c>
    </row>
    <row r="233" spans="1:9" x14ac:dyDescent="0.25">
      <c r="A233" s="25"/>
      <c r="B233" s="13"/>
      <c r="C233" s="13"/>
      <c r="D233" s="14"/>
      <c r="E233" s="13"/>
      <c r="F233" s="14"/>
      <c r="G233" s="13"/>
      <c r="H233" s="16" t="str">
        <f>IF(COUNTA($A233:$G233)=0,"",IF(OR($B233="",SUMPRODUCT(--(Extinguishers!$A$2:$A$301=$B233))&lt;&gt;1),"Check ID",IF(OR(NOT(AND(ISNUMBER($A233),N($A233)&gt;=18264,N($A233)&lt;=73050)),N($A233)&lt;SUMPRODUCT(--(Extinguishers!$A$2:$A$301=$B233),Extinguishers!$E$2:$E$301),AND($C233&lt;&gt;"Monthly",$C233&lt;&gt;"Maintenance",$C233&lt;&gt;"Internal",$C233&lt;&gt;"Hydrostatic"),AND($E233&lt;&gt;"Pass",$E233&lt;&gt;"Fail"),AND($G233&lt;&gt;"",$G233&lt;&gt;"Open",$G233&lt;&gt;"Closed")),"Check inputs",IF(AND($E233="Fail",$G233=""),"Set follow-up","OK"))))</f>
        <v/>
      </c>
      <c r="I233" s="26">
        <f>IF(AND(ISNUMBER($A233),N($A233)&gt;=18264,N($A233)&lt;=73050),$A233,0)</f>
        <v>0</v>
      </c>
    </row>
    <row r="234" spans="1:9" x14ac:dyDescent="0.25">
      <c r="A234" s="25"/>
      <c r="B234" s="13"/>
      <c r="C234" s="13"/>
      <c r="D234" s="14"/>
      <c r="E234" s="13"/>
      <c r="F234" s="14"/>
      <c r="G234" s="13"/>
      <c r="H234" s="16" t="str">
        <f>IF(COUNTA($A234:$G234)=0,"",IF(OR($B234="",SUMPRODUCT(--(Extinguishers!$A$2:$A$301=$B234))&lt;&gt;1),"Check ID",IF(OR(NOT(AND(ISNUMBER($A234),N($A234)&gt;=18264,N($A234)&lt;=73050)),N($A234)&lt;SUMPRODUCT(--(Extinguishers!$A$2:$A$301=$B234),Extinguishers!$E$2:$E$301),AND($C234&lt;&gt;"Monthly",$C234&lt;&gt;"Maintenance",$C234&lt;&gt;"Internal",$C234&lt;&gt;"Hydrostatic"),AND($E234&lt;&gt;"Pass",$E234&lt;&gt;"Fail"),AND($G234&lt;&gt;"",$G234&lt;&gt;"Open",$G234&lt;&gt;"Closed")),"Check inputs",IF(AND($E234="Fail",$G234=""),"Set follow-up","OK"))))</f>
        <v/>
      </c>
      <c r="I234" s="26">
        <f>IF(AND(ISNUMBER($A234),N($A234)&gt;=18264,N($A234)&lt;=73050),$A234,0)</f>
        <v>0</v>
      </c>
    </row>
    <row r="235" spans="1:9" x14ac:dyDescent="0.25">
      <c r="A235" s="25"/>
      <c r="B235" s="13"/>
      <c r="C235" s="13"/>
      <c r="D235" s="14"/>
      <c r="E235" s="13"/>
      <c r="F235" s="14"/>
      <c r="G235" s="13"/>
      <c r="H235" s="16" t="str">
        <f>IF(COUNTA($A235:$G235)=0,"",IF(OR($B235="",SUMPRODUCT(--(Extinguishers!$A$2:$A$301=$B235))&lt;&gt;1),"Check ID",IF(OR(NOT(AND(ISNUMBER($A235),N($A235)&gt;=18264,N($A235)&lt;=73050)),N($A235)&lt;SUMPRODUCT(--(Extinguishers!$A$2:$A$301=$B235),Extinguishers!$E$2:$E$301),AND($C235&lt;&gt;"Monthly",$C235&lt;&gt;"Maintenance",$C235&lt;&gt;"Internal",$C235&lt;&gt;"Hydrostatic"),AND($E235&lt;&gt;"Pass",$E235&lt;&gt;"Fail"),AND($G235&lt;&gt;"",$G235&lt;&gt;"Open",$G235&lt;&gt;"Closed")),"Check inputs",IF(AND($E235="Fail",$G235=""),"Set follow-up","OK"))))</f>
        <v/>
      </c>
      <c r="I235" s="26">
        <f>IF(AND(ISNUMBER($A235),N($A235)&gt;=18264,N($A235)&lt;=73050),$A235,0)</f>
        <v>0</v>
      </c>
    </row>
    <row r="236" spans="1:9" x14ac:dyDescent="0.25">
      <c r="A236" s="25"/>
      <c r="B236" s="13"/>
      <c r="C236" s="13"/>
      <c r="D236" s="14"/>
      <c r="E236" s="13"/>
      <c r="F236" s="14"/>
      <c r="G236" s="13"/>
      <c r="H236" s="16" t="str">
        <f>IF(COUNTA($A236:$G236)=0,"",IF(OR($B236="",SUMPRODUCT(--(Extinguishers!$A$2:$A$301=$B236))&lt;&gt;1),"Check ID",IF(OR(NOT(AND(ISNUMBER($A236),N($A236)&gt;=18264,N($A236)&lt;=73050)),N($A236)&lt;SUMPRODUCT(--(Extinguishers!$A$2:$A$301=$B236),Extinguishers!$E$2:$E$301),AND($C236&lt;&gt;"Monthly",$C236&lt;&gt;"Maintenance",$C236&lt;&gt;"Internal",$C236&lt;&gt;"Hydrostatic"),AND($E236&lt;&gt;"Pass",$E236&lt;&gt;"Fail"),AND($G236&lt;&gt;"",$G236&lt;&gt;"Open",$G236&lt;&gt;"Closed")),"Check inputs",IF(AND($E236="Fail",$G236=""),"Set follow-up","OK"))))</f>
        <v/>
      </c>
      <c r="I236" s="26">
        <f>IF(AND(ISNUMBER($A236),N($A236)&gt;=18264,N($A236)&lt;=73050),$A236,0)</f>
        <v>0</v>
      </c>
    </row>
    <row r="237" spans="1:9" x14ac:dyDescent="0.25">
      <c r="A237" s="25"/>
      <c r="B237" s="13"/>
      <c r="C237" s="13"/>
      <c r="D237" s="14"/>
      <c r="E237" s="13"/>
      <c r="F237" s="14"/>
      <c r="G237" s="13"/>
      <c r="H237" s="16" t="str">
        <f>IF(COUNTA($A237:$G237)=0,"",IF(OR($B237="",SUMPRODUCT(--(Extinguishers!$A$2:$A$301=$B237))&lt;&gt;1),"Check ID",IF(OR(NOT(AND(ISNUMBER($A237),N($A237)&gt;=18264,N($A237)&lt;=73050)),N($A237)&lt;SUMPRODUCT(--(Extinguishers!$A$2:$A$301=$B237),Extinguishers!$E$2:$E$301),AND($C237&lt;&gt;"Monthly",$C237&lt;&gt;"Maintenance",$C237&lt;&gt;"Internal",$C237&lt;&gt;"Hydrostatic"),AND($E237&lt;&gt;"Pass",$E237&lt;&gt;"Fail"),AND($G237&lt;&gt;"",$G237&lt;&gt;"Open",$G237&lt;&gt;"Closed")),"Check inputs",IF(AND($E237="Fail",$G237=""),"Set follow-up","OK"))))</f>
        <v/>
      </c>
      <c r="I237" s="26">
        <f>IF(AND(ISNUMBER($A237),N($A237)&gt;=18264,N($A237)&lt;=73050),$A237,0)</f>
        <v>0</v>
      </c>
    </row>
    <row r="238" spans="1:9" x14ac:dyDescent="0.25">
      <c r="A238" s="25"/>
      <c r="B238" s="13"/>
      <c r="C238" s="13"/>
      <c r="D238" s="14"/>
      <c r="E238" s="13"/>
      <c r="F238" s="14"/>
      <c r="G238" s="13"/>
      <c r="H238" s="16" t="str">
        <f>IF(COUNTA($A238:$G238)=0,"",IF(OR($B238="",SUMPRODUCT(--(Extinguishers!$A$2:$A$301=$B238))&lt;&gt;1),"Check ID",IF(OR(NOT(AND(ISNUMBER($A238),N($A238)&gt;=18264,N($A238)&lt;=73050)),N($A238)&lt;SUMPRODUCT(--(Extinguishers!$A$2:$A$301=$B238),Extinguishers!$E$2:$E$301),AND($C238&lt;&gt;"Monthly",$C238&lt;&gt;"Maintenance",$C238&lt;&gt;"Internal",$C238&lt;&gt;"Hydrostatic"),AND($E238&lt;&gt;"Pass",$E238&lt;&gt;"Fail"),AND($G238&lt;&gt;"",$G238&lt;&gt;"Open",$G238&lt;&gt;"Closed")),"Check inputs",IF(AND($E238="Fail",$G238=""),"Set follow-up","OK"))))</f>
        <v/>
      </c>
      <c r="I238" s="26">
        <f>IF(AND(ISNUMBER($A238),N($A238)&gt;=18264,N($A238)&lt;=73050),$A238,0)</f>
        <v>0</v>
      </c>
    </row>
    <row r="239" spans="1:9" x14ac:dyDescent="0.25">
      <c r="A239" s="25"/>
      <c r="B239" s="13"/>
      <c r="C239" s="13"/>
      <c r="D239" s="14"/>
      <c r="E239" s="13"/>
      <c r="F239" s="14"/>
      <c r="G239" s="13"/>
      <c r="H239" s="16" t="str">
        <f>IF(COUNTA($A239:$G239)=0,"",IF(OR($B239="",SUMPRODUCT(--(Extinguishers!$A$2:$A$301=$B239))&lt;&gt;1),"Check ID",IF(OR(NOT(AND(ISNUMBER($A239),N($A239)&gt;=18264,N($A239)&lt;=73050)),N($A239)&lt;SUMPRODUCT(--(Extinguishers!$A$2:$A$301=$B239),Extinguishers!$E$2:$E$301),AND($C239&lt;&gt;"Monthly",$C239&lt;&gt;"Maintenance",$C239&lt;&gt;"Internal",$C239&lt;&gt;"Hydrostatic"),AND($E239&lt;&gt;"Pass",$E239&lt;&gt;"Fail"),AND($G239&lt;&gt;"",$G239&lt;&gt;"Open",$G239&lt;&gt;"Closed")),"Check inputs",IF(AND($E239="Fail",$G239=""),"Set follow-up","OK"))))</f>
        <v/>
      </c>
      <c r="I239" s="26">
        <f>IF(AND(ISNUMBER($A239),N($A239)&gt;=18264,N($A239)&lt;=73050),$A239,0)</f>
        <v>0</v>
      </c>
    </row>
    <row r="240" spans="1:9" x14ac:dyDescent="0.25">
      <c r="A240" s="25"/>
      <c r="B240" s="13"/>
      <c r="C240" s="13"/>
      <c r="D240" s="14"/>
      <c r="E240" s="13"/>
      <c r="F240" s="14"/>
      <c r="G240" s="13"/>
      <c r="H240" s="16" t="str">
        <f>IF(COUNTA($A240:$G240)=0,"",IF(OR($B240="",SUMPRODUCT(--(Extinguishers!$A$2:$A$301=$B240))&lt;&gt;1),"Check ID",IF(OR(NOT(AND(ISNUMBER($A240),N($A240)&gt;=18264,N($A240)&lt;=73050)),N($A240)&lt;SUMPRODUCT(--(Extinguishers!$A$2:$A$301=$B240),Extinguishers!$E$2:$E$301),AND($C240&lt;&gt;"Monthly",$C240&lt;&gt;"Maintenance",$C240&lt;&gt;"Internal",$C240&lt;&gt;"Hydrostatic"),AND($E240&lt;&gt;"Pass",$E240&lt;&gt;"Fail"),AND($G240&lt;&gt;"",$G240&lt;&gt;"Open",$G240&lt;&gt;"Closed")),"Check inputs",IF(AND($E240="Fail",$G240=""),"Set follow-up","OK"))))</f>
        <v/>
      </c>
      <c r="I240" s="26">
        <f>IF(AND(ISNUMBER($A240),N($A240)&gt;=18264,N($A240)&lt;=73050),$A240,0)</f>
        <v>0</v>
      </c>
    </row>
    <row r="241" spans="1:9" x14ac:dyDescent="0.25">
      <c r="A241" s="25"/>
      <c r="B241" s="13"/>
      <c r="C241" s="13"/>
      <c r="D241" s="14"/>
      <c r="E241" s="13"/>
      <c r="F241" s="14"/>
      <c r="G241" s="13"/>
      <c r="H241" s="16" t="str">
        <f>IF(COUNTA($A241:$G241)=0,"",IF(OR($B241="",SUMPRODUCT(--(Extinguishers!$A$2:$A$301=$B241))&lt;&gt;1),"Check ID",IF(OR(NOT(AND(ISNUMBER($A241),N($A241)&gt;=18264,N($A241)&lt;=73050)),N($A241)&lt;SUMPRODUCT(--(Extinguishers!$A$2:$A$301=$B241),Extinguishers!$E$2:$E$301),AND($C241&lt;&gt;"Monthly",$C241&lt;&gt;"Maintenance",$C241&lt;&gt;"Internal",$C241&lt;&gt;"Hydrostatic"),AND($E241&lt;&gt;"Pass",$E241&lt;&gt;"Fail"),AND($G241&lt;&gt;"",$G241&lt;&gt;"Open",$G241&lt;&gt;"Closed")),"Check inputs",IF(AND($E241="Fail",$G241=""),"Set follow-up","OK"))))</f>
        <v/>
      </c>
      <c r="I241" s="26">
        <f>IF(AND(ISNUMBER($A241),N($A241)&gt;=18264,N($A241)&lt;=73050),$A241,0)</f>
        <v>0</v>
      </c>
    </row>
    <row r="242" spans="1:9" x14ac:dyDescent="0.25">
      <c r="A242" s="25"/>
      <c r="B242" s="13"/>
      <c r="C242" s="13"/>
      <c r="D242" s="14"/>
      <c r="E242" s="13"/>
      <c r="F242" s="14"/>
      <c r="G242" s="13"/>
      <c r="H242" s="16" t="str">
        <f>IF(COUNTA($A242:$G242)=0,"",IF(OR($B242="",SUMPRODUCT(--(Extinguishers!$A$2:$A$301=$B242))&lt;&gt;1),"Check ID",IF(OR(NOT(AND(ISNUMBER($A242),N($A242)&gt;=18264,N($A242)&lt;=73050)),N($A242)&lt;SUMPRODUCT(--(Extinguishers!$A$2:$A$301=$B242),Extinguishers!$E$2:$E$301),AND($C242&lt;&gt;"Monthly",$C242&lt;&gt;"Maintenance",$C242&lt;&gt;"Internal",$C242&lt;&gt;"Hydrostatic"),AND($E242&lt;&gt;"Pass",$E242&lt;&gt;"Fail"),AND($G242&lt;&gt;"",$G242&lt;&gt;"Open",$G242&lt;&gt;"Closed")),"Check inputs",IF(AND($E242="Fail",$G242=""),"Set follow-up","OK"))))</f>
        <v/>
      </c>
      <c r="I242" s="26">
        <f>IF(AND(ISNUMBER($A242),N($A242)&gt;=18264,N($A242)&lt;=73050),$A242,0)</f>
        <v>0</v>
      </c>
    </row>
    <row r="243" spans="1:9" x14ac:dyDescent="0.25">
      <c r="A243" s="25"/>
      <c r="B243" s="13"/>
      <c r="C243" s="13"/>
      <c r="D243" s="14"/>
      <c r="E243" s="13"/>
      <c r="F243" s="14"/>
      <c r="G243" s="13"/>
      <c r="H243" s="16" t="str">
        <f>IF(COUNTA($A243:$G243)=0,"",IF(OR($B243="",SUMPRODUCT(--(Extinguishers!$A$2:$A$301=$B243))&lt;&gt;1),"Check ID",IF(OR(NOT(AND(ISNUMBER($A243),N($A243)&gt;=18264,N($A243)&lt;=73050)),N($A243)&lt;SUMPRODUCT(--(Extinguishers!$A$2:$A$301=$B243),Extinguishers!$E$2:$E$301),AND($C243&lt;&gt;"Monthly",$C243&lt;&gt;"Maintenance",$C243&lt;&gt;"Internal",$C243&lt;&gt;"Hydrostatic"),AND($E243&lt;&gt;"Pass",$E243&lt;&gt;"Fail"),AND($G243&lt;&gt;"",$G243&lt;&gt;"Open",$G243&lt;&gt;"Closed")),"Check inputs",IF(AND($E243="Fail",$G243=""),"Set follow-up","OK"))))</f>
        <v/>
      </c>
      <c r="I243" s="26">
        <f>IF(AND(ISNUMBER($A243),N($A243)&gt;=18264,N($A243)&lt;=73050),$A243,0)</f>
        <v>0</v>
      </c>
    </row>
    <row r="244" spans="1:9" x14ac:dyDescent="0.25">
      <c r="A244" s="25"/>
      <c r="B244" s="13"/>
      <c r="C244" s="13"/>
      <c r="D244" s="14"/>
      <c r="E244" s="13"/>
      <c r="F244" s="14"/>
      <c r="G244" s="13"/>
      <c r="H244" s="16" t="str">
        <f>IF(COUNTA($A244:$G244)=0,"",IF(OR($B244="",SUMPRODUCT(--(Extinguishers!$A$2:$A$301=$B244))&lt;&gt;1),"Check ID",IF(OR(NOT(AND(ISNUMBER($A244),N($A244)&gt;=18264,N($A244)&lt;=73050)),N($A244)&lt;SUMPRODUCT(--(Extinguishers!$A$2:$A$301=$B244),Extinguishers!$E$2:$E$301),AND($C244&lt;&gt;"Monthly",$C244&lt;&gt;"Maintenance",$C244&lt;&gt;"Internal",$C244&lt;&gt;"Hydrostatic"),AND($E244&lt;&gt;"Pass",$E244&lt;&gt;"Fail"),AND($G244&lt;&gt;"",$G244&lt;&gt;"Open",$G244&lt;&gt;"Closed")),"Check inputs",IF(AND($E244="Fail",$G244=""),"Set follow-up","OK"))))</f>
        <v/>
      </c>
      <c r="I244" s="26">
        <f>IF(AND(ISNUMBER($A244),N($A244)&gt;=18264,N($A244)&lt;=73050),$A244,0)</f>
        <v>0</v>
      </c>
    </row>
    <row r="245" spans="1:9" x14ac:dyDescent="0.25">
      <c r="A245" s="25"/>
      <c r="B245" s="13"/>
      <c r="C245" s="13"/>
      <c r="D245" s="14"/>
      <c r="E245" s="13"/>
      <c r="F245" s="14"/>
      <c r="G245" s="13"/>
      <c r="H245" s="16" t="str">
        <f>IF(COUNTA($A245:$G245)=0,"",IF(OR($B245="",SUMPRODUCT(--(Extinguishers!$A$2:$A$301=$B245))&lt;&gt;1),"Check ID",IF(OR(NOT(AND(ISNUMBER($A245),N($A245)&gt;=18264,N($A245)&lt;=73050)),N($A245)&lt;SUMPRODUCT(--(Extinguishers!$A$2:$A$301=$B245),Extinguishers!$E$2:$E$301),AND($C245&lt;&gt;"Monthly",$C245&lt;&gt;"Maintenance",$C245&lt;&gt;"Internal",$C245&lt;&gt;"Hydrostatic"),AND($E245&lt;&gt;"Pass",$E245&lt;&gt;"Fail"),AND($G245&lt;&gt;"",$G245&lt;&gt;"Open",$G245&lt;&gt;"Closed")),"Check inputs",IF(AND($E245="Fail",$G245=""),"Set follow-up","OK"))))</f>
        <v/>
      </c>
      <c r="I245" s="26">
        <f>IF(AND(ISNUMBER($A245),N($A245)&gt;=18264,N($A245)&lt;=73050),$A245,0)</f>
        <v>0</v>
      </c>
    </row>
    <row r="246" spans="1:9" x14ac:dyDescent="0.25">
      <c r="A246" s="25"/>
      <c r="B246" s="13"/>
      <c r="C246" s="13"/>
      <c r="D246" s="14"/>
      <c r="E246" s="13"/>
      <c r="F246" s="14"/>
      <c r="G246" s="13"/>
      <c r="H246" s="16" t="str">
        <f>IF(COUNTA($A246:$G246)=0,"",IF(OR($B246="",SUMPRODUCT(--(Extinguishers!$A$2:$A$301=$B246))&lt;&gt;1),"Check ID",IF(OR(NOT(AND(ISNUMBER($A246),N($A246)&gt;=18264,N($A246)&lt;=73050)),N($A246)&lt;SUMPRODUCT(--(Extinguishers!$A$2:$A$301=$B246),Extinguishers!$E$2:$E$301),AND($C246&lt;&gt;"Monthly",$C246&lt;&gt;"Maintenance",$C246&lt;&gt;"Internal",$C246&lt;&gt;"Hydrostatic"),AND($E246&lt;&gt;"Pass",$E246&lt;&gt;"Fail"),AND($G246&lt;&gt;"",$G246&lt;&gt;"Open",$G246&lt;&gt;"Closed")),"Check inputs",IF(AND($E246="Fail",$G246=""),"Set follow-up","OK"))))</f>
        <v/>
      </c>
      <c r="I246" s="26">
        <f>IF(AND(ISNUMBER($A246),N($A246)&gt;=18264,N($A246)&lt;=73050),$A246,0)</f>
        <v>0</v>
      </c>
    </row>
    <row r="247" spans="1:9" x14ac:dyDescent="0.25">
      <c r="A247" s="25"/>
      <c r="B247" s="13"/>
      <c r="C247" s="13"/>
      <c r="D247" s="14"/>
      <c r="E247" s="13"/>
      <c r="F247" s="14"/>
      <c r="G247" s="13"/>
      <c r="H247" s="16" t="str">
        <f>IF(COUNTA($A247:$G247)=0,"",IF(OR($B247="",SUMPRODUCT(--(Extinguishers!$A$2:$A$301=$B247))&lt;&gt;1),"Check ID",IF(OR(NOT(AND(ISNUMBER($A247),N($A247)&gt;=18264,N($A247)&lt;=73050)),N($A247)&lt;SUMPRODUCT(--(Extinguishers!$A$2:$A$301=$B247),Extinguishers!$E$2:$E$301),AND($C247&lt;&gt;"Monthly",$C247&lt;&gt;"Maintenance",$C247&lt;&gt;"Internal",$C247&lt;&gt;"Hydrostatic"),AND($E247&lt;&gt;"Pass",$E247&lt;&gt;"Fail"),AND($G247&lt;&gt;"",$G247&lt;&gt;"Open",$G247&lt;&gt;"Closed")),"Check inputs",IF(AND($E247="Fail",$G247=""),"Set follow-up","OK"))))</f>
        <v/>
      </c>
      <c r="I247" s="26">
        <f>IF(AND(ISNUMBER($A247),N($A247)&gt;=18264,N($A247)&lt;=73050),$A247,0)</f>
        <v>0</v>
      </c>
    </row>
    <row r="248" spans="1:9" x14ac:dyDescent="0.25">
      <c r="A248" s="25"/>
      <c r="B248" s="13"/>
      <c r="C248" s="13"/>
      <c r="D248" s="14"/>
      <c r="E248" s="13"/>
      <c r="F248" s="14"/>
      <c r="G248" s="13"/>
      <c r="H248" s="16" t="str">
        <f>IF(COUNTA($A248:$G248)=0,"",IF(OR($B248="",SUMPRODUCT(--(Extinguishers!$A$2:$A$301=$B248))&lt;&gt;1),"Check ID",IF(OR(NOT(AND(ISNUMBER($A248),N($A248)&gt;=18264,N($A248)&lt;=73050)),N($A248)&lt;SUMPRODUCT(--(Extinguishers!$A$2:$A$301=$B248),Extinguishers!$E$2:$E$301),AND($C248&lt;&gt;"Monthly",$C248&lt;&gt;"Maintenance",$C248&lt;&gt;"Internal",$C248&lt;&gt;"Hydrostatic"),AND($E248&lt;&gt;"Pass",$E248&lt;&gt;"Fail"),AND($G248&lt;&gt;"",$G248&lt;&gt;"Open",$G248&lt;&gt;"Closed")),"Check inputs",IF(AND($E248="Fail",$G248=""),"Set follow-up","OK"))))</f>
        <v/>
      </c>
      <c r="I248" s="26">
        <f>IF(AND(ISNUMBER($A248),N($A248)&gt;=18264,N($A248)&lt;=73050),$A248,0)</f>
        <v>0</v>
      </c>
    </row>
    <row r="249" spans="1:9" x14ac:dyDescent="0.25">
      <c r="A249" s="25"/>
      <c r="B249" s="13"/>
      <c r="C249" s="13"/>
      <c r="D249" s="14"/>
      <c r="E249" s="13"/>
      <c r="F249" s="14"/>
      <c r="G249" s="13"/>
      <c r="H249" s="16" t="str">
        <f>IF(COUNTA($A249:$G249)=0,"",IF(OR($B249="",SUMPRODUCT(--(Extinguishers!$A$2:$A$301=$B249))&lt;&gt;1),"Check ID",IF(OR(NOT(AND(ISNUMBER($A249),N($A249)&gt;=18264,N($A249)&lt;=73050)),N($A249)&lt;SUMPRODUCT(--(Extinguishers!$A$2:$A$301=$B249),Extinguishers!$E$2:$E$301),AND($C249&lt;&gt;"Monthly",$C249&lt;&gt;"Maintenance",$C249&lt;&gt;"Internal",$C249&lt;&gt;"Hydrostatic"),AND($E249&lt;&gt;"Pass",$E249&lt;&gt;"Fail"),AND($G249&lt;&gt;"",$G249&lt;&gt;"Open",$G249&lt;&gt;"Closed")),"Check inputs",IF(AND($E249="Fail",$G249=""),"Set follow-up","OK"))))</f>
        <v/>
      </c>
      <c r="I249" s="26">
        <f>IF(AND(ISNUMBER($A249),N($A249)&gt;=18264,N($A249)&lt;=73050),$A249,0)</f>
        <v>0</v>
      </c>
    </row>
    <row r="250" spans="1:9" x14ac:dyDescent="0.25">
      <c r="A250" s="25"/>
      <c r="B250" s="13"/>
      <c r="C250" s="13"/>
      <c r="D250" s="14"/>
      <c r="E250" s="13"/>
      <c r="F250" s="14"/>
      <c r="G250" s="13"/>
      <c r="H250" s="16" t="str">
        <f>IF(COUNTA($A250:$G250)=0,"",IF(OR($B250="",SUMPRODUCT(--(Extinguishers!$A$2:$A$301=$B250))&lt;&gt;1),"Check ID",IF(OR(NOT(AND(ISNUMBER($A250),N($A250)&gt;=18264,N($A250)&lt;=73050)),N($A250)&lt;SUMPRODUCT(--(Extinguishers!$A$2:$A$301=$B250),Extinguishers!$E$2:$E$301),AND($C250&lt;&gt;"Monthly",$C250&lt;&gt;"Maintenance",$C250&lt;&gt;"Internal",$C250&lt;&gt;"Hydrostatic"),AND($E250&lt;&gt;"Pass",$E250&lt;&gt;"Fail"),AND($G250&lt;&gt;"",$G250&lt;&gt;"Open",$G250&lt;&gt;"Closed")),"Check inputs",IF(AND($E250="Fail",$G250=""),"Set follow-up","OK"))))</f>
        <v/>
      </c>
      <c r="I250" s="26">
        <f>IF(AND(ISNUMBER($A250),N($A250)&gt;=18264,N($A250)&lt;=73050),$A250,0)</f>
        <v>0</v>
      </c>
    </row>
    <row r="251" spans="1:9" x14ac:dyDescent="0.25">
      <c r="A251" s="25"/>
      <c r="B251" s="13"/>
      <c r="C251" s="13"/>
      <c r="D251" s="14"/>
      <c r="E251" s="13"/>
      <c r="F251" s="14"/>
      <c r="G251" s="13"/>
      <c r="H251" s="16" t="str">
        <f>IF(COUNTA($A251:$G251)=0,"",IF(OR($B251="",SUMPRODUCT(--(Extinguishers!$A$2:$A$301=$B251))&lt;&gt;1),"Check ID",IF(OR(NOT(AND(ISNUMBER($A251),N($A251)&gt;=18264,N($A251)&lt;=73050)),N($A251)&lt;SUMPRODUCT(--(Extinguishers!$A$2:$A$301=$B251),Extinguishers!$E$2:$E$301),AND($C251&lt;&gt;"Monthly",$C251&lt;&gt;"Maintenance",$C251&lt;&gt;"Internal",$C251&lt;&gt;"Hydrostatic"),AND($E251&lt;&gt;"Pass",$E251&lt;&gt;"Fail"),AND($G251&lt;&gt;"",$G251&lt;&gt;"Open",$G251&lt;&gt;"Closed")),"Check inputs",IF(AND($E251="Fail",$G251=""),"Set follow-up","OK"))))</f>
        <v/>
      </c>
      <c r="I251" s="26">
        <f>IF(AND(ISNUMBER($A251),N($A251)&gt;=18264,N($A251)&lt;=73050),$A251,0)</f>
        <v>0</v>
      </c>
    </row>
    <row r="252" spans="1:9" x14ac:dyDescent="0.25">
      <c r="A252" s="25"/>
      <c r="B252" s="13"/>
      <c r="C252" s="13"/>
      <c r="D252" s="14"/>
      <c r="E252" s="13"/>
      <c r="F252" s="14"/>
      <c r="G252" s="13"/>
      <c r="H252" s="16" t="str">
        <f>IF(COUNTA($A252:$G252)=0,"",IF(OR($B252="",SUMPRODUCT(--(Extinguishers!$A$2:$A$301=$B252))&lt;&gt;1),"Check ID",IF(OR(NOT(AND(ISNUMBER($A252),N($A252)&gt;=18264,N($A252)&lt;=73050)),N($A252)&lt;SUMPRODUCT(--(Extinguishers!$A$2:$A$301=$B252),Extinguishers!$E$2:$E$301),AND($C252&lt;&gt;"Monthly",$C252&lt;&gt;"Maintenance",$C252&lt;&gt;"Internal",$C252&lt;&gt;"Hydrostatic"),AND($E252&lt;&gt;"Pass",$E252&lt;&gt;"Fail"),AND($G252&lt;&gt;"",$G252&lt;&gt;"Open",$G252&lt;&gt;"Closed")),"Check inputs",IF(AND($E252="Fail",$G252=""),"Set follow-up","OK"))))</f>
        <v/>
      </c>
      <c r="I252" s="26">
        <f>IF(AND(ISNUMBER($A252),N($A252)&gt;=18264,N($A252)&lt;=73050),$A252,0)</f>
        <v>0</v>
      </c>
    </row>
    <row r="253" spans="1:9" x14ac:dyDescent="0.25">
      <c r="A253" s="25"/>
      <c r="B253" s="13"/>
      <c r="C253" s="13"/>
      <c r="D253" s="14"/>
      <c r="E253" s="13"/>
      <c r="F253" s="14"/>
      <c r="G253" s="13"/>
      <c r="H253" s="16" t="str">
        <f>IF(COUNTA($A253:$G253)=0,"",IF(OR($B253="",SUMPRODUCT(--(Extinguishers!$A$2:$A$301=$B253))&lt;&gt;1),"Check ID",IF(OR(NOT(AND(ISNUMBER($A253),N($A253)&gt;=18264,N($A253)&lt;=73050)),N($A253)&lt;SUMPRODUCT(--(Extinguishers!$A$2:$A$301=$B253),Extinguishers!$E$2:$E$301),AND($C253&lt;&gt;"Monthly",$C253&lt;&gt;"Maintenance",$C253&lt;&gt;"Internal",$C253&lt;&gt;"Hydrostatic"),AND($E253&lt;&gt;"Pass",$E253&lt;&gt;"Fail"),AND($G253&lt;&gt;"",$G253&lt;&gt;"Open",$G253&lt;&gt;"Closed")),"Check inputs",IF(AND($E253="Fail",$G253=""),"Set follow-up","OK"))))</f>
        <v/>
      </c>
      <c r="I253" s="26">
        <f>IF(AND(ISNUMBER($A253),N($A253)&gt;=18264,N($A253)&lt;=73050),$A253,0)</f>
        <v>0</v>
      </c>
    </row>
    <row r="254" spans="1:9" x14ac:dyDescent="0.25">
      <c r="A254" s="25"/>
      <c r="B254" s="13"/>
      <c r="C254" s="13"/>
      <c r="D254" s="14"/>
      <c r="E254" s="13"/>
      <c r="F254" s="14"/>
      <c r="G254" s="13"/>
      <c r="H254" s="16" t="str">
        <f>IF(COUNTA($A254:$G254)=0,"",IF(OR($B254="",SUMPRODUCT(--(Extinguishers!$A$2:$A$301=$B254))&lt;&gt;1),"Check ID",IF(OR(NOT(AND(ISNUMBER($A254),N($A254)&gt;=18264,N($A254)&lt;=73050)),N($A254)&lt;SUMPRODUCT(--(Extinguishers!$A$2:$A$301=$B254),Extinguishers!$E$2:$E$301),AND($C254&lt;&gt;"Monthly",$C254&lt;&gt;"Maintenance",$C254&lt;&gt;"Internal",$C254&lt;&gt;"Hydrostatic"),AND($E254&lt;&gt;"Pass",$E254&lt;&gt;"Fail"),AND($G254&lt;&gt;"",$G254&lt;&gt;"Open",$G254&lt;&gt;"Closed")),"Check inputs",IF(AND($E254="Fail",$G254=""),"Set follow-up","OK"))))</f>
        <v/>
      </c>
      <c r="I254" s="26">
        <f>IF(AND(ISNUMBER($A254),N($A254)&gt;=18264,N($A254)&lt;=73050),$A254,0)</f>
        <v>0</v>
      </c>
    </row>
    <row r="255" spans="1:9" x14ac:dyDescent="0.25">
      <c r="A255" s="25"/>
      <c r="B255" s="13"/>
      <c r="C255" s="13"/>
      <c r="D255" s="14"/>
      <c r="E255" s="13"/>
      <c r="F255" s="14"/>
      <c r="G255" s="13"/>
      <c r="H255" s="16" t="str">
        <f>IF(COUNTA($A255:$G255)=0,"",IF(OR($B255="",SUMPRODUCT(--(Extinguishers!$A$2:$A$301=$B255))&lt;&gt;1),"Check ID",IF(OR(NOT(AND(ISNUMBER($A255),N($A255)&gt;=18264,N($A255)&lt;=73050)),N($A255)&lt;SUMPRODUCT(--(Extinguishers!$A$2:$A$301=$B255),Extinguishers!$E$2:$E$301),AND($C255&lt;&gt;"Monthly",$C255&lt;&gt;"Maintenance",$C255&lt;&gt;"Internal",$C255&lt;&gt;"Hydrostatic"),AND($E255&lt;&gt;"Pass",$E255&lt;&gt;"Fail"),AND($G255&lt;&gt;"",$G255&lt;&gt;"Open",$G255&lt;&gt;"Closed")),"Check inputs",IF(AND($E255="Fail",$G255=""),"Set follow-up","OK"))))</f>
        <v/>
      </c>
      <c r="I255" s="26">
        <f>IF(AND(ISNUMBER($A255),N($A255)&gt;=18264,N($A255)&lt;=73050),$A255,0)</f>
        <v>0</v>
      </c>
    </row>
    <row r="256" spans="1:9" x14ac:dyDescent="0.25">
      <c r="A256" s="25"/>
      <c r="B256" s="13"/>
      <c r="C256" s="13"/>
      <c r="D256" s="14"/>
      <c r="E256" s="13"/>
      <c r="F256" s="14"/>
      <c r="G256" s="13"/>
      <c r="H256" s="16" t="str">
        <f>IF(COUNTA($A256:$G256)=0,"",IF(OR($B256="",SUMPRODUCT(--(Extinguishers!$A$2:$A$301=$B256))&lt;&gt;1),"Check ID",IF(OR(NOT(AND(ISNUMBER($A256),N($A256)&gt;=18264,N($A256)&lt;=73050)),N($A256)&lt;SUMPRODUCT(--(Extinguishers!$A$2:$A$301=$B256),Extinguishers!$E$2:$E$301),AND($C256&lt;&gt;"Monthly",$C256&lt;&gt;"Maintenance",$C256&lt;&gt;"Internal",$C256&lt;&gt;"Hydrostatic"),AND($E256&lt;&gt;"Pass",$E256&lt;&gt;"Fail"),AND($G256&lt;&gt;"",$G256&lt;&gt;"Open",$G256&lt;&gt;"Closed")),"Check inputs",IF(AND($E256="Fail",$G256=""),"Set follow-up","OK"))))</f>
        <v/>
      </c>
      <c r="I256" s="26">
        <f>IF(AND(ISNUMBER($A256),N($A256)&gt;=18264,N($A256)&lt;=73050),$A256,0)</f>
        <v>0</v>
      </c>
    </row>
    <row r="257" spans="1:9" x14ac:dyDescent="0.25">
      <c r="A257" s="25"/>
      <c r="B257" s="13"/>
      <c r="C257" s="13"/>
      <c r="D257" s="14"/>
      <c r="E257" s="13"/>
      <c r="F257" s="14"/>
      <c r="G257" s="13"/>
      <c r="H257" s="16" t="str">
        <f>IF(COUNTA($A257:$G257)=0,"",IF(OR($B257="",SUMPRODUCT(--(Extinguishers!$A$2:$A$301=$B257))&lt;&gt;1),"Check ID",IF(OR(NOT(AND(ISNUMBER($A257),N($A257)&gt;=18264,N($A257)&lt;=73050)),N($A257)&lt;SUMPRODUCT(--(Extinguishers!$A$2:$A$301=$B257),Extinguishers!$E$2:$E$301),AND($C257&lt;&gt;"Monthly",$C257&lt;&gt;"Maintenance",$C257&lt;&gt;"Internal",$C257&lt;&gt;"Hydrostatic"),AND($E257&lt;&gt;"Pass",$E257&lt;&gt;"Fail"),AND($G257&lt;&gt;"",$G257&lt;&gt;"Open",$G257&lt;&gt;"Closed")),"Check inputs",IF(AND($E257="Fail",$G257=""),"Set follow-up","OK"))))</f>
        <v/>
      </c>
      <c r="I257" s="26">
        <f>IF(AND(ISNUMBER($A257),N($A257)&gt;=18264,N($A257)&lt;=73050),$A257,0)</f>
        <v>0</v>
      </c>
    </row>
    <row r="258" spans="1:9" x14ac:dyDescent="0.25">
      <c r="A258" s="25"/>
      <c r="B258" s="13"/>
      <c r="C258" s="13"/>
      <c r="D258" s="14"/>
      <c r="E258" s="13"/>
      <c r="F258" s="14"/>
      <c r="G258" s="13"/>
      <c r="H258" s="16" t="str">
        <f>IF(COUNTA($A258:$G258)=0,"",IF(OR($B258="",SUMPRODUCT(--(Extinguishers!$A$2:$A$301=$B258))&lt;&gt;1),"Check ID",IF(OR(NOT(AND(ISNUMBER($A258),N($A258)&gt;=18264,N($A258)&lt;=73050)),N($A258)&lt;SUMPRODUCT(--(Extinguishers!$A$2:$A$301=$B258),Extinguishers!$E$2:$E$301),AND($C258&lt;&gt;"Monthly",$C258&lt;&gt;"Maintenance",$C258&lt;&gt;"Internal",$C258&lt;&gt;"Hydrostatic"),AND($E258&lt;&gt;"Pass",$E258&lt;&gt;"Fail"),AND($G258&lt;&gt;"",$G258&lt;&gt;"Open",$G258&lt;&gt;"Closed")),"Check inputs",IF(AND($E258="Fail",$G258=""),"Set follow-up","OK"))))</f>
        <v/>
      </c>
      <c r="I258" s="26">
        <f>IF(AND(ISNUMBER($A258),N($A258)&gt;=18264,N($A258)&lt;=73050),$A258,0)</f>
        <v>0</v>
      </c>
    </row>
    <row r="259" spans="1:9" x14ac:dyDescent="0.25">
      <c r="A259" s="25"/>
      <c r="B259" s="13"/>
      <c r="C259" s="13"/>
      <c r="D259" s="14"/>
      <c r="E259" s="13"/>
      <c r="F259" s="14"/>
      <c r="G259" s="13"/>
      <c r="H259" s="16" t="str">
        <f>IF(COUNTA($A259:$G259)=0,"",IF(OR($B259="",SUMPRODUCT(--(Extinguishers!$A$2:$A$301=$B259))&lt;&gt;1),"Check ID",IF(OR(NOT(AND(ISNUMBER($A259),N($A259)&gt;=18264,N($A259)&lt;=73050)),N($A259)&lt;SUMPRODUCT(--(Extinguishers!$A$2:$A$301=$B259),Extinguishers!$E$2:$E$301),AND($C259&lt;&gt;"Monthly",$C259&lt;&gt;"Maintenance",$C259&lt;&gt;"Internal",$C259&lt;&gt;"Hydrostatic"),AND($E259&lt;&gt;"Pass",$E259&lt;&gt;"Fail"),AND($G259&lt;&gt;"",$G259&lt;&gt;"Open",$G259&lt;&gt;"Closed")),"Check inputs",IF(AND($E259="Fail",$G259=""),"Set follow-up","OK"))))</f>
        <v/>
      </c>
      <c r="I259" s="26">
        <f>IF(AND(ISNUMBER($A259),N($A259)&gt;=18264,N($A259)&lt;=73050),$A259,0)</f>
        <v>0</v>
      </c>
    </row>
    <row r="260" spans="1:9" x14ac:dyDescent="0.25">
      <c r="A260" s="25"/>
      <c r="B260" s="13"/>
      <c r="C260" s="13"/>
      <c r="D260" s="14"/>
      <c r="E260" s="13"/>
      <c r="F260" s="14"/>
      <c r="G260" s="13"/>
      <c r="H260" s="16" t="str">
        <f>IF(COUNTA($A260:$G260)=0,"",IF(OR($B260="",SUMPRODUCT(--(Extinguishers!$A$2:$A$301=$B260))&lt;&gt;1),"Check ID",IF(OR(NOT(AND(ISNUMBER($A260),N($A260)&gt;=18264,N($A260)&lt;=73050)),N($A260)&lt;SUMPRODUCT(--(Extinguishers!$A$2:$A$301=$B260),Extinguishers!$E$2:$E$301),AND($C260&lt;&gt;"Monthly",$C260&lt;&gt;"Maintenance",$C260&lt;&gt;"Internal",$C260&lt;&gt;"Hydrostatic"),AND($E260&lt;&gt;"Pass",$E260&lt;&gt;"Fail"),AND($G260&lt;&gt;"",$G260&lt;&gt;"Open",$G260&lt;&gt;"Closed")),"Check inputs",IF(AND($E260="Fail",$G260=""),"Set follow-up","OK"))))</f>
        <v/>
      </c>
      <c r="I260" s="26">
        <f>IF(AND(ISNUMBER($A260),N($A260)&gt;=18264,N($A260)&lt;=73050),$A260,0)</f>
        <v>0</v>
      </c>
    </row>
    <row r="261" spans="1:9" x14ac:dyDescent="0.25">
      <c r="A261" s="25"/>
      <c r="B261" s="13"/>
      <c r="C261" s="13"/>
      <c r="D261" s="14"/>
      <c r="E261" s="13"/>
      <c r="F261" s="14"/>
      <c r="G261" s="13"/>
      <c r="H261" s="16" t="str">
        <f>IF(COUNTA($A261:$G261)=0,"",IF(OR($B261="",SUMPRODUCT(--(Extinguishers!$A$2:$A$301=$B261))&lt;&gt;1),"Check ID",IF(OR(NOT(AND(ISNUMBER($A261),N($A261)&gt;=18264,N($A261)&lt;=73050)),N($A261)&lt;SUMPRODUCT(--(Extinguishers!$A$2:$A$301=$B261),Extinguishers!$E$2:$E$301),AND($C261&lt;&gt;"Monthly",$C261&lt;&gt;"Maintenance",$C261&lt;&gt;"Internal",$C261&lt;&gt;"Hydrostatic"),AND($E261&lt;&gt;"Pass",$E261&lt;&gt;"Fail"),AND($G261&lt;&gt;"",$G261&lt;&gt;"Open",$G261&lt;&gt;"Closed")),"Check inputs",IF(AND($E261="Fail",$G261=""),"Set follow-up","OK"))))</f>
        <v/>
      </c>
      <c r="I261" s="26">
        <f>IF(AND(ISNUMBER($A261),N($A261)&gt;=18264,N($A261)&lt;=73050),$A261,0)</f>
        <v>0</v>
      </c>
    </row>
    <row r="262" spans="1:9" x14ac:dyDescent="0.25">
      <c r="A262" s="25"/>
      <c r="B262" s="13"/>
      <c r="C262" s="13"/>
      <c r="D262" s="14"/>
      <c r="E262" s="13"/>
      <c r="F262" s="14"/>
      <c r="G262" s="13"/>
      <c r="H262" s="16" t="str">
        <f>IF(COUNTA($A262:$G262)=0,"",IF(OR($B262="",SUMPRODUCT(--(Extinguishers!$A$2:$A$301=$B262))&lt;&gt;1),"Check ID",IF(OR(NOT(AND(ISNUMBER($A262),N($A262)&gt;=18264,N($A262)&lt;=73050)),N($A262)&lt;SUMPRODUCT(--(Extinguishers!$A$2:$A$301=$B262),Extinguishers!$E$2:$E$301),AND($C262&lt;&gt;"Monthly",$C262&lt;&gt;"Maintenance",$C262&lt;&gt;"Internal",$C262&lt;&gt;"Hydrostatic"),AND($E262&lt;&gt;"Pass",$E262&lt;&gt;"Fail"),AND($G262&lt;&gt;"",$G262&lt;&gt;"Open",$G262&lt;&gt;"Closed")),"Check inputs",IF(AND($E262="Fail",$G262=""),"Set follow-up","OK"))))</f>
        <v/>
      </c>
      <c r="I262" s="26">
        <f>IF(AND(ISNUMBER($A262),N($A262)&gt;=18264,N($A262)&lt;=73050),$A262,0)</f>
        <v>0</v>
      </c>
    </row>
    <row r="263" spans="1:9" x14ac:dyDescent="0.25">
      <c r="A263" s="25"/>
      <c r="B263" s="13"/>
      <c r="C263" s="13"/>
      <c r="D263" s="14"/>
      <c r="E263" s="13"/>
      <c r="F263" s="14"/>
      <c r="G263" s="13"/>
      <c r="H263" s="16" t="str">
        <f>IF(COUNTA($A263:$G263)=0,"",IF(OR($B263="",SUMPRODUCT(--(Extinguishers!$A$2:$A$301=$B263))&lt;&gt;1),"Check ID",IF(OR(NOT(AND(ISNUMBER($A263),N($A263)&gt;=18264,N($A263)&lt;=73050)),N($A263)&lt;SUMPRODUCT(--(Extinguishers!$A$2:$A$301=$B263),Extinguishers!$E$2:$E$301),AND($C263&lt;&gt;"Monthly",$C263&lt;&gt;"Maintenance",$C263&lt;&gt;"Internal",$C263&lt;&gt;"Hydrostatic"),AND($E263&lt;&gt;"Pass",$E263&lt;&gt;"Fail"),AND($G263&lt;&gt;"",$G263&lt;&gt;"Open",$G263&lt;&gt;"Closed")),"Check inputs",IF(AND($E263="Fail",$G263=""),"Set follow-up","OK"))))</f>
        <v/>
      </c>
      <c r="I263" s="26">
        <f>IF(AND(ISNUMBER($A263),N($A263)&gt;=18264,N($A263)&lt;=73050),$A263,0)</f>
        <v>0</v>
      </c>
    </row>
    <row r="264" spans="1:9" x14ac:dyDescent="0.25">
      <c r="A264" s="25"/>
      <c r="B264" s="13"/>
      <c r="C264" s="13"/>
      <c r="D264" s="14"/>
      <c r="E264" s="13"/>
      <c r="F264" s="14"/>
      <c r="G264" s="13"/>
      <c r="H264" s="16" t="str">
        <f>IF(COUNTA($A264:$G264)=0,"",IF(OR($B264="",SUMPRODUCT(--(Extinguishers!$A$2:$A$301=$B264))&lt;&gt;1),"Check ID",IF(OR(NOT(AND(ISNUMBER($A264),N($A264)&gt;=18264,N($A264)&lt;=73050)),N($A264)&lt;SUMPRODUCT(--(Extinguishers!$A$2:$A$301=$B264),Extinguishers!$E$2:$E$301),AND($C264&lt;&gt;"Monthly",$C264&lt;&gt;"Maintenance",$C264&lt;&gt;"Internal",$C264&lt;&gt;"Hydrostatic"),AND($E264&lt;&gt;"Pass",$E264&lt;&gt;"Fail"),AND($G264&lt;&gt;"",$G264&lt;&gt;"Open",$G264&lt;&gt;"Closed")),"Check inputs",IF(AND($E264="Fail",$G264=""),"Set follow-up","OK"))))</f>
        <v/>
      </c>
      <c r="I264" s="26">
        <f>IF(AND(ISNUMBER($A264),N($A264)&gt;=18264,N($A264)&lt;=73050),$A264,0)</f>
        <v>0</v>
      </c>
    </row>
    <row r="265" spans="1:9" x14ac:dyDescent="0.25">
      <c r="A265" s="25"/>
      <c r="B265" s="13"/>
      <c r="C265" s="13"/>
      <c r="D265" s="14"/>
      <c r="E265" s="13"/>
      <c r="F265" s="14"/>
      <c r="G265" s="13"/>
      <c r="H265" s="16" t="str">
        <f>IF(COUNTA($A265:$G265)=0,"",IF(OR($B265="",SUMPRODUCT(--(Extinguishers!$A$2:$A$301=$B265))&lt;&gt;1),"Check ID",IF(OR(NOT(AND(ISNUMBER($A265),N($A265)&gt;=18264,N($A265)&lt;=73050)),N($A265)&lt;SUMPRODUCT(--(Extinguishers!$A$2:$A$301=$B265),Extinguishers!$E$2:$E$301),AND($C265&lt;&gt;"Monthly",$C265&lt;&gt;"Maintenance",$C265&lt;&gt;"Internal",$C265&lt;&gt;"Hydrostatic"),AND($E265&lt;&gt;"Pass",$E265&lt;&gt;"Fail"),AND($G265&lt;&gt;"",$G265&lt;&gt;"Open",$G265&lt;&gt;"Closed")),"Check inputs",IF(AND($E265="Fail",$G265=""),"Set follow-up","OK"))))</f>
        <v/>
      </c>
      <c r="I265" s="26">
        <f>IF(AND(ISNUMBER($A265),N($A265)&gt;=18264,N($A265)&lt;=73050),$A265,0)</f>
        <v>0</v>
      </c>
    </row>
    <row r="266" spans="1:9" x14ac:dyDescent="0.25">
      <c r="A266" s="25"/>
      <c r="B266" s="13"/>
      <c r="C266" s="13"/>
      <c r="D266" s="14"/>
      <c r="E266" s="13"/>
      <c r="F266" s="14"/>
      <c r="G266" s="13"/>
      <c r="H266" s="16" t="str">
        <f>IF(COUNTA($A266:$G266)=0,"",IF(OR($B266="",SUMPRODUCT(--(Extinguishers!$A$2:$A$301=$B266))&lt;&gt;1),"Check ID",IF(OR(NOT(AND(ISNUMBER($A266),N($A266)&gt;=18264,N($A266)&lt;=73050)),N($A266)&lt;SUMPRODUCT(--(Extinguishers!$A$2:$A$301=$B266),Extinguishers!$E$2:$E$301),AND($C266&lt;&gt;"Monthly",$C266&lt;&gt;"Maintenance",$C266&lt;&gt;"Internal",$C266&lt;&gt;"Hydrostatic"),AND($E266&lt;&gt;"Pass",$E266&lt;&gt;"Fail"),AND($G266&lt;&gt;"",$G266&lt;&gt;"Open",$G266&lt;&gt;"Closed")),"Check inputs",IF(AND($E266="Fail",$G266=""),"Set follow-up","OK"))))</f>
        <v/>
      </c>
      <c r="I266" s="26">
        <f>IF(AND(ISNUMBER($A266),N($A266)&gt;=18264,N($A266)&lt;=73050),$A266,0)</f>
        <v>0</v>
      </c>
    </row>
    <row r="267" spans="1:9" x14ac:dyDescent="0.25">
      <c r="A267" s="25"/>
      <c r="B267" s="13"/>
      <c r="C267" s="13"/>
      <c r="D267" s="14"/>
      <c r="E267" s="13"/>
      <c r="F267" s="14"/>
      <c r="G267" s="13"/>
      <c r="H267" s="16" t="str">
        <f>IF(COUNTA($A267:$G267)=0,"",IF(OR($B267="",SUMPRODUCT(--(Extinguishers!$A$2:$A$301=$B267))&lt;&gt;1),"Check ID",IF(OR(NOT(AND(ISNUMBER($A267),N($A267)&gt;=18264,N($A267)&lt;=73050)),N($A267)&lt;SUMPRODUCT(--(Extinguishers!$A$2:$A$301=$B267),Extinguishers!$E$2:$E$301),AND($C267&lt;&gt;"Monthly",$C267&lt;&gt;"Maintenance",$C267&lt;&gt;"Internal",$C267&lt;&gt;"Hydrostatic"),AND($E267&lt;&gt;"Pass",$E267&lt;&gt;"Fail"),AND($G267&lt;&gt;"",$G267&lt;&gt;"Open",$G267&lt;&gt;"Closed")),"Check inputs",IF(AND($E267="Fail",$G267=""),"Set follow-up","OK"))))</f>
        <v/>
      </c>
      <c r="I267" s="26">
        <f>IF(AND(ISNUMBER($A267),N($A267)&gt;=18264,N($A267)&lt;=73050),$A267,0)</f>
        <v>0</v>
      </c>
    </row>
    <row r="268" spans="1:9" x14ac:dyDescent="0.25">
      <c r="A268" s="25"/>
      <c r="B268" s="13"/>
      <c r="C268" s="13"/>
      <c r="D268" s="14"/>
      <c r="E268" s="13"/>
      <c r="F268" s="14"/>
      <c r="G268" s="13"/>
      <c r="H268" s="16" t="str">
        <f>IF(COUNTA($A268:$G268)=0,"",IF(OR($B268="",SUMPRODUCT(--(Extinguishers!$A$2:$A$301=$B268))&lt;&gt;1),"Check ID",IF(OR(NOT(AND(ISNUMBER($A268),N($A268)&gt;=18264,N($A268)&lt;=73050)),N($A268)&lt;SUMPRODUCT(--(Extinguishers!$A$2:$A$301=$B268),Extinguishers!$E$2:$E$301),AND($C268&lt;&gt;"Monthly",$C268&lt;&gt;"Maintenance",$C268&lt;&gt;"Internal",$C268&lt;&gt;"Hydrostatic"),AND($E268&lt;&gt;"Pass",$E268&lt;&gt;"Fail"),AND($G268&lt;&gt;"",$G268&lt;&gt;"Open",$G268&lt;&gt;"Closed")),"Check inputs",IF(AND($E268="Fail",$G268=""),"Set follow-up","OK"))))</f>
        <v/>
      </c>
      <c r="I268" s="26">
        <f>IF(AND(ISNUMBER($A268),N($A268)&gt;=18264,N($A268)&lt;=73050),$A268,0)</f>
        <v>0</v>
      </c>
    </row>
    <row r="269" spans="1:9" x14ac:dyDescent="0.25">
      <c r="A269" s="25"/>
      <c r="B269" s="13"/>
      <c r="C269" s="13"/>
      <c r="D269" s="14"/>
      <c r="E269" s="13"/>
      <c r="F269" s="14"/>
      <c r="G269" s="13"/>
      <c r="H269" s="16" t="str">
        <f>IF(COUNTA($A269:$G269)=0,"",IF(OR($B269="",SUMPRODUCT(--(Extinguishers!$A$2:$A$301=$B269))&lt;&gt;1),"Check ID",IF(OR(NOT(AND(ISNUMBER($A269),N($A269)&gt;=18264,N($A269)&lt;=73050)),N($A269)&lt;SUMPRODUCT(--(Extinguishers!$A$2:$A$301=$B269),Extinguishers!$E$2:$E$301),AND($C269&lt;&gt;"Monthly",$C269&lt;&gt;"Maintenance",$C269&lt;&gt;"Internal",$C269&lt;&gt;"Hydrostatic"),AND($E269&lt;&gt;"Pass",$E269&lt;&gt;"Fail"),AND($G269&lt;&gt;"",$G269&lt;&gt;"Open",$G269&lt;&gt;"Closed")),"Check inputs",IF(AND($E269="Fail",$G269=""),"Set follow-up","OK"))))</f>
        <v/>
      </c>
      <c r="I269" s="26">
        <f>IF(AND(ISNUMBER($A269),N($A269)&gt;=18264,N($A269)&lt;=73050),$A269,0)</f>
        <v>0</v>
      </c>
    </row>
    <row r="270" spans="1:9" x14ac:dyDescent="0.25">
      <c r="A270" s="25"/>
      <c r="B270" s="13"/>
      <c r="C270" s="13"/>
      <c r="D270" s="14"/>
      <c r="E270" s="13"/>
      <c r="F270" s="14"/>
      <c r="G270" s="13"/>
      <c r="H270" s="16" t="str">
        <f>IF(COUNTA($A270:$G270)=0,"",IF(OR($B270="",SUMPRODUCT(--(Extinguishers!$A$2:$A$301=$B270))&lt;&gt;1),"Check ID",IF(OR(NOT(AND(ISNUMBER($A270),N($A270)&gt;=18264,N($A270)&lt;=73050)),N($A270)&lt;SUMPRODUCT(--(Extinguishers!$A$2:$A$301=$B270),Extinguishers!$E$2:$E$301),AND($C270&lt;&gt;"Monthly",$C270&lt;&gt;"Maintenance",$C270&lt;&gt;"Internal",$C270&lt;&gt;"Hydrostatic"),AND($E270&lt;&gt;"Pass",$E270&lt;&gt;"Fail"),AND($G270&lt;&gt;"",$G270&lt;&gt;"Open",$G270&lt;&gt;"Closed")),"Check inputs",IF(AND($E270="Fail",$G270=""),"Set follow-up","OK"))))</f>
        <v/>
      </c>
      <c r="I270" s="26">
        <f>IF(AND(ISNUMBER($A270),N($A270)&gt;=18264,N($A270)&lt;=73050),$A270,0)</f>
        <v>0</v>
      </c>
    </row>
    <row r="271" spans="1:9" x14ac:dyDescent="0.25">
      <c r="A271" s="25"/>
      <c r="B271" s="13"/>
      <c r="C271" s="13"/>
      <c r="D271" s="14"/>
      <c r="E271" s="13"/>
      <c r="F271" s="14"/>
      <c r="G271" s="13"/>
      <c r="H271" s="16" t="str">
        <f>IF(COUNTA($A271:$G271)=0,"",IF(OR($B271="",SUMPRODUCT(--(Extinguishers!$A$2:$A$301=$B271))&lt;&gt;1),"Check ID",IF(OR(NOT(AND(ISNUMBER($A271),N($A271)&gt;=18264,N($A271)&lt;=73050)),N($A271)&lt;SUMPRODUCT(--(Extinguishers!$A$2:$A$301=$B271),Extinguishers!$E$2:$E$301),AND($C271&lt;&gt;"Monthly",$C271&lt;&gt;"Maintenance",$C271&lt;&gt;"Internal",$C271&lt;&gt;"Hydrostatic"),AND($E271&lt;&gt;"Pass",$E271&lt;&gt;"Fail"),AND($G271&lt;&gt;"",$G271&lt;&gt;"Open",$G271&lt;&gt;"Closed")),"Check inputs",IF(AND($E271="Fail",$G271=""),"Set follow-up","OK"))))</f>
        <v/>
      </c>
      <c r="I271" s="26">
        <f>IF(AND(ISNUMBER($A271),N($A271)&gt;=18264,N($A271)&lt;=73050),$A271,0)</f>
        <v>0</v>
      </c>
    </row>
    <row r="272" spans="1:9" x14ac:dyDescent="0.25">
      <c r="A272" s="25"/>
      <c r="B272" s="13"/>
      <c r="C272" s="13"/>
      <c r="D272" s="14"/>
      <c r="E272" s="13"/>
      <c r="F272" s="14"/>
      <c r="G272" s="13"/>
      <c r="H272" s="16" t="str">
        <f>IF(COUNTA($A272:$G272)=0,"",IF(OR($B272="",SUMPRODUCT(--(Extinguishers!$A$2:$A$301=$B272))&lt;&gt;1),"Check ID",IF(OR(NOT(AND(ISNUMBER($A272),N($A272)&gt;=18264,N($A272)&lt;=73050)),N($A272)&lt;SUMPRODUCT(--(Extinguishers!$A$2:$A$301=$B272),Extinguishers!$E$2:$E$301),AND($C272&lt;&gt;"Monthly",$C272&lt;&gt;"Maintenance",$C272&lt;&gt;"Internal",$C272&lt;&gt;"Hydrostatic"),AND($E272&lt;&gt;"Pass",$E272&lt;&gt;"Fail"),AND($G272&lt;&gt;"",$G272&lt;&gt;"Open",$G272&lt;&gt;"Closed")),"Check inputs",IF(AND($E272="Fail",$G272=""),"Set follow-up","OK"))))</f>
        <v/>
      </c>
      <c r="I272" s="26">
        <f>IF(AND(ISNUMBER($A272),N($A272)&gt;=18264,N($A272)&lt;=73050),$A272,0)</f>
        <v>0</v>
      </c>
    </row>
    <row r="273" spans="1:9" x14ac:dyDescent="0.25">
      <c r="A273" s="25"/>
      <c r="B273" s="13"/>
      <c r="C273" s="13"/>
      <c r="D273" s="14"/>
      <c r="E273" s="13"/>
      <c r="F273" s="14"/>
      <c r="G273" s="13"/>
      <c r="H273" s="16" t="str">
        <f>IF(COUNTA($A273:$G273)=0,"",IF(OR($B273="",SUMPRODUCT(--(Extinguishers!$A$2:$A$301=$B273))&lt;&gt;1),"Check ID",IF(OR(NOT(AND(ISNUMBER($A273),N($A273)&gt;=18264,N($A273)&lt;=73050)),N($A273)&lt;SUMPRODUCT(--(Extinguishers!$A$2:$A$301=$B273),Extinguishers!$E$2:$E$301),AND($C273&lt;&gt;"Monthly",$C273&lt;&gt;"Maintenance",$C273&lt;&gt;"Internal",$C273&lt;&gt;"Hydrostatic"),AND($E273&lt;&gt;"Pass",$E273&lt;&gt;"Fail"),AND($G273&lt;&gt;"",$G273&lt;&gt;"Open",$G273&lt;&gt;"Closed")),"Check inputs",IF(AND($E273="Fail",$G273=""),"Set follow-up","OK"))))</f>
        <v/>
      </c>
      <c r="I273" s="26">
        <f>IF(AND(ISNUMBER($A273),N($A273)&gt;=18264,N($A273)&lt;=73050),$A273,0)</f>
        <v>0</v>
      </c>
    </row>
    <row r="274" spans="1:9" x14ac:dyDescent="0.25">
      <c r="A274" s="25"/>
      <c r="B274" s="13"/>
      <c r="C274" s="13"/>
      <c r="D274" s="14"/>
      <c r="E274" s="13"/>
      <c r="F274" s="14"/>
      <c r="G274" s="13"/>
      <c r="H274" s="16" t="str">
        <f>IF(COUNTA($A274:$G274)=0,"",IF(OR($B274="",SUMPRODUCT(--(Extinguishers!$A$2:$A$301=$B274))&lt;&gt;1),"Check ID",IF(OR(NOT(AND(ISNUMBER($A274),N($A274)&gt;=18264,N($A274)&lt;=73050)),N($A274)&lt;SUMPRODUCT(--(Extinguishers!$A$2:$A$301=$B274),Extinguishers!$E$2:$E$301),AND($C274&lt;&gt;"Monthly",$C274&lt;&gt;"Maintenance",$C274&lt;&gt;"Internal",$C274&lt;&gt;"Hydrostatic"),AND($E274&lt;&gt;"Pass",$E274&lt;&gt;"Fail"),AND($G274&lt;&gt;"",$G274&lt;&gt;"Open",$G274&lt;&gt;"Closed")),"Check inputs",IF(AND($E274="Fail",$G274=""),"Set follow-up","OK"))))</f>
        <v/>
      </c>
      <c r="I274" s="26">
        <f>IF(AND(ISNUMBER($A274),N($A274)&gt;=18264,N($A274)&lt;=73050),$A274,0)</f>
        <v>0</v>
      </c>
    </row>
    <row r="275" spans="1:9" x14ac:dyDescent="0.25">
      <c r="A275" s="25"/>
      <c r="B275" s="13"/>
      <c r="C275" s="13"/>
      <c r="D275" s="14"/>
      <c r="E275" s="13"/>
      <c r="F275" s="14"/>
      <c r="G275" s="13"/>
      <c r="H275" s="16" t="str">
        <f>IF(COUNTA($A275:$G275)=0,"",IF(OR($B275="",SUMPRODUCT(--(Extinguishers!$A$2:$A$301=$B275))&lt;&gt;1),"Check ID",IF(OR(NOT(AND(ISNUMBER($A275),N($A275)&gt;=18264,N($A275)&lt;=73050)),N($A275)&lt;SUMPRODUCT(--(Extinguishers!$A$2:$A$301=$B275),Extinguishers!$E$2:$E$301),AND($C275&lt;&gt;"Monthly",$C275&lt;&gt;"Maintenance",$C275&lt;&gt;"Internal",$C275&lt;&gt;"Hydrostatic"),AND($E275&lt;&gt;"Pass",$E275&lt;&gt;"Fail"),AND($G275&lt;&gt;"",$G275&lt;&gt;"Open",$G275&lt;&gt;"Closed")),"Check inputs",IF(AND($E275="Fail",$G275=""),"Set follow-up","OK"))))</f>
        <v/>
      </c>
      <c r="I275" s="26">
        <f>IF(AND(ISNUMBER($A275),N($A275)&gt;=18264,N($A275)&lt;=73050),$A275,0)</f>
        <v>0</v>
      </c>
    </row>
    <row r="276" spans="1:9" x14ac:dyDescent="0.25">
      <c r="A276" s="25"/>
      <c r="B276" s="13"/>
      <c r="C276" s="13"/>
      <c r="D276" s="14"/>
      <c r="E276" s="13"/>
      <c r="F276" s="14"/>
      <c r="G276" s="13"/>
      <c r="H276" s="16" t="str">
        <f>IF(COUNTA($A276:$G276)=0,"",IF(OR($B276="",SUMPRODUCT(--(Extinguishers!$A$2:$A$301=$B276))&lt;&gt;1),"Check ID",IF(OR(NOT(AND(ISNUMBER($A276),N($A276)&gt;=18264,N($A276)&lt;=73050)),N($A276)&lt;SUMPRODUCT(--(Extinguishers!$A$2:$A$301=$B276),Extinguishers!$E$2:$E$301),AND($C276&lt;&gt;"Monthly",$C276&lt;&gt;"Maintenance",$C276&lt;&gt;"Internal",$C276&lt;&gt;"Hydrostatic"),AND($E276&lt;&gt;"Pass",$E276&lt;&gt;"Fail"),AND($G276&lt;&gt;"",$G276&lt;&gt;"Open",$G276&lt;&gt;"Closed")),"Check inputs",IF(AND($E276="Fail",$G276=""),"Set follow-up","OK"))))</f>
        <v/>
      </c>
      <c r="I276" s="26">
        <f>IF(AND(ISNUMBER($A276),N($A276)&gt;=18264,N($A276)&lt;=73050),$A276,0)</f>
        <v>0</v>
      </c>
    </row>
    <row r="277" spans="1:9" x14ac:dyDescent="0.25">
      <c r="A277" s="25"/>
      <c r="B277" s="13"/>
      <c r="C277" s="13"/>
      <c r="D277" s="14"/>
      <c r="E277" s="13"/>
      <c r="F277" s="14"/>
      <c r="G277" s="13"/>
      <c r="H277" s="16" t="str">
        <f>IF(COUNTA($A277:$G277)=0,"",IF(OR($B277="",SUMPRODUCT(--(Extinguishers!$A$2:$A$301=$B277))&lt;&gt;1),"Check ID",IF(OR(NOT(AND(ISNUMBER($A277),N($A277)&gt;=18264,N($A277)&lt;=73050)),N($A277)&lt;SUMPRODUCT(--(Extinguishers!$A$2:$A$301=$B277),Extinguishers!$E$2:$E$301),AND($C277&lt;&gt;"Monthly",$C277&lt;&gt;"Maintenance",$C277&lt;&gt;"Internal",$C277&lt;&gt;"Hydrostatic"),AND($E277&lt;&gt;"Pass",$E277&lt;&gt;"Fail"),AND($G277&lt;&gt;"",$G277&lt;&gt;"Open",$G277&lt;&gt;"Closed")),"Check inputs",IF(AND($E277="Fail",$G277=""),"Set follow-up","OK"))))</f>
        <v/>
      </c>
      <c r="I277" s="26">
        <f>IF(AND(ISNUMBER($A277),N($A277)&gt;=18264,N($A277)&lt;=73050),$A277,0)</f>
        <v>0</v>
      </c>
    </row>
    <row r="278" spans="1:9" x14ac:dyDescent="0.25">
      <c r="A278" s="25"/>
      <c r="B278" s="13"/>
      <c r="C278" s="13"/>
      <c r="D278" s="14"/>
      <c r="E278" s="13"/>
      <c r="F278" s="14"/>
      <c r="G278" s="13"/>
      <c r="H278" s="16" t="str">
        <f>IF(COUNTA($A278:$G278)=0,"",IF(OR($B278="",SUMPRODUCT(--(Extinguishers!$A$2:$A$301=$B278))&lt;&gt;1),"Check ID",IF(OR(NOT(AND(ISNUMBER($A278),N($A278)&gt;=18264,N($A278)&lt;=73050)),N($A278)&lt;SUMPRODUCT(--(Extinguishers!$A$2:$A$301=$B278),Extinguishers!$E$2:$E$301),AND($C278&lt;&gt;"Monthly",$C278&lt;&gt;"Maintenance",$C278&lt;&gt;"Internal",$C278&lt;&gt;"Hydrostatic"),AND($E278&lt;&gt;"Pass",$E278&lt;&gt;"Fail"),AND($G278&lt;&gt;"",$G278&lt;&gt;"Open",$G278&lt;&gt;"Closed")),"Check inputs",IF(AND($E278="Fail",$G278=""),"Set follow-up","OK"))))</f>
        <v/>
      </c>
      <c r="I278" s="26">
        <f>IF(AND(ISNUMBER($A278),N($A278)&gt;=18264,N($A278)&lt;=73050),$A278,0)</f>
        <v>0</v>
      </c>
    </row>
    <row r="279" spans="1:9" x14ac:dyDescent="0.25">
      <c r="A279" s="25"/>
      <c r="B279" s="13"/>
      <c r="C279" s="13"/>
      <c r="D279" s="14"/>
      <c r="E279" s="13"/>
      <c r="F279" s="14"/>
      <c r="G279" s="13"/>
      <c r="H279" s="16" t="str">
        <f>IF(COUNTA($A279:$G279)=0,"",IF(OR($B279="",SUMPRODUCT(--(Extinguishers!$A$2:$A$301=$B279))&lt;&gt;1),"Check ID",IF(OR(NOT(AND(ISNUMBER($A279),N($A279)&gt;=18264,N($A279)&lt;=73050)),N($A279)&lt;SUMPRODUCT(--(Extinguishers!$A$2:$A$301=$B279),Extinguishers!$E$2:$E$301),AND($C279&lt;&gt;"Monthly",$C279&lt;&gt;"Maintenance",$C279&lt;&gt;"Internal",$C279&lt;&gt;"Hydrostatic"),AND($E279&lt;&gt;"Pass",$E279&lt;&gt;"Fail"),AND($G279&lt;&gt;"",$G279&lt;&gt;"Open",$G279&lt;&gt;"Closed")),"Check inputs",IF(AND($E279="Fail",$G279=""),"Set follow-up","OK"))))</f>
        <v/>
      </c>
      <c r="I279" s="26">
        <f>IF(AND(ISNUMBER($A279),N($A279)&gt;=18264,N($A279)&lt;=73050),$A279,0)</f>
        <v>0</v>
      </c>
    </row>
    <row r="280" spans="1:9" x14ac:dyDescent="0.25">
      <c r="A280" s="25"/>
      <c r="B280" s="13"/>
      <c r="C280" s="13"/>
      <c r="D280" s="14"/>
      <c r="E280" s="13"/>
      <c r="F280" s="14"/>
      <c r="G280" s="13"/>
      <c r="H280" s="16" t="str">
        <f>IF(COUNTA($A280:$G280)=0,"",IF(OR($B280="",SUMPRODUCT(--(Extinguishers!$A$2:$A$301=$B280))&lt;&gt;1),"Check ID",IF(OR(NOT(AND(ISNUMBER($A280),N($A280)&gt;=18264,N($A280)&lt;=73050)),N($A280)&lt;SUMPRODUCT(--(Extinguishers!$A$2:$A$301=$B280),Extinguishers!$E$2:$E$301),AND($C280&lt;&gt;"Monthly",$C280&lt;&gt;"Maintenance",$C280&lt;&gt;"Internal",$C280&lt;&gt;"Hydrostatic"),AND($E280&lt;&gt;"Pass",$E280&lt;&gt;"Fail"),AND($G280&lt;&gt;"",$G280&lt;&gt;"Open",$G280&lt;&gt;"Closed")),"Check inputs",IF(AND($E280="Fail",$G280=""),"Set follow-up","OK"))))</f>
        <v/>
      </c>
      <c r="I280" s="26">
        <f>IF(AND(ISNUMBER($A280),N($A280)&gt;=18264,N($A280)&lt;=73050),$A280,0)</f>
        <v>0</v>
      </c>
    </row>
    <row r="281" spans="1:9" x14ac:dyDescent="0.25">
      <c r="A281" s="25"/>
      <c r="B281" s="13"/>
      <c r="C281" s="13"/>
      <c r="D281" s="14"/>
      <c r="E281" s="13"/>
      <c r="F281" s="14"/>
      <c r="G281" s="13"/>
      <c r="H281" s="16" t="str">
        <f>IF(COUNTA($A281:$G281)=0,"",IF(OR($B281="",SUMPRODUCT(--(Extinguishers!$A$2:$A$301=$B281))&lt;&gt;1),"Check ID",IF(OR(NOT(AND(ISNUMBER($A281),N($A281)&gt;=18264,N($A281)&lt;=73050)),N($A281)&lt;SUMPRODUCT(--(Extinguishers!$A$2:$A$301=$B281),Extinguishers!$E$2:$E$301),AND($C281&lt;&gt;"Monthly",$C281&lt;&gt;"Maintenance",$C281&lt;&gt;"Internal",$C281&lt;&gt;"Hydrostatic"),AND($E281&lt;&gt;"Pass",$E281&lt;&gt;"Fail"),AND($G281&lt;&gt;"",$G281&lt;&gt;"Open",$G281&lt;&gt;"Closed")),"Check inputs",IF(AND($E281="Fail",$G281=""),"Set follow-up","OK"))))</f>
        <v/>
      </c>
      <c r="I281" s="26">
        <f>IF(AND(ISNUMBER($A281),N($A281)&gt;=18264,N($A281)&lt;=73050),$A281,0)</f>
        <v>0</v>
      </c>
    </row>
    <row r="282" spans="1:9" x14ac:dyDescent="0.25">
      <c r="A282" s="25"/>
      <c r="B282" s="13"/>
      <c r="C282" s="13"/>
      <c r="D282" s="14"/>
      <c r="E282" s="13"/>
      <c r="F282" s="14"/>
      <c r="G282" s="13"/>
      <c r="H282" s="16" t="str">
        <f>IF(COUNTA($A282:$G282)=0,"",IF(OR($B282="",SUMPRODUCT(--(Extinguishers!$A$2:$A$301=$B282))&lt;&gt;1),"Check ID",IF(OR(NOT(AND(ISNUMBER($A282),N($A282)&gt;=18264,N($A282)&lt;=73050)),N($A282)&lt;SUMPRODUCT(--(Extinguishers!$A$2:$A$301=$B282),Extinguishers!$E$2:$E$301),AND($C282&lt;&gt;"Monthly",$C282&lt;&gt;"Maintenance",$C282&lt;&gt;"Internal",$C282&lt;&gt;"Hydrostatic"),AND($E282&lt;&gt;"Pass",$E282&lt;&gt;"Fail"),AND($G282&lt;&gt;"",$G282&lt;&gt;"Open",$G282&lt;&gt;"Closed")),"Check inputs",IF(AND($E282="Fail",$G282=""),"Set follow-up","OK"))))</f>
        <v/>
      </c>
      <c r="I282" s="26">
        <f>IF(AND(ISNUMBER($A282),N($A282)&gt;=18264,N($A282)&lt;=73050),$A282,0)</f>
        <v>0</v>
      </c>
    </row>
    <row r="283" spans="1:9" x14ac:dyDescent="0.25">
      <c r="A283" s="25"/>
      <c r="B283" s="13"/>
      <c r="C283" s="13"/>
      <c r="D283" s="14"/>
      <c r="E283" s="13"/>
      <c r="F283" s="14"/>
      <c r="G283" s="13"/>
      <c r="H283" s="16" t="str">
        <f>IF(COUNTA($A283:$G283)=0,"",IF(OR($B283="",SUMPRODUCT(--(Extinguishers!$A$2:$A$301=$B283))&lt;&gt;1),"Check ID",IF(OR(NOT(AND(ISNUMBER($A283),N($A283)&gt;=18264,N($A283)&lt;=73050)),N($A283)&lt;SUMPRODUCT(--(Extinguishers!$A$2:$A$301=$B283),Extinguishers!$E$2:$E$301),AND($C283&lt;&gt;"Monthly",$C283&lt;&gt;"Maintenance",$C283&lt;&gt;"Internal",$C283&lt;&gt;"Hydrostatic"),AND($E283&lt;&gt;"Pass",$E283&lt;&gt;"Fail"),AND($G283&lt;&gt;"",$G283&lt;&gt;"Open",$G283&lt;&gt;"Closed")),"Check inputs",IF(AND($E283="Fail",$G283=""),"Set follow-up","OK"))))</f>
        <v/>
      </c>
      <c r="I283" s="26">
        <f>IF(AND(ISNUMBER($A283),N($A283)&gt;=18264,N($A283)&lt;=73050),$A283,0)</f>
        <v>0</v>
      </c>
    </row>
    <row r="284" spans="1:9" x14ac:dyDescent="0.25">
      <c r="A284" s="25"/>
      <c r="B284" s="13"/>
      <c r="C284" s="13"/>
      <c r="D284" s="14"/>
      <c r="E284" s="13"/>
      <c r="F284" s="14"/>
      <c r="G284" s="13"/>
      <c r="H284" s="16" t="str">
        <f>IF(COUNTA($A284:$G284)=0,"",IF(OR($B284="",SUMPRODUCT(--(Extinguishers!$A$2:$A$301=$B284))&lt;&gt;1),"Check ID",IF(OR(NOT(AND(ISNUMBER($A284),N($A284)&gt;=18264,N($A284)&lt;=73050)),N($A284)&lt;SUMPRODUCT(--(Extinguishers!$A$2:$A$301=$B284),Extinguishers!$E$2:$E$301),AND($C284&lt;&gt;"Monthly",$C284&lt;&gt;"Maintenance",$C284&lt;&gt;"Internal",$C284&lt;&gt;"Hydrostatic"),AND($E284&lt;&gt;"Pass",$E284&lt;&gt;"Fail"),AND($G284&lt;&gt;"",$G284&lt;&gt;"Open",$G284&lt;&gt;"Closed")),"Check inputs",IF(AND($E284="Fail",$G284=""),"Set follow-up","OK"))))</f>
        <v/>
      </c>
      <c r="I284" s="26">
        <f>IF(AND(ISNUMBER($A284),N($A284)&gt;=18264,N($A284)&lt;=73050),$A284,0)</f>
        <v>0</v>
      </c>
    </row>
    <row r="285" spans="1:9" x14ac:dyDescent="0.25">
      <c r="A285" s="25"/>
      <c r="B285" s="13"/>
      <c r="C285" s="13"/>
      <c r="D285" s="14"/>
      <c r="E285" s="13"/>
      <c r="F285" s="14"/>
      <c r="G285" s="13"/>
      <c r="H285" s="16" t="str">
        <f>IF(COUNTA($A285:$G285)=0,"",IF(OR($B285="",SUMPRODUCT(--(Extinguishers!$A$2:$A$301=$B285))&lt;&gt;1),"Check ID",IF(OR(NOT(AND(ISNUMBER($A285),N($A285)&gt;=18264,N($A285)&lt;=73050)),N($A285)&lt;SUMPRODUCT(--(Extinguishers!$A$2:$A$301=$B285),Extinguishers!$E$2:$E$301),AND($C285&lt;&gt;"Monthly",$C285&lt;&gt;"Maintenance",$C285&lt;&gt;"Internal",$C285&lt;&gt;"Hydrostatic"),AND($E285&lt;&gt;"Pass",$E285&lt;&gt;"Fail"),AND($G285&lt;&gt;"",$G285&lt;&gt;"Open",$G285&lt;&gt;"Closed")),"Check inputs",IF(AND($E285="Fail",$G285=""),"Set follow-up","OK"))))</f>
        <v/>
      </c>
      <c r="I285" s="26">
        <f>IF(AND(ISNUMBER($A285),N($A285)&gt;=18264,N($A285)&lt;=73050),$A285,0)</f>
        <v>0</v>
      </c>
    </row>
    <row r="286" spans="1:9" x14ac:dyDescent="0.25">
      <c r="A286" s="25"/>
      <c r="B286" s="13"/>
      <c r="C286" s="13"/>
      <c r="D286" s="14"/>
      <c r="E286" s="13"/>
      <c r="F286" s="14"/>
      <c r="G286" s="13"/>
      <c r="H286" s="16" t="str">
        <f>IF(COUNTA($A286:$G286)=0,"",IF(OR($B286="",SUMPRODUCT(--(Extinguishers!$A$2:$A$301=$B286))&lt;&gt;1),"Check ID",IF(OR(NOT(AND(ISNUMBER($A286),N($A286)&gt;=18264,N($A286)&lt;=73050)),N($A286)&lt;SUMPRODUCT(--(Extinguishers!$A$2:$A$301=$B286),Extinguishers!$E$2:$E$301),AND($C286&lt;&gt;"Monthly",$C286&lt;&gt;"Maintenance",$C286&lt;&gt;"Internal",$C286&lt;&gt;"Hydrostatic"),AND($E286&lt;&gt;"Pass",$E286&lt;&gt;"Fail"),AND($G286&lt;&gt;"",$G286&lt;&gt;"Open",$G286&lt;&gt;"Closed")),"Check inputs",IF(AND($E286="Fail",$G286=""),"Set follow-up","OK"))))</f>
        <v/>
      </c>
      <c r="I286" s="26">
        <f>IF(AND(ISNUMBER($A286),N($A286)&gt;=18264,N($A286)&lt;=73050),$A286,0)</f>
        <v>0</v>
      </c>
    </row>
    <row r="287" spans="1:9" x14ac:dyDescent="0.25">
      <c r="A287" s="25"/>
      <c r="B287" s="13"/>
      <c r="C287" s="13"/>
      <c r="D287" s="14"/>
      <c r="E287" s="13"/>
      <c r="F287" s="14"/>
      <c r="G287" s="13"/>
      <c r="H287" s="16" t="str">
        <f>IF(COUNTA($A287:$G287)=0,"",IF(OR($B287="",SUMPRODUCT(--(Extinguishers!$A$2:$A$301=$B287))&lt;&gt;1),"Check ID",IF(OR(NOT(AND(ISNUMBER($A287),N($A287)&gt;=18264,N($A287)&lt;=73050)),N($A287)&lt;SUMPRODUCT(--(Extinguishers!$A$2:$A$301=$B287),Extinguishers!$E$2:$E$301),AND($C287&lt;&gt;"Monthly",$C287&lt;&gt;"Maintenance",$C287&lt;&gt;"Internal",$C287&lt;&gt;"Hydrostatic"),AND($E287&lt;&gt;"Pass",$E287&lt;&gt;"Fail"),AND($G287&lt;&gt;"",$G287&lt;&gt;"Open",$G287&lt;&gt;"Closed")),"Check inputs",IF(AND($E287="Fail",$G287=""),"Set follow-up","OK"))))</f>
        <v/>
      </c>
      <c r="I287" s="26">
        <f>IF(AND(ISNUMBER($A287),N($A287)&gt;=18264,N($A287)&lt;=73050),$A287,0)</f>
        <v>0</v>
      </c>
    </row>
    <row r="288" spans="1:9" x14ac:dyDescent="0.25">
      <c r="A288" s="25"/>
      <c r="B288" s="13"/>
      <c r="C288" s="13"/>
      <c r="D288" s="14"/>
      <c r="E288" s="13"/>
      <c r="F288" s="14"/>
      <c r="G288" s="13"/>
      <c r="H288" s="16" t="str">
        <f>IF(COUNTA($A288:$G288)=0,"",IF(OR($B288="",SUMPRODUCT(--(Extinguishers!$A$2:$A$301=$B288))&lt;&gt;1),"Check ID",IF(OR(NOT(AND(ISNUMBER($A288),N($A288)&gt;=18264,N($A288)&lt;=73050)),N($A288)&lt;SUMPRODUCT(--(Extinguishers!$A$2:$A$301=$B288),Extinguishers!$E$2:$E$301),AND($C288&lt;&gt;"Monthly",$C288&lt;&gt;"Maintenance",$C288&lt;&gt;"Internal",$C288&lt;&gt;"Hydrostatic"),AND($E288&lt;&gt;"Pass",$E288&lt;&gt;"Fail"),AND($G288&lt;&gt;"",$G288&lt;&gt;"Open",$G288&lt;&gt;"Closed")),"Check inputs",IF(AND($E288="Fail",$G288=""),"Set follow-up","OK"))))</f>
        <v/>
      </c>
      <c r="I288" s="26">
        <f>IF(AND(ISNUMBER($A288),N($A288)&gt;=18264,N($A288)&lt;=73050),$A288,0)</f>
        <v>0</v>
      </c>
    </row>
    <row r="289" spans="1:9" x14ac:dyDescent="0.25">
      <c r="A289" s="25"/>
      <c r="B289" s="13"/>
      <c r="C289" s="13"/>
      <c r="D289" s="14"/>
      <c r="E289" s="13"/>
      <c r="F289" s="14"/>
      <c r="G289" s="13"/>
      <c r="H289" s="16" t="str">
        <f>IF(COUNTA($A289:$G289)=0,"",IF(OR($B289="",SUMPRODUCT(--(Extinguishers!$A$2:$A$301=$B289))&lt;&gt;1),"Check ID",IF(OR(NOT(AND(ISNUMBER($A289),N($A289)&gt;=18264,N($A289)&lt;=73050)),N($A289)&lt;SUMPRODUCT(--(Extinguishers!$A$2:$A$301=$B289),Extinguishers!$E$2:$E$301),AND($C289&lt;&gt;"Monthly",$C289&lt;&gt;"Maintenance",$C289&lt;&gt;"Internal",$C289&lt;&gt;"Hydrostatic"),AND($E289&lt;&gt;"Pass",$E289&lt;&gt;"Fail"),AND($G289&lt;&gt;"",$G289&lt;&gt;"Open",$G289&lt;&gt;"Closed")),"Check inputs",IF(AND($E289="Fail",$G289=""),"Set follow-up","OK"))))</f>
        <v/>
      </c>
      <c r="I289" s="26">
        <f>IF(AND(ISNUMBER($A289),N($A289)&gt;=18264,N($A289)&lt;=73050),$A289,0)</f>
        <v>0</v>
      </c>
    </row>
    <row r="290" spans="1:9" x14ac:dyDescent="0.25">
      <c r="A290" s="25"/>
      <c r="B290" s="13"/>
      <c r="C290" s="13"/>
      <c r="D290" s="14"/>
      <c r="E290" s="13"/>
      <c r="F290" s="14"/>
      <c r="G290" s="13"/>
      <c r="H290" s="16" t="str">
        <f>IF(COUNTA($A290:$G290)=0,"",IF(OR($B290="",SUMPRODUCT(--(Extinguishers!$A$2:$A$301=$B290))&lt;&gt;1),"Check ID",IF(OR(NOT(AND(ISNUMBER($A290),N($A290)&gt;=18264,N($A290)&lt;=73050)),N($A290)&lt;SUMPRODUCT(--(Extinguishers!$A$2:$A$301=$B290),Extinguishers!$E$2:$E$301),AND($C290&lt;&gt;"Monthly",$C290&lt;&gt;"Maintenance",$C290&lt;&gt;"Internal",$C290&lt;&gt;"Hydrostatic"),AND($E290&lt;&gt;"Pass",$E290&lt;&gt;"Fail"),AND($G290&lt;&gt;"",$G290&lt;&gt;"Open",$G290&lt;&gt;"Closed")),"Check inputs",IF(AND($E290="Fail",$G290=""),"Set follow-up","OK"))))</f>
        <v/>
      </c>
      <c r="I290" s="26">
        <f>IF(AND(ISNUMBER($A290),N($A290)&gt;=18264,N($A290)&lt;=73050),$A290,0)</f>
        <v>0</v>
      </c>
    </row>
    <row r="291" spans="1:9" x14ac:dyDescent="0.25">
      <c r="A291" s="25"/>
      <c r="B291" s="13"/>
      <c r="C291" s="13"/>
      <c r="D291" s="14"/>
      <c r="E291" s="13"/>
      <c r="F291" s="14"/>
      <c r="G291" s="13"/>
      <c r="H291" s="16" t="str">
        <f>IF(COUNTA($A291:$G291)=0,"",IF(OR($B291="",SUMPRODUCT(--(Extinguishers!$A$2:$A$301=$B291))&lt;&gt;1),"Check ID",IF(OR(NOT(AND(ISNUMBER($A291),N($A291)&gt;=18264,N($A291)&lt;=73050)),N($A291)&lt;SUMPRODUCT(--(Extinguishers!$A$2:$A$301=$B291),Extinguishers!$E$2:$E$301),AND($C291&lt;&gt;"Monthly",$C291&lt;&gt;"Maintenance",$C291&lt;&gt;"Internal",$C291&lt;&gt;"Hydrostatic"),AND($E291&lt;&gt;"Pass",$E291&lt;&gt;"Fail"),AND($G291&lt;&gt;"",$G291&lt;&gt;"Open",$G291&lt;&gt;"Closed")),"Check inputs",IF(AND($E291="Fail",$G291=""),"Set follow-up","OK"))))</f>
        <v/>
      </c>
      <c r="I291" s="26">
        <f>IF(AND(ISNUMBER($A291),N($A291)&gt;=18264,N($A291)&lt;=73050),$A291,0)</f>
        <v>0</v>
      </c>
    </row>
    <row r="292" spans="1:9" x14ac:dyDescent="0.25">
      <c r="A292" s="25"/>
      <c r="B292" s="13"/>
      <c r="C292" s="13"/>
      <c r="D292" s="14"/>
      <c r="E292" s="13"/>
      <c r="F292" s="14"/>
      <c r="G292" s="13"/>
      <c r="H292" s="16" t="str">
        <f>IF(COUNTA($A292:$G292)=0,"",IF(OR($B292="",SUMPRODUCT(--(Extinguishers!$A$2:$A$301=$B292))&lt;&gt;1),"Check ID",IF(OR(NOT(AND(ISNUMBER($A292),N($A292)&gt;=18264,N($A292)&lt;=73050)),N($A292)&lt;SUMPRODUCT(--(Extinguishers!$A$2:$A$301=$B292),Extinguishers!$E$2:$E$301),AND($C292&lt;&gt;"Monthly",$C292&lt;&gt;"Maintenance",$C292&lt;&gt;"Internal",$C292&lt;&gt;"Hydrostatic"),AND($E292&lt;&gt;"Pass",$E292&lt;&gt;"Fail"),AND($G292&lt;&gt;"",$G292&lt;&gt;"Open",$G292&lt;&gt;"Closed")),"Check inputs",IF(AND($E292="Fail",$G292=""),"Set follow-up","OK"))))</f>
        <v/>
      </c>
      <c r="I292" s="26">
        <f>IF(AND(ISNUMBER($A292),N($A292)&gt;=18264,N($A292)&lt;=73050),$A292,0)</f>
        <v>0</v>
      </c>
    </row>
    <row r="293" spans="1:9" x14ac:dyDescent="0.25">
      <c r="A293" s="25"/>
      <c r="B293" s="13"/>
      <c r="C293" s="13"/>
      <c r="D293" s="14"/>
      <c r="E293" s="13"/>
      <c r="F293" s="14"/>
      <c r="G293" s="13"/>
      <c r="H293" s="16" t="str">
        <f>IF(COUNTA($A293:$G293)=0,"",IF(OR($B293="",SUMPRODUCT(--(Extinguishers!$A$2:$A$301=$B293))&lt;&gt;1),"Check ID",IF(OR(NOT(AND(ISNUMBER($A293),N($A293)&gt;=18264,N($A293)&lt;=73050)),N($A293)&lt;SUMPRODUCT(--(Extinguishers!$A$2:$A$301=$B293),Extinguishers!$E$2:$E$301),AND($C293&lt;&gt;"Monthly",$C293&lt;&gt;"Maintenance",$C293&lt;&gt;"Internal",$C293&lt;&gt;"Hydrostatic"),AND($E293&lt;&gt;"Pass",$E293&lt;&gt;"Fail"),AND($G293&lt;&gt;"",$G293&lt;&gt;"Open",$G293&lt;&gt;"Closed")),"Check inputs",IF(AND($E293="Fail",$G293=""),"Set follow-up","OK"))))</f>
        <v/>
      </c>
      <c r="I293" s="26">
        <f>IF(AND(ISNUMBER($A293),N($A293)&gt;=18264,N($A293)&lt;=73050),$A293,0)</f>
        <v>0</v>
      </c>
    </row>
    <row r="294" spans="1:9" x14ac:dyDescent="0.25">
      <c r="A294" s="25"/>
      <c r="B294" s="13"/>
      <c r="C294" s="13"/>
      <c r="D294" s="14"/>
      <c r="E294" s="13"/>
      <c r="F294" s="14"/>
      <c r="G294" s="13"/>
      <c r="H294" s="16" t="str">
        <f>IF(COUNTA($A294:$G294)=0,"",IF(OR($B294="",SUMPRODUCT(--(Extinguishers!$A$2:$A$301=$B294))&lt;&gt;1),"Check ID",IF(OR(NOT(AND(ISNUMBER($A294),N($A294)&gt;=18264,N($A294)&lt;=73050)),N($A294)&lt;SUMPRODUCT(--(Extinguishers!$A$2:$A$301=$B294),Extinguishers!$E$2:$E$301),AND($C294&lt;&gt;"Monthly",$C294&lt;&gt;"Maintenance",$C294&lt;&gt;"Internal",$C294&lt;&gt;"Hydrostatic"),AND($E294&lt;&gt;"Pass",$E294&lt;&gt;"Fail"),AND($G294&lt;&gt;"",$G294&lt;&gt;"Open",$G294&lt;&gt;"Closed")),"Check inputs",IF(AND($E294="Fail",$G294=""),"Set follow-up","OK"))))</f>
        <v/>
      </c>
      <c r="I294" s="26">
        <f>IF(AND(ISNUMBER($A294),N($A294)&gt;=18264,N($A294)&lt;=73050),$A294,0)</f>
        <v>0</v>
      </c>
    </row>
    <row r="295" spans="1:9" x14ac:dyDescent="0.25">
      <c r="A295" s="25"/>
      <c r="B295" s="13"/>
      <c r="C295" s="13"/>
      <c r="D295" s="14"/>
      <c r="E295" s="13"/>
      <c r="F295" s="14"/>
      <c r="G295" s="13"/>
      <c r="H295" s="16" t="str">
        <f>IF(COUNTA($A295:$G295)=0,"",IF(OR($B295="",SUMPRODUCT(--(Extinguishers!$A$2:$A$301=$B295))&lt;&gt;1),"Check ID",IF(OR(NOT(AND(ISNUMBER($A295),N($A295)&gt;=18264,N($A295)&lt;=73050)),N($A295)&lt;SUMPRODUCT(--(Extinguishers!$A$2:$A$301=$B295),Extinguishers!$E$2:$E$301),AND($C295&lt;&gt;"Monthly",$C295&lt;&gt;"Maintenance",$C295&lt;&gt;"Internal",$C295&lt;&gt;"Hydrostatic"),AND($E295&lt;&gt;"Pass",$E295&lt;&gt;"Fail"),AND($G295&lt;&gt;"",$G295&lt;&gt;"Open",$G295&lt;&gt;"Closed")),"Check inputs",IF(AND($E295="Fail",$G295=""),"Set follow-up","OK"))))</f>
        <v/>
      </c>
      <c r="I295" s="26">
        <f>IF(AND(ISNUMBER($A295),N($A295)&gt;=18264,N($A295)&lt;=73050),$A295,0)</f>
        <v>0</v>
      </c>
    </row>
    <row r="296" spans="1:9" x14ac:dyDescent="0.25">
      <c r="A296" s="25"/>
      <c r="B296" s="13"/>
      <c r="C296" s="13"/>
      <c r="D296" s="14"/>
      <c r="E296" s="13"/>
      <c r="F296" s="14"/>
      <c r="G296" s="13"/>
      <c r="H296" s="16" t="str">
        <f>IF(COUNTA($A296:$G296)=0,"",IF(OR($B296="",SUMPRODUCT(--(Extinguishers!$A$2:$A$301=$B296))&lt;&gt;1),"Check ID",IF(OR(NOT(AND(ISNUMBER($A296),N($A296)&gt;=18264,N($A296)&lt;=73050)),N($A296)&lt;SUMPRODUCT(--(Extinguishers!$A$2:$A$301=$B296),Extinguishers!$E$2:$E$301),AND($C296&lt;&gt;"Monthly",$C296&lt;&gt;"Maintenance",$C296&lt;&gt;"Internal",$C296&lt;&gt;"Hydrostatic"),AND($E296&lt;&gt;"Pass",$E296&lt;&gt;"Fail"),AND($G296&lt;&gt;"",$G296&lt;&gt;"Open",$G296&lt;&gt;"Closed")),"Check inputs",IF(AND($E296="Fail",$G296=""),"Set follow-up","OK"))))</f>
        <v/>
      </c>
      <c r="I296" s="26">
        <f>IF(AND(ISNUMBER($A296),N($A296)&gt;=18264,N($A296)&lt;=73050),$A296,0)</f>
        <v>0</v>
      </c>
    </row>
    <row r="297" spans="1:9" x14ac:dyDescent="0.25">
      <c r="A297" s="25"/>
      <c r="B297" s="13"/>
      <c r="C297" s="13"/>
      <c r="D297" s="14"/>
      <c r="E297" s="13"/>
      <c r="F297" s="14"/>
      <c r="G297" s="13"/>
      <c r="H297" s="16" t="str">
        <f>IF(COUNTA($A297:$G297)=0,"",IF(OR($B297="",SUMPRODUCT(--(Extinguishers!$A$2:$A$301=$B297))&lt;&gt;1),"Check ID",IF(OR(NOT(AND(ISNUMBER($A297),N($A297)&gt;=18264,N($A297)&lt;=73050)),N($A297)&lt;SUMPRODUCT(--(Extinguishers!$A$2:$A$301=$B297),Extinguishers!$E$2:$E$301),AND($C297&lt;&gt;"Monthly",$C297&lt;&gt;"Maintenance",$C297&lt;&gt;"Internal",$C297&lt;&gt;"Hydrostatic"),AND($E297&lt;&gt;"Pass",$E297&lt;&gt;"Fail"),AND($G297&lt;&gt;"",$G297&lt;&gt;"Open",$G297&lt;&gt;"Closed")),"Check inputs",IF(AND($E297="Fail",$G297=""),"Set follow-up","OK"))))</f>
        <v/>
      </c>
      <c r="I297" s="26">
        <f>IF(AND(ISNUMBER($A297),N($A297)&gt;=18264,N($A297)&lt;=73050),$A297,0)</f>
        <v>0</v>
      </c>
    </row>
    <row r="298" spans="1:9" x14ac:dyDescent="0.25">
      <c r="A298" s="25"/>
      <c r="B298" s="13"/>
      <c r="C298" s="13"/>
      <c r="D298" s="14"/>
      <c r="E298" s="13"/>
      <c r="F298" s="14"/>
      <c r="G298" s="13"/>
      <c r="H298" s="16" t="str">
        <f>IF(COUNTA($A298:$G298)=0,"",IF(OR($B298="",SUMPRODUCT(--(Extinguishers!$A$2:$A$301=$B298))&lt;&gt;1),"Check ID",IF(OR(NOT(AND(ISNUMBER($A298),N($A298)&gt;=18264,N($A298)&lt;=73050)),N($A298)&lt;SUMPRODUCT(--(Extinguishers!$A$2:$A$301=$B298),Extinguishers!$E$2:$E$301),AND($C298&lt;&gt;"Monthly",$C298&lt;&gt;"Maintenance",$C298&lt;&gt;"Internal",$C298&lt;&gt;"Hydrostatic"),AND($E298&lt;&gt;"Pass",$E298&lt;&gt;"Fail"),AND($G298&lt;&gt;"",$G298&lt;&gt;"Open",$G298&lt;&gt;"Closed")),"Check inputs",IF(AND($E298="Fail",$G298=""),"Set follow-up","OK"))))</f>
        <v/>
      </c>
      <c r="I298" s="26">
        <f>IF(AND(ISNUMBER($A298),N($A298)&gt;=18264,N($A298)&lt;=73050),$A298,0)</f>
        <v>0</v>
      </c>
    </row>
    <row r="299" spans="1:9" x14ac:dyDescent="0.25">
      <c r="A299" s="25"/>
      <c r="B299" s="13"/>
      <c r="C299" s="13"/>
      <c r="D299" s="14"/>
      <c r="E299" s="13"/>
      <c r="F299" s="14"/>
      <c r="G299" s="13"/>
      <c r="H299" s="16" t="str">
        <f>IF(COUNTA($A299:$G299)=0,"",IF(OR($B299="",SUMPRODUCT(--(Extinguishers!$A$2:$A$301=$B299))&lt;&gt;1),"Check ID",IF(OR(NOT(AND(ISNUMBER($A299),N($A299)&gt;=18264,N($A299)&lt;=73050)),N($A299)&lt;SUMPRODUCT(--(Extinguishers!$A$2:$A$301=$B299),Extinguishers!$E$2:$E$301),AND($C299&lt;&gt;"Monthly",$C299&lt;&gt;"Maintenance",$C299&lt;&gt;"Internal",$C299&lt;&gt;"Hydrostatic"),AND($E299&lt;&gt;"Pass",$E299&lt;&gt;"Fail"),AND($G299&lt;&gt;"",$G299&lt;&gt;"Open",$G299&lt;&gt;"Closed")),"Check inputs",IF(AND($E299="Fail",$G299=""),"Set follow-up","OK"))))</f>
        <v/>
      </c>
      <c r="I299" s="26">
        <f>IF(AND(ISNUMBER($A299),N($A299)&gt;=18264,N($A299)&lt;=73050),$A299,0)</f>
        <v>0</v>
      </c>
    </row>
    <row r="300" spans="1:9" x14ac:dyDescent="0.25">
      <c r="A300" s="25"/>
      <c r="B300" s="13"/>
      <c r="C300" s="13"/>
      <c r="D300" s="14"/>
      <c r="E300" s="13"/>
      <c r="F300" s="14"/>
      <c r="G300" s="13"/>
      <c r="H300" s="16" t="str">
        <f>IF(COUNTA($A300:$G300)=0,"",IF(OR($B300="",SUMPRODUCT(--(Extinguishers!$A$2:$A$301=$B300))&lt;&gt;1),"Check ID",IF(OR(NOT(AND(ISNUMBER($A300),N($A300)&gt;=18264,N($A300)&lt;=73050)),N($A300)&lt;SUMPRODUCT(--(Extinguishers!$A$2:$A$301=$B300),Extinguishers!$E$2:$E$301),AND($C300&lt;&gt;"Monthly",$C300&lt;&gt;"Maintenance",$C300&lt;&gt;"Internal",$C300&lt;&gt;"Hydrostatic"),AND($E300&lt;&gt;"Pass",$E300&lt;&gt;"Fail"),AND($G300&lt;&gt;"",$G300&lt;&gt;"Open",$G300&lt;&gt;"Closed")),"Check inputs",IF(AND($E300="Fail",$G300=""),"Set follow-up","OK"))))</f>
        <v/>
      </c>
      <c r="I300" s="26">
        <f>IF(AND(ISNUMBER($A300),N($A300)&gt;=18264,N($A300)&lt;=73050),$A300,0)</f>
        <v>0</v>
      </c>
    </row>
    <row r="301" spans="1:9" x14ac:dyDescent="0.25">
      <c r="A301" s="25"/>
      <c r="B301" s="13"/>
      <c r="C301" s="13"/>
      <c r="D301" s="14"/>
      <c r="E301" s="13"/>
      <c r="F301" s="14"/>
      <c r="G301" s="13"/>
      <c r="H301" s="16" t="str">
        <f>IF(COUNTA($A301:$G301)=0,"",IF(OR($B301="",SUMPRODUCT(--(Extinguishers!$A$2:$A$301=$B301))&lt;&gt;1),"Check ID",IF(OR(NOT(AND(ISNUMBER($A301),N($A301)&gt;=18264,N($A301)&lt;=73050)),N($A301)&lt;SUMPRODUCT(--(Extinguishers!$A$2:$A$301=$B301),Extinguishers!$E$2:$E$301),AND($C301&lt;&gt;"Monthly",$C301&lt;&gt;"Maintenance",$C301&lt;&gt;"Internal",$C301&lt;&gt;"Hydrostatic"),AND($E301&lt;&gt;"Pass",$E301&lt;&gt;"Fail"),AND($G301&lt;&gt;"",$G301&lt;&gt;"Open",$G301&lt;&gt;"Closed")),"Check inputs",IF(AND($E301="Fail",$G301=""),"Set follow-up","OK"))))</f>
        <v/>
      </c>
      <c r="I301" s="26">
        <f>IF(AND(ISNUMBER($A301),N($A301)&gt;=18264,N($A301)&lt;=73050),$A301,0)</f>
        <v>0</v>
      </c>
    </row>
    <row r="302" spans="1:9" x14ac:dyDescent="0.25">
      <c r="A302" s="25"/>
      <c r="B302" s="13"/>
      <c r="C302" s="13"/>
      <c r="D302" s="14"/>
      <c r="E302" s="13"/>
      <c r="F302" s="14"/>
      <c r="G302" s="13"/>
      <c r="H302" s="16" t="str">
        <f>IF(COUNTA($A302:$G302)=0,"",IF(OR($B302="",SUMPRODUCT(--(Extinguishers!$A$2:$A$301=$B302))&lt;&gt;1),"Check ID",IF(OR(NOT(AND(ISNUMBER($A302),N($A302)&gt;=18264,N($A302)&lt;=73050)),N($A302)&lt;SUMPRODUCT(--(Extinguishers!$A$2:$A$301=$B302),Extinguishers!$E$2:$E$301),AND($C302&lt;&gt;"Monthly",$C302&lt;&gt;"Maintenance",$C302&lt;&gt;"Internal",$C302&lt;&gt;"Hydrostatic"),AND($E302&lt;&gt;"Pass",$E302&lt;&gt;"Fail"),AND($G302&lt;&gt;"",$G302&lt;&gt;"Open",$G302&lt;&gt;"Closed")),"Check inputs",IF(AND($E302="Fail",$G302=""),"Set follow-up","OK"))))</f>
        <v/>
      </c>
      <c r="I302" s="26">
        <f>IF(AND(ISNUMBER($A302),N($A302)&gt;=18264,N($A302)&lt;=73050),$A302,0)</f>
        <v>0</v>
      </c>
    </row>
    <row r="303" spans="1:9" x14ac:dyDescent="0.25">
      <c r="A303" s="25"/>
      <c r="B303" s="13"/>
      <c r="C303" s="13"/>
      <c r="D303" s="14"/>
      <c r="E303" s="13"/>
      <c r="F303" s="14"/>
      <c r="G303" s="13"/>
      <c r="H303" s="16" t="str">
        <f>IF(COUNTA($A303:$G303)=0,"",IF(OR($B303="",SUMPRODUCT(--(Extinguishers!$A$2:$A$301=$B303))&lt;&gt;1),"Check ID",IF(OR(NOT(AND(ISNUMBER($A303),N($A303)&gt;=18264,N($A303)&lt;=73050)),N($A303)&lt;SUMPRODUCT(--(Extinguishers!$A$2:$A$301=$B303),Extinguishers!$E$2:$E$301),AND($C303&lt;&gt;"Monthly",$C303&lt;&gt;"Maintenance",$C303&lt;&gt;"Internal",$C303&lt;&gt;"Hydrostatic"),AND($E303&lt;&gt;"Pass",$E303&lt;&gt;"Fail"),AND($G303&lt;&gt;"",$G303&lt;&gt;"Open",$G303&lt;&gt;"Closed")),"Check inputs",IF(AND($E303="Fail",$G303=""),"Set follow-up","OK"))))</f>
        <v/>
      </c>
      <c r="I303" s="26">
        <f>IF(AND(ISNUMBER($A303),N($A303)&gt;=18264,N($A303)&lt;=73050),$A303,0)</f>
        <v>0</v>
      </c>
    </row>
    <row r="304" spans="1:9" x14ac:dyDescent="0.25">
      <c r="A304" s="25"/>
      <c r="B304" s="13"/>
      <c r="C304" s="13"/>
      <c r="D304" s="14"/>
      <c r="E304" s="13"/>
      <c r="F304" s="14"/>
      <c r="G304" s="13"/>
      <c r="H304" s="16" t="str">
        <f>IF(COUNTA($A304:$G304)=0,"",IF(OR($B304="",SUMPRODUCT(--(Extinguishers!$A$2:$A$301=$B304))&lt;&gt;1),"Check ID",IF(OR(NOT(AND(ISNUMBER($A304),N($A304)&gt;=18264,N($A304)&lt;=73050)),N($A304)&lt;SUMPRODUCT(--(Extinguishers!$A$2:$A$301=$B304),Extinguishers!$E$2:$E$301),AND($C304&lt;&gt;"Monthly",$C304&lt;&gt;"Maintenance",$C304&lt;&gt;"Internal",$C304&lt;&gt;"Hydrostatic"),AND($E304&lt;&gt;"Pass",$E304&lt;&gt;"Fail"),AND($G304&lt;&gt;"",$G304&lt;&gt;"Open",$G304&lt;&gt;"Closed")),"Check inputs",IF(AND($E304="Fail",$G304=""),"Set follow-up","OK"))))</f>
        <v/>
      </c>
      <c r="I304" s="26">
        <f>IF(AND(ISNUMBER($A304),N($A304)&gt;=18264,N($A304)&lt;=73050),$A304,0)</f>
        <v>0</v>
      </c>
    </row>
    <row r="305" spans="1:9" x14ac:dyDescent="0.25">
      <c r="A305" s="25"/>
      <c r="B305" s="13"/>
      <c r="C305" s="13"/>
      <c r="D305" s="14"/>
      <c r="E305" s="13"/>
      <c r="F305" s="14"/>
      <c r="G305" s="13"/>
      <c r="H305" s="16" t="str">
        <f>IF(COUNTA($A305:$G305)=0,"",IF(OR($B305="",SUMPRODUCT(--(Extinguishers!$A$2:$A$301=$B305))&lt;&gt;1),"Check ID",IF(OR(NOT(AND(ISNUMBER($A305),N($A305)&gt;=18264,N($A305)&lt;=73050)),N($A305)&lt;SUMPRODUCT(--(Extinguishers!$A$2:$A$301=$B305),Extinguishers!$E$2:$E$301),AND($C305&lt;&gt;"Monthly",$C305&lt;&gt;"Maintenance",$C305&lt;&gt;"Internal",$C305&lt;&gt;"Hydrostatic"),AND($E305&lt;&gt;"Pass",$E305&lt;&gt;"Fail"),AND($G305&lt;&gt;"",$G305&lt;&gt;"Open",$G305&lt;&gt;"Closed")),"Check inputs",IF(AND($E305="Fail",$G305=""),"Set follow-up","OK"))))</f>
        <v/>
      </c>
      <c r="I305" s="26">
        <f>IF(AND(ISNUMBER($A305),N($A305)&gt;=18264,N($A305)&lt;=73050),$A305,0)</f>
        <v>0</v>
      </c>
    </row>
    <row r="306" spans="1:9" x14ac:dyDescent="0.25">
      <c r="A306" s="25"/>
      <c r="B306" s="13"/>
      <c r="C306" s="13"/>
      <c r="D306" s="14"/>
      <c r="E306" s="13"/>
      <c r="F306" s="14"/>
      <c r="G306" s="13"/>
      <c r="H306" s="16" t="str">
        <f>IF(COUNTA($A306:$G306)=0,"",IF(OR($B306="",SUMPRODUCT(--(Extinguishers!$A$2:$A$301=$B306))&lt;&gt;1),"Check ID",IF(OR(NOT(AND(ISNUMBER($A306),N($A306)&gt;=18264,N($A306)&lt;=73050)),N($A306)&lt;SUMPRODUCT(--(Extinguishers!$A$2:$A$301=$B306),Extinguishers!$E$2:$E$301),AND($C306&lt;&gt;"Monthly",$C306&lt;&gt;"Maintenance",$C306&lt;&gt;"Internal",$C306&lt;&gt;"Hydrostatic"),AND($E306&lt;&gt;"Pass",$E306&lt;&gt;"Fail"),AND($G306&lt;&gt;"",$G306&lt;&gt;"Open",$G306&lt;&gt;"Closed")),"Check inputs",IF(AND($E306="Fail",$G306=""),"Set follow-up","OK"))))</f>
        <v/>
      </c>
      <c r="I306" s="26">
        <f>IF(AND(ISNUMBER($A306),N($A306)&gt;=18264,N($A306)&lt;=73050),$A306,0)</f>
        <v>0</v>
      </c>
    </row>
    <row r="307" spans="1:9" x14ac:dyDescent="0.25">
      <c r="A307" s="25"/>
      <c r="B307" s="13"/>
      <c r="C307" s="13"/>
      <c r="D307" s="14"/>
      <c r="E307" s="13"/>
      <c r="F307" s="14"/>
      <c r="G307" s="13"/>
      <c r="H307" s="16" t="str">
        <f>IF(COUNTA($A307:$G307)=0,"",IF(OR($B307="",SUMPRODUCT(--(Extinguishers!$A$2:$A$301=$B307))&lt;&gt;1),"Check ID",IF(OR(NOT(AND(ISNUMBER($A307),N($A307)&gt;=18264,N($A307)&lt;=73050)),N($A307)&lt;SUMPRODUCT(--(Extinguishers!$A$2:$A$301=$B307),Extinguishers!$E$2:$E$301),AND($C307&lt;&gt;"Monthly",$C307&lt;&gt;"Maintenance",$C307&lt;&gt;"Internal",$C307&lt;&gt;"Hydrostatic"),AND($E307&lt;&gt;"Pass",$E307&lt;&gt;"Fail"),AND($G307&lt;&gt;"",$G307&lt;&gt;"Open",$G307&lt;&gt;"Closed")),"Check inputs",IF(AND($E307="Fail",$G307=""),"Set follow-up","OK"))))</f>
        <v/>
      </c>
      <c r="I307" s="26">
        <f>IF(AND(ISNUMBER($A307),N($A307)&gt;=18264,N($A307)&lt;=73050),$A307,0)</f>
        <v>0</v>
      </c>
    </row>
    <row r="308" spans="1:9" x14ac:dyDescent="0.25">
      <c r="A308" s="25"/>
      <c r="B308" s="13"/>
      <c r="C308" s="13"/>
      <c r="D308" s="14"/>
      <c r="E308" s="13"/>
      <c r="F308" s="14"/>
      <c r="G308" s="13"/>
      <c r="H308" s="16" t="str">
        <f>IF(COUNTA($A308:$G308)=0,"",IF(OR($B308="",SUMPRODUCT(--(Extinguishers!$A$2:$A$301=$B308))&lt;&gt;1),"Check ID",IF(OR(NOT(AND(ISNUMBER($A308),N($A308)&gt;=18264,N($A308)&lt;=73050)),N($A308)&lt;SUMPRODUCT(--(Extinguishers!$A$2:$A$301=$B308),Extinguishers!$E$2:$E$301),AND($C308&lt;&gt;"Monthly",$C308&lt;&gt;"Maintenance",$C308&lt;&gt;"Internal",$C308&lt;&gt;"Hydrostatic"),AND($E308&lt;&gt;"Pass",$E308&lt;&gt;"Fail"),AND($G308&lt;&gt;"",$G308&lt;&gt;"Open",$G308&lt;&gt;"Closed")),"Check inputs",IF(AND($E308="Fail",$G308=""),"Set follow-up","OK"))))</f>
        <v/>
      </c>
      <c r="I308" s="26">
        <f>IF(AND(ISNUMBER($A308),N($A308)&gt;=18264,N($A308)&lt;=73050),$A308,0)</f>
        <v>0</v>
      </c>
    </row>
    <row r="309" spans="1:9" x14ac:dyDescent="0.25">
      <c r="A309" s="25"/>
      <c r="B309" s="13"/>
      <c r="C309" s="13"/>
      <c r="D309" s="14"/>
      <c r="E309" s="13"/>
      <c r="F309" s="14"/>
      <c r="G309" s="13"/>
      <c r="H309" s="16" t="str">
        <f>IF(COUNTA($A309:$G309)=0,"",IF(OR($B309="",SUMPRODUCT(--(Extinguishers!$A$2:$A$301=$B309))&lt;&gt;1),"Check ID",IF(OR(NOT(AND(ISNUMBER($A309),N($A309)&gt;=18264,N($A309)&lt;=73050)),N($A309)&lt;SUMPRODUCT(--(Extinguishers!$A$2:$A$301=$B309),Extinguishers!$E$2:$E$301),AND($C309&lt;&gt;"Monthly",$C309&lt;&gt;"Maintenance",$C309&lt;&gt;"Internal",$C309&lt;&gt;"Hydrostatic"),AND($E309&lt;&gt;"Pass",$E309&lt;&gt;"Fail"),AND($G309&lt;&gt;"",$G309&lt;&gt;"Open",$G309&lt;&gt;"Closed")),"Check inputs",IF(AND($E309="Fail",$G309=""),"Set follow-up","OK"))))</f>
        <v/>
      </c>
      <c r="I309" s="26">
        <f>IF(AND(ISNUMBER($A309),N($A309)&gt;=18264,N($A309)&lt;=73050),$A309,0)</f>
        <v>0</v>
      </c>
    </row>
    <row r="310" spans="1:9" x14ac:dyDescent="0.25">
      <c r="A310" s="25"/>
      <c r="B310" s="13"/>
      <c r="C310" s="13"/>
      <c r="D310" s="14"/>
      <c r="E310" s="13"/>
      <c r="F310" s="14"/>
      <c r="G310" s="13"/>
      <c r="H310" s="16" t="str">
        <f>IF(COUNTA($A310:$G310)=0,"",IF(OR($B310="",SUMPRODUCT(--(Extinguishers!$A$2:$A$301=$B310))&lt;&gt;1),"Check ID",IF(OR(NOT(AND(ISNUMBER($A310),N($A310)&gt;=18264,N($A310)&lt;=73050)),N($A310)&lt;SUMPRODUCT(--(Extinguishers!$A$2:$A$301=$B310),Extinguishers!$E$2:$E$301),AND($C310&lt;&gt;"Monthly",$C310&lt;&gt;"Maintenance",$C310&lt;&gt;"Internal",$C310&lt;&gt;"Hydrostatic"),AND($E310&lt;&gt;"Pass",$E310&lt;&gt;"Fail"),AND($G310&lt;&gt;"",$G310&lt;&gt;"Open",$G310&lt;&gt;"Closed")),"Check inputs",IF(AND($E310="Fail",$G310=""),"Set follow-up","OK"))))</f>
        <v/>
      </c>
      <c r="I310" s="26">
        <f>IF(AND(ISNUMBER($A310),N($A310)&gt;=18264,N($A310)&lt;=73050),$A310,0)</f>
        <v>0</v>
      </c>
    </row>
    <row r="311" spans="1:9" x14ac:dyDescent="0.25">
      <c r="A311" s="25"/>
      <c r="B311" s="13"/>
      <c r="C311" s="13"/>
      <c r="D311" s="14"/>
      <c r="E311" s="13"/>
      <c r="F311" s="14"/>
      <c r="G311" s="13"/>
      <c r="H311" s="16" t="str">
        <f>IF(COUNTA($A311:$G311)=0,"",IF(OR($B311="",SUMPRODUCT(--(Extinguishers!$A$2:$A$301=$B311))&lt;&gt;1),"Check ID",IF(OR(NOT(AND(ISNUMBER($A311),N($A311)&gt;=18264,N($A311)&lt;=73050)),N($A311)&lt;SUMPRODUCT(--(Extinguishers!$A$2:$A$301=$B311),Extinguishers!$E$2:$E$301),AND($C311&lt;&gt;"Monthly",$C311&lt;&gt;"Maintenance",$C311&lt;&gt;"Internal",$C311&lt;&gt;"Hydrostatic"),AND($E311&lt;&gt;"Pass",$E311&lt;&gt;"Fail"),AND($G311&lt;&gt;"",$G311&lt;&gt;"Open",$G311&lt;&gt;"Closed")),"Check inputs",IF(AND($E311="Fail",$G311=""),"Set follow-up","OK"))))</f>
        <v/>
      </c>
      <c r="I311" s="26">
        <f>IF(AND(ISNUMBER($A311),N($A311)&gt;=18264,N($A311)&lt;=73050),$A311,0)</f>
        <v>0</v>
      </c>
    </row>
    <row r="312" spans="1:9" x14ac:dyDescent="0.25">
      <c r="A312" s="25"/>
      <c r="B312" s="13"/>
      <c r="C312" s="13"/>
      <c r="D312" s="14"/>
      <c r="E312" s="13"/>
      <c r="F312" s="14"/>
      <c r="G312" s="13"/>
      <c r="H312" s="16" t="str">
        <f>IF(COUNTA($A312:$G312)=0,"",IF(OR($B312="",SUMPRODUCT(--(Extinguishers!$A$2:$A$301=$B312))&lt;&gt;1),"Check ID",IF(OR(NOT(AND(ISNUMBER($A312),N($A312)&gt;=18264,N($A312)&lt;=73050)),N($A312)&lt;SUMPRODUCT(--(Extinguishers!$A$2:$A$301=$B312),Extinguishers!$E$2:$E$301),AND($C312&lt;&gt;"Monthly",$C312&lt;&gt;"Maintenance",$C312&lt;&gt;"Internal",$C312&lt;&gt;"Hydrostatic"),AND($E312&lt;&gt;"Pass",$E312&lt;&gt;"Fail"),AND($G312&lt;&gt;"",$G312&lt;&gt;"Open",$G312&lt;&gt;"Closed")),"Check inputs",IF(AND($E312="Fail",$G312=""),"Set follow-up","OK"))))</f>
        <v/>
      </c>
      <c r="I312" s="26">
        <f>IF(AND(ISNUMBER($A312),N($A312)&gt;=18264,N($A312)&lt;=73050),$A312,0)</f>
        <v>0</v>
      </c>
    </row>
    <row r="313" spans="1:9" x14ac:dyDescent="0.25">
      <c r="A313" s="25"/>
      <c r="B313" s="13"/>
      <c r="C313" s="13"/>
      <c r="D313" s="14"/>
      <c r="E313" s="13"/>
      <c r="F313" s="14"/>
      <c r="G313" s="13"/>
      <c r="H313" s="16" t="str">
        <f>IF(COUNTA($A313:$G313)=0,"",IF(OR($B313="",SUMPRODUCT(--(Extinguishers!$A$2:$A$301=$B313))&lt;&gt;1),"Check ID",IF(OR(NOT(AND(ISNUMBER($A313),N($A313)&gt;=18264,N($A313)&lt;=73050)),N($A313)&lt;SUMPRODUCT(--(Extinguishers!$A$2:$A$301=$B313),Extinguishers!$E$2:$E$301),AND($C313&lt;&gt;"Monthly",$C313&lt;&gt;"Maintenance",$C313&lt;&gt;"Internal",$C313&lt;&gt;"Hydrostatic"),AND($E313&lt;&gt;"Pass",$E313&lt;&gt;"Fail"),AND($G313&lt;&gt;"",$G313&lt;&gt;"Open",$G313&lt;&gt;"Closed")),"Check inputs",IF(AND($E313="Fail",$G313=""),"Set follow-up","OK"))))</f>
        <v/>
      </c>
      <c r="I313" s="26">
        <f>IF(AND(ISNUMBER($A313),N($A313)&gt;=18264,N($A313)&lt;=73050),$A313,0)</f>
        <v>0</v>
      </c>
    </row>
    <row r="314" spans="1:9" x14ac:dyDescent="0.25">
      <c r="A314" s="25"/>
      <c r="B314" s="13"/>
      <c r="C314" s="13"/>
      <c r="D314" s="14"/>
      <c r="E314" s="13"/>
      <c r="F314" s="14"/>
      <c r="G314" s="13"/>
      <c r="H314" s="16" t="str">
        <f>IF(COUNTA($A314:$G314)=0,"",IF(OR($B314="",SUMPRODUCT(--(Extinguishers!$A$2:$A$301=$B314))&lt;&gt;1),"Check ID",IF(OR(NOT(AND(ISNUMBER($A314),N($A314)&gt;=18264,N($A314)&lt;=73050)),N($A314)&lt;SUMPRODUCT(--(Extinguishers!$A$2:$A$301=$B314),Extinguishers!$E$2:$E$301),AND($C314&lt;&gt;"Monthly",$C314&lt;&gt;"Maintenance",$C314&lt;&gt;"Internal",$C314&lt;&gt;"Hydrostatic"),AND($E314&lt;&gt;"Pass",$E314&lt;&gt;"Fail"),AND($G314&lt;&gt;"",$G314&lt;&gt;"Open",$G314&lt;&gt;"Closed")),"Check inputs",IF(AND($E314="Fail",$G314=""),"Set follow-up","OK"))))</f>
        <v/>
      </c>
      <c r="I314" s="26">
        <f>IF(AND(ISNUMBER($A314),N($A314)&gt;=18264,N($A314)&lt;=73050),$A314,0)</f>
        <v>0</v>
      </c>
    </row>
    <row r="315" spans="1:9" x14ac:dyDescent="0.25">
      <c r="A315" s="25"/>
      <c r="B315" s="13"/>
      <c r="C315" s="13"/>
      <c r="D315" s="14"/>
      <c r="E315" s="13"/>
      <c r="F315" s="14"/>
      <c r="G315" s="13"/>
      <c r="H315" s="16" t="str">
        <f>IF(COUNTA($A315:$G315)=0,"",IF(OR($B315="",SUMPRODUCT(--(Extinguishers!$A$2:$A$301=$B315))&lt;&gt;1),"Check ID",IF(OR(NOT(AND(ISNUMBER($A315),N($A315)&gt;=18264,N($A315)&lt;=73050)),N($A315)&lt;SUMPRODUCT(--(Extinguishers!$A$2:$A$301=$B315),Extinguishers!$E$2:$E$301),AND($C315&lt;&gt;"Monthly",$C315&lt;&gt;"Maintenance",$C315&lt;&gt;"Internal",$C315&lt;&gt;"Hydrostatic"),AND($E315&lt;&gt;"Pass",$E315&lt;&gt;"Fail"),AND($G315&lt;&gt;"",$G315&lt;&gt;"Open",$G315&lt;&gt;"Closed")),"Check inputs",IF(AND($E315="Fail",$G315=""),"Set follow-up","OK"))))</f>
        <v/>
      </c>
      <c r="I315" s="26">
        <f>IF(AND(ISNUMBER($A315),N($A315)&gt;=18264,N($A315)&lt;=73050),$A315,0)</f>
        <v>0</v>
      </c>
    </row>
    <row r="316" spans="1:9" x14ac:dyDescent="0.25">
      <c r="A316" s="25"/>
      <c r="B316" s="13"/>
      <c r="C316" s="13"/>
      <c r="D316" s="14"/>
      <c r="E316" s="13"/>
      <c r="F316" s="14"/>
      <c r="G316" s="13"/>
      <c r="H316" s="16" t="str">
        <f>IF(COUNTA($A316:$G316)=0,"",IF(OR($B316="",SUMPRODUCT(--(Extinguishers!$A$2:$A$301=$B316))&lt;&gt;1),"Check ID",IF(OR(NOT(AND(ISNUMBER($A316),N($A316)&gt;=18264,N($A316)&lt;=73050)),N($A316)&lt;SUMPRODUCT(--(Extinguishers!$A$2:$A$301=$B316),Extinguishers!$E$2:$E$301),AND($C316&lt;&gt;"Monthly",$C316&lt;&gt;"Maintenance",$C316&lt;&gt;"Internal",$C316&lt;&gt;"Hydrostatic"),AND($E316&lt;&gt;"Pass",$E316&lt;&gt;"Fail"),AND($G316&lt;&gt;"",$G316&lt;&gt;"Open",$G316&lt;&gt;"Closed")),"Check inputs",IF(AND($E316="Fail",$G316=""),"Set follow-up","OK"))))</f>
        <v/>
      </c>
      <c r="I316" s="26">
        <f>IF(AND(ISNUMBER($A316),N($A316)&gt;=18264,N($A316)&lt;=73050),$A316,0)</f>
        <v>0</v>
      </c>
    </row>
    <row r="317" spans="1:9" x14ac:dyDescent="0.25">
      <c r="A317" s="25"/>
      <c r="B317" s="13"/>
      <c r="C317" s="13"/>
      <c r="D317" s="14"/>
      <c r="E317" s="13"/>
      <c r="F317" s="14"/>
      <c r="G317" s="13"/>
      <c r="H317" s="16" t="str">
        <f>IF(COUNTA($A317:$G317)=0,"",IF(OR($B317="",SUMPRODUCT(--(Extinguishers!$A$2:$A$301=$B317))&lt;&gt;1),"Check ID",IF(OR(NOT(AND(ISNUMBER($A317),N($A317)&gt;=18264,N($A317)&lt;=73050)),N($A317)&lt;SUMPRODUCT(--(Extinguishers!$A$2:$A$301=$B317),Extinguishers!$E$2:$E$301),AND($C317&lt;&gt;"Monthly",$C317&lt;&gt;"Maintenance",$C317&lt;&gt;"Internal",$C317&lt;&gt;"Hydrostatic"),AND($E317&lt;&gt;"Pass",$E317&lt;&gt;"Fail"),AND($G317&lt;&gt;"",$G317&lt;&gt;"Open",$G317&lt;&gt;"Closed")),"Check inputs",IF(AND($E317="Fail",$G317=""),"Set follow-up","OK"))))</f>
        <v/>
      </c>
      <c r="I317" s="26">
        <f>IF(AND(ISNUMBER($A317),N($A317)&gt;=18264,N($A317)&lt;=73050),$A317,0)</f>
        <v>0</v>
      </c>
    </row>
    <row r="318" spans="1:9" x14ac:dyDescent="0.25">
      <c r="A318" s="25"/>
      <c r="B318" s="13"/>
      <c r="C318" s="13"/>
      <c r="D318" s="14"/>
      <c r="E318" s="13"/>
      <c r="F318" s="14"/>
      <c r="G318" s="13"/>
      <c r="H318" s="16" t="str">
        <f>IF(COUNTA($A318:$G318)=0,"",IF(OR($B318="",SUMPRODUCT(--(Extinguishers!$A$2:$A$301=$B318))&lt;&gt;1),"Check ID",IF(OR(NOT(AND(ISNUMBER($A318),N($A318)&gt;=18264,N($A318)&lt;=73050)),N($A318)&lt;SUMPRODUCT(--(Extinguishers!$A$2:$A$301=$B318),Extinguishers!$E$2:$E$301),AND($C318&lt;&gt;"Monthly",$C318&lt;&gt;"Maintenance",$C318&lt;&gt;"Internal",$C318&lt;&gt;"Hydrostatic"),AND($E318&lt;&gt;"Pass",$E318&lt;&gt;"Fail"),AND($G318&lt;&gt;"",$G318&lt;&gt;"Open",$G318&lt;&gt;"Closed")),"Check inputs",IF(AND($E318="Fail",$G318=""),"Set follow-up","OK"))))</f>
        <v/>
      </c>
      <c r="I318" s="26">
        <f>IF(AND(ISNUMBER($A318),N($A318)&gt;=18264,N($A318)&lt;=73050),$A318,0)</f>
        <v>0</v>
      </c>
    </row>
    <row r="319" spans="1:9" x14ac:dyDescent="0.25">
      <c r="A319" s="25"/>
      <c r="B319" s="13"/>
      <c r="C319" s="13"/>
      <c r="D319" s="14"/>
      <c r="E319" s="13"/>
      <c r="F319" s="14"/>
      <c r="G319" s="13"/>
      <c r="H319" s="16" t="str">
        <f>IF(COUNTA($A319:$G319)=0,"",IF(OR($B319="",SUMPRODUCT(--(Extinguishers!$A$2:$A$301=$B319))&lt;&gt;1),"Check ID",IF(OR(NOT(AND(ISNUMBER($A319),N($A319)&gt;=18264,N($A319)&lt;=73050)),N($A319)&lt;SUMPRODUCT(--(Extinguishers!$A$2:$A$301=$B319),Extinguishers!$E$2:$E$301),AND($C319&lt;&gt;"Monthly",$C319&lt;&gt;"Maintenance",$C319&lt;&gt;"Internal",$C319&lt;&gt;"Hydrostatic"),AND($E319&lt;&gt;"Pass",$E319&lt;&gt;"Fail"),AND($G319&lt;&gt;"",$G319&lt;&gt;"Open",$G319&lt;&gt;"Closed")),"Check inputs",IF(AND($E319="Fail",$G319=""),"Set follow-up","OK"))))</f>
        <v/>
      </c>
      <c r="I319" s="26">
        <f>IF(AND(ISNUMBER($A319),N($A319)&gt;=18264,N($A319)&lt;=73050),$A319,0)</f>
        <v>0</v>
      </c>
    </row>
    <row r="320" spans="1:9" x14ac:dyDescent="0.25">
      <c r="A320" s="25"/>
      <c r="B320" s="13"/>
      <c r="C320" s="13"/>
      <c r="D320" s="14"/>
      <c r="E320" s="13"/>
      <c r="F320" s="14"/>
      <c r="G320" s="13"/>
      <c r="H320" s="16" t="str">
        <f>IF(COUNTA($A320:$G320)=0,"",IF(OR($B320="",SUMPRODUCT(--(Extinguishers!$A$2:$A$301=$B320))&lt;&gt;1),"Check ID",IF(OR(NOT(AND(ISNUMBER($A320),N($A320)&gt;=18264,N($A320)&lt;=73050)),N($A320)&lt;SUMPRODUCT(--(Extinguishers!$A$2:$A$301=$B320),Extinguishers!$E$2:$E$301),AND($C320&lt;&gt;"Monthly",$C320&lt;&gt;"Maintenance",$C320&lt;&gt;"Internal",$C320&lt;&gt;"Hydrostatic"),AND($E320&lt;&gt;"Pass",$E320&lt;&gt;"Fail"),AND($G320&lt;&gt;"",$G320&lt;&gt;"Open",$G320&lt;&gt;"Closed")),"Check inputs",IF(AND($E320="Fail",$G320=""),"Set follow-up","OK"))))</f>
        <v/>
      </c>
      <c r="I320" s="26">
        <f>IF(AND(ISNUMBER($A320),N($A320)&gt;=18264,N($A320)&lt;=73050),$A320,0)</f>
        <v>0</v>
      </c>
    </row>
    <row r="321" spans="1:9" x14ac:dyDescent="0.25">
      <c r="A321" s="25"/>
      <c r="B321" s="13"/>
      <c r="C321" s="13"/>
      <c r="D321" s="14"/>
      <c r="E321" s="13"/>
      <c r="F321" s="14"/>
      <c r="G321" s="13"/>
      <c r="H321" s="16" t="str">
        <f>IF(COUNTA($A321:$G321)=0,"",IF(OR($B321="",SUMPRODUCT(--(Extinguishers!$A$2:$A$301=$B321))&lt;&gt;1),"Check ID",IF(OR(NOT(AND(ISNUMBER($A321),N($A321)&gt;=18264,N($A321)&lt;=73050)),N($A321)&lt;SUMPRODUCT(--(Extinguishers!$A$2:$A$301=$B321),Extinguishers!$E$2:$E$301),AND($C321&lt;&gt;"Monthly",$C321&lt;&gt;"Maintenance",$C321&lt;&gt;"Internal",$C321&lt;&gt;"Hydrostatic"),AND($E321&lt;&gt;"Pass",$E321&lt;&gt;"Fail"),AND($G321&lt;&gt;"",$G321&lt;&gt;"Open",$G321&lt;&gt;"Closed")),"Check inputs",IF(AND($E321="Fail",$G321=""),"Set follow-up","OK"))))</f>
        <v/>
      </c>
      <c r="I321" s="26">
        <f>IF(AND(ISNUMBER($A321),N($A321)&gt;=18264,N($A321)&lt;=73050),$A321,0)</f>
        <v>0</v>
      </c>
    </row>
    <row r="322" spans="1:9" x14ac:dyDescent="0.25">
      <c r="A322" s="25"/>
      <c r="B322" s="13"/>
      <c r="C322" s="13"/>
      <c r="D322" s="14"/>
      <c r="E322" s="13"/>
      <c r="F322" s="14"/>
      <c r="G322" s="13"/>
      <c r="H322" s="16" t="str">
        <f>IF(COUNTA($A322:$G322)=0,"",IF(OR($B322="",SUMPRODUCT(--(Extinguishers!$A$2:$A$301=$B322))&lt;&gt;1),"Check ID",IF(OR(NOT(AND(ISNUMBER($A322),N($A322)&gt;=18264,N($A322)&lt;=73050)),N($A322)&lt;SUMPRODUCT(--(Extinguishers!$A$2:$A$301=$B322),Extinguishers!$E$2:$E$301),AND($C322&lt;&gt;"Monthly",$C322&lt;&gt;"Maintenance",$C322&lt;&gt;"Internal",$C322&lt;&gt;"Hydrostatic"),AND($E322&lt;&gt;"Pass",$E322&lt;&gt;"Fail"),AND($G322&lt;&gt;"",$G322&lt;&gt;"Open",$G322&lt;&gt;"Closed")),"Check inputs",IF(AND($E322="Fail",$G322=""),"Set follow-up","OK"))))</f>
        <v/>
      </c>
      <c r="I322" s="26">
        <f>IF(AND(ISNUMBER($A322),N($A322)&gt;=18264,N($A322)&lt;=73050),$A322,0)</f>
        <v>0</v>
      </c>
    </row>
    <row r="323" spans="1:9" x14ac:dyDescent="0.25">
      <c r="A323" s="25"/>
      <c r="B323" s="13"/>
      <c r="C323" s="13"/>
      <c r="D323" s="14"/>
      <c r="E323" s="13"/>
      <c r="F323" s="14"/>
      <c r="G323" s="13"/>
      <c r="H323" s="16" t="str">
        <f>IF(COUNTA($A323:$G323)=0,"",IF(OR($B323="",SUMPRODUCT(--(Extinguishers!$A$2:$A$301=$B323))&lt;&gt;1),"Check ID",IF(OR(NOT(AND(ISNUMBER($A323),N($A323)&gt;=18264,N($A323)&lt;=73050)),N($A323)&lt;SUMPRODUCT(--(Extinguishers!$A$2:$A$301=$B323),Extinguishers!$E$2:$E$301),AND($C323&lt;&gt;"Monthly",$C323&lt;&gt;"Maintenance",$C323&lt;&gt;"Internal",$C323&lt;&gt;"Hydrostatic"),AND($E323&lt;&gt;"Pass",$E323&lt;&gt;"Fail"),AND($G323&lt;&gt;"",$G323&lt;&gt;"Open",$G323&lt;&gt;"Closed")),"Check inputs",IF(AND($E323="Fail",$G323=""),"Set follow-up","OK"))))</f>
        <v/>
      </c>
      <c r="I323" s="26">
        <f>IF(AND(ISNUMBER($A323),N($A323)&gt;=18264,N($A323)&lt;=73050),$A323,0)</f>
        <v>0</v>
      </c>
    </row>
    <row r="324" spans="1:9" x14ac:dyDescent="0.25">
      <c r="A324" s="25"/>
      <c r="B324" s="13"/>
      <c r="C324" s="13"/>
      <c r="D324" s="14"/>
      <c r="E324" s="13"/>
      <c r="F324" s="14"/>
      <c r="G324" s="13"/>
      <c r="H324" s="16" t="str">
        <f>IF(COUNTA($A324:$G324)=0,"",IF(OR($B324="",SUMPRODUCT(--(Extinguishers!$A$2:$A$301=$B324))&lt;&gt;1),"Check ID",IF(OR(NOT(AND(ISNUMBER($A324),N($A324)&gt;=18264,N($A324)&lt;=73050)),N($A324)&lt;SUMPRODUCT(--(Extinguishers!$A$2:$A$301=$B324),Extinguishers!$E$2:$E$301),AND($C324&lt;&gt;"Monthly",$C324&lt;&gt;"Maintenance",$C324&lt;&gt;"Internal",$C324&lt;&gt;"Hydrostatic"),AND($E324&lt;&gt;"Pass",$E324&lt;&gt;"Fail"),AND($G324&lt;&gt;"",$G324&lt;&gt;"Open",$G324&lt;&gt;"Closed")),"Check inputs",IF(AND($E324="Fail",$G324=""),"Set follow-up","OK"))))</f>
        <v/>
      </c>
      <c r="I324" s="26">
        <f>IF(AND(ISNUMBER($A324),N($A324)&gt;=18264,N($A324)&lt;=73050),$A324,0)</f>
        <v>0</v>
      </c>
    </row>
    <row r="325" spans="1:9" x14ac:dyDescent="0.25">
      <c r="A325" s="25"/>
      <c r="B325" s="13"/>
      <c r="C325" s="13"/>
      <c r="D325" s="14"/>
      <c r="E325" s="13"/>
      <c r="F325" s="14"/>
      <c r="G325" s="13"/>
      <c r="H325" s="16" t="str">
        <f>IF(COUNTA($A325:$G325)=0,"",IF(OR($B325="",SUMPRODUCT(--(Extinguishers!$A$2:$A$301=$B325))&lt;&gt;1),"Check ID",IF(OR(NOT(AND(ISNUMBER($A325),N($A325)&gt;=18264,N($A325)&lt;=73050)),N($A325)&lt;SUMPRODUCT(--(Extinguishers!$A$2:$A$301=$B325),Extinguishers!$E$2:$E$301),AND($C325&lt;&gt;"Monthly",$C325&lt;&gt;"Maintenance",$C325&lt;&gt;"Internal",$C325&lt;&gt;"Hydrostatic"),AND($E325&lt;&gt;"Pass",$E325&lt;&gt;"Fail"),AND($G325&lt;&gt;"",$G325&lt;&gt;"Open",$G325&lt;&gt;"Closed")),"Check inputs",IF(AND($E325="Fail",$G325=""),"Set follow-up","OK"))))</f>
        <v/>
      </c>
      <c r="I325" s="26">
        <f>IF(AND(ISNUMBER($A325),N($A325)&gt;=18264,N($A325)&lt;=73050),$A325,0)</f>
        <v>0</v>
      </c>
    </row>
    <row r="326" spans="1:9" x14ac:dyDescent="0.25">
      <c r="A326" s="25"/>
      <c r="B326" s="13"/>
      <c r="C326" s="13"/>
      <c r="D326" s="14"/>
      <c r="E326" s="13"/>
      <c r="F326" s="14"/>
      <c r="G326" s="13"/>
      <c r="H326" s="16" t="str">
        <f>IF(COUNTA($A326:$G326)=0,"",IF(OR($B326="",SUMPRODUCT(--(Extinguishers!$A$2:$A$301=$B326))&lt;&gt;1),"Check ID",IF(OR(NOT(AND(ISNUMBER($A326),N($A326)&gt;=18264,N($A326)&lt;=73050)),N($A326)&lt;SUMPRODUCT(--(Extinguishers!$A$2:$A$301=$B326),Extinguishers!$E$2:$E$301),AND($C326&lt;&gt;"Monthly",$C326&lt;&gt;"Maintenance",$C326&lt;&gt;"Internal",$C326&lt;&gt;"Hydrostatic"),AND($E326&lt;&gt;"Pass",$E326&lt;&gt;"Fail"),AND($G326&lt;&gt;"",$G326&lt;&gt;"Open",$G326&lt;&gt;"Closed")),"Check inputs",IF(AND($E326="Fail",$G326=""),"Set follow-up","OK"))))</f>
        <v/>
      </c>
      <c r="I326" s="26">
        <f>IF(AND(ISNUMBER($A326),N($A326)&gt;=18264,N($A326)&lt;=73050),$A326,0)</f>
        <v>0</v>
      </c>
    </row>
    <row r="327" spans="1:9" x14ac:dyDescent="0.25">
      <c r="A327" s="25"/>
      <c r="B327" s="13"/>
      <c r="C327" s="13"/>
      <c r="D327" s="14"/>
      <c r="E327" s="13"/>
      <c r="F327" s="14"/>
      <c r="G327" s="13"/>
      <c r="H327" s="16" t="str">
        <f>IF(COUNTA($A327:$G327)=0,"",IF(OR($B327="",SUMPRODUCT(--(Extinguishers!$A$2:$A$301=$B327))&lt;&gt;1),"Check ID",IF(OR(NOT(AND(ISNUMBER($A327),N($A327)&gt;=18264,N($A327)&lt;=73050)),N($A327)&lt;SUMPRODUCT(--(Extinguishers!$A$2:$A$301=$B327),Extinguishers!$E$2:$E$301),AND($C327&lt;&gt;"Monthly",$C327&lt;&gt;"Maintenance",$C327&lt;&gt;"Internal",$C327&lt;&gt;"Hydrostatic"),AND($E327&lt;&gt;"Pass",$E327&lt;&gt;"Fail"),AND($G327&lt;&gt;"",$G327&lt;&gt;"Open",$G327&lt;&gt;"Closed")),"Check inputs",IF(AND($E327="Fail",$G327=""),"Set follow-up","OK"))))</f>
        <v/>
      </c>
      <c r="I327" s="26">
        <f>IF(AND(ISNUMBER($A327),N($A327)&gt;=18264,N($A327)&lt;=73050),$A327,0)</f>
        <v>0</v>
      </c>
    </row>
    <row r="328" spans="1:9" x14ac:dyDescent="0.25">
      <c r="A328" s="25"/>
      <c r="B328" s="13"/>
      <c r="C328" s="13"/>
      <c r="D328" s="14"/>
      <c r="E328" s="13"/>
      <c r="F328" s="14"/>
      <c r="G328" s="13"/>
      <c r="H328" s="16" t="str">
        <f>IF(COUNTA($A328:$G328)=0,"",IF(OR($B328="",SUMPRODUCT(--(Extinguishers!$A$2:$A$301=$B328))&lt;&gt;1),"Check ID",IF(OR(NOT(AND(ISNUMBER($A328),N($A328)&gt;=18264,N($A328)&lt;=73050)),N($A328)&lt;SUMPRODUCT(--(Extinguishers!$A$2:$A$301=$B328),Extinguishers!$E$2:$E$301),AND($C328&lt;&gt;"Monthly",$C328&lt;&gt;"Maintenance",$C328&lt;&gt;"Internal",$C328&lt;&gt;"Hydrostatic"),AND($E328&lt;&gt;"Pass",$E328&lt;&gt;"Fail"),AND($G328&lt;&gt;"",$G328&lt;&gt;"Open",$G328&lt;&gt;"Closed")),"Check inputs",IF(AND($E328="Fail",$G328=""),"Set follow-up","OK"))))</f>
        <v/>
      </c>
      <c r="I328" s="26">
        <f>IF(AND(ISNUMBER($A328),N($A328)&gt;=18264,N($A328)&lt;=73050),$A328,0)</f>
        <v>0</v>
      </c>
    </row>
    <row r="329" spans="1:9" x14ac:dyDescent="0.25">
      <c r="A329" s="25"/>
      <c r="B329" s="13"/>
      <c r="C329" s="13"/>
      <c r="D329" s="14"/>
      <c r="E329" s="13"/>
      <c r="F329" s="14"/>
      <c r="G329" s="13"/>
      <c r="H329" s="16" t="str">
        <f>IF(COUNTA($A329:$G329)=0,"",IF(OR($B329="",SUMPRODUCT(--(Extinguishers!$A$2:$A$301=$B329))&lt;&gt;1),"Check ID",IF(OR(NOT(AND(ISNUMBER($A329),N($A329)&gt;=18264,N($A329)&lt;=73050)),N($A329)&lt;SUMPRODUCT(--(Extinguishers!$A$2:$A$301=$B329),Extinguishers!$E$2:$E$301),AND($C329&lt;&gt;"Monthly",$C329&lt;&gt;"Maintenance",$C329&lt;&gt;"Internal",$C329&lt;&gt;"Hydrostatic"),AND($E329&lt;&gt;"Pass",$E329&lt;&gt;"Fail"),AND($G329&lt;&gt;"",$G329&lt;&gt;"Open",$G329&lt;&gt;"Closed")),"Check inputs",IF(AND($E329="Fail",$G329=""),"Set follow-up","OK"))))</f>
        <v/>
      </c>
      <c r="I329" s="26">
        <f>IF(AND(ISNUMBER($A329),N($A329)&gt;=18264,N($A329)&lt;=73050),$A329,0)</f>
        <v>0</v>
      </c>
    </row>
    <row r="330" spans="1:9" x14ac:dyDescent="0.25">
      <c r="A330" s="25"/>
      <c r="B330" s="13"/>
      <c r="C330" s="13"/>
      <c r="D330" s="14"/>
      <c r="E330" s="13"/>
      <c r="F330" s="14"/>
      <c r="G330" s="13"/>
      <c r="H330" s="16" t="str">
        <f>IF(COUNTA($A330:$G330)=0,"",IF(OR($B330="",SUMPRODUCT(--(Extinguishers!$A$2:$A$301=$B330))&lt;&gt;1),"Check ID",IF(OR(NOT(AND(ISNUMBER($A330),N($A330)&gt;=18264,N($A330)&lt;=73050)),N($A330)&lt;SUMPRODUCT(--(Extinguishers!$A$2:$A$301=$B330),Extinguishers!$E$2:$E$301),AND($C330&lt;&gt;"Monthly",$C330&lt;&gt;"Maintenance",$C330&lt;&gt;"Internal",$C330&lt;&gt;"Hydrostatic"),AND($E330&lt;&gt;"Pass",$E330&lt;&gt;"Fail"),AND($G330&lt;&gt;"",$G330&lt;&gt;"Open",$G330&lt;&gt;"Closed")),"Check inputs",IF(AND($E330="Fail",$G330=""),"Set follow-up","OK"))))</f>
        <v/>
      </c>
      <c r="I330" s="26">
        <f>IF(AND(ISNUMBER($A330),N($A330)&gt;=18264,N($A330)&lt;=73050),$A330,0)</f>
        <v>0</v>
      </c>
    </row>
    <row r="331" spans="1:9" x14ac:dyDescent="0.25">
      <c r="A331" s="25"/>
      <c r="B331" s="13"/>
      <c r="C331" s="13"/>
      <c r="D331" s="14"/>
      <c r="E331" s="13"/>
      <c r="F331" s="14"/>
      <c r="G331" s="13"/>
      <c r="H331" s="16" t="str">
        <f>IF(COUNTA($A331:$G331)=0,"",IF(OR($B331="",SUMPRODUCT(--(Extinguishers!$A$2:$A$301=$B331))&lt;&gt;1),"Check ID",IF(OR(NOT(AND(ISNUMBER($A331),N($A331)&gt;=18264,N($A331)&lt;=73050)),N($A331)&lt;SUMPRODUCT(--(Extinguishers!$A$2:$A$301=$B331),Extinguishers!$E$2:$E$301),AND($C331&lt;&gt;"Monthly",$C331&lt;&gt;"Maintenance",$C331&lt;&gt;"Internal",$C331&lt;&gt;"Hydrostatic"),AND($E331&lt;&gt;"Pass",$E331&lt;&gt;"Fail"),AND($G331&lt;&gt;"",$G331&lt;&gt;"Open",$G331&lt;&gt;"Closed")),"Check inputs",IF(AND($E331="Fail",$G331=""),"Set follow-up","OK"))))</f>
        <v/>
      </c>
      <c r="I331" s="26">
        <f>IF(AND(ISNUMBER($A331),N($A331)&gt;=18264,N($A331)&lt;=73050),$A331,0)</f>
        <v>0</v>
      </c>
    </row>
    <row r="332" spans="1:9" x14ac:dyDescent="0.25">
      <c r="A332" s="25"/>
      <c r="B332" s="13"/>
      <c r="C332" s="13"/>
      <c r="D332" s="14"/>
      <c r="E332" s="13"/>
      <c r="F332" s="14"/>
      <c r="G332" s="13"/>
      <c r="H332" s="16" t="str">
        <f>IF(COUNTA($A332:$G332)=0,"",IF(OR($B332="",SUMPRODUCT(--(Extinguishers!$A$2:$A$301=$B332))&lt;&gt;1),"Check ID",IF(OR(NOT(AND(ISNUMBER($A332),N($A332)&gt;=18264,N($A332)&lt;=73050)),N($A332)&lt;SUMPRODUCT(--(Extinguishers!$A$2:$A$301=$B332),Extinguishers!$E$2:$E$301),AND($C332&lt;&gt;"Monthly",$C332&lt;&gt;"Maintenance",$C332&lt;&gt;"Internal",$C332&lt;&gt;"Hydrostatic"),AND($E332&lt;&gt;"Pass",$E332&lt;&gt;"Fail"),AND($G332&lt;&gt;"",$G332&lt;&gt;"Open",$G332&lt;&gt;"Closed")),"Check inputs",IF(AND($E332="Fail",$G332=""),"Set follow-up","OK"))))</f>
        <v/>
      </c>
      <c r="I332" s="26">
        <f>IF(AND(ISNUMBER($A332),N($A332)&gt;=18264,N($A332)&lt;=73050),$A332,0)</f>
        <v>0</v>
      </c>
    </row>
    <row r="333" spans="1:9" x14ac:dyDescent="0.25">
      <c r="A333" s="25"/>
      <c r="B333" s="13"/>
      <c r="C333" s="13"/>
      <c r="D333" s="14"/>
      <c r="E333" s="13"/>
      <c r="F333" s="14"/>
      <c r="G333" s="13"/>
      <c r="H333" s="16" t="str">
        <f>IF(COUNTA($A333:$G333)=0,"",IF(OR($B333="",SUMPRODUCT(--(Extinguishers!$A$2:$A$301=$B333))&lt;&gt;1),"Check ID",IF(OR(NOT(AND(ISNUMBER($A333),N($A333)&gt;=18264,N($A333)&lt;=73050)),N($A333)&lt;SUMPRODUCT(--(Extinguishers!$A$2:$A$301=$B333),Extinguishers!$E$2:$E$301),AND($C333&lt;&gt;"Monthly",$C333&lt;&gt;"Maintenance",$C333&lt;&gt;"Internal",$C333&lt;&gt;"Hydrostatic"),AND($E333&lt;&gt;"Pass",$E333&lt;&gt;"Fail"),AND($G333&lt;&gt;"",$G333&lt;&gt;"Open",$G333&lt;&gt;"Closed")),"Check inputs",IF(AND($E333="Fail",$G333=""),"Set follow-up","OK"))))</f>
        <v/>
      </c>
      <c r="I333" s="26">
        <f>IF(AND(ISNUMBER($A333),N($A333)&gt;=18264,N($A333)&lt;=73050),$A333,0)</f>
        <v>0</v>
      </c>
    </row>
    <row r="334" spans="1:9" x14ac:dyDescent="0.25">
      <c r="A334" s="25"/>
      <c r="B334" s="13"/>
      <c r="C334" s="13"/>
      <c r="D334" s="14"/>
      <c r="E334" s="13"/>
      <c r="F334" s="14"/>
      <c r="G334" s="13"/>
      <c r="H334" s="16" t="str">
        <f>IF(COUNTA($A334:$G334)=0,"",IF(OR($B334="",SUMPRODUCT(--(Extinguishers!$A$2:$A$301=$B334))&lt;&gt;1),"Check ID",IF(OR(NOT(AND(ISNUMBER($A334),N($A334)&gt;=18264,N($A334)&lt;=73050)),N($A334)&lt;SUMPRODUCT(--(Extinguishers!$A$2:$A$301=$B334),Extinguishers!$E$2:$E$301),AND($C334&lt;&gt;"Monthly",$C334&lt;&gt;"Maintenance",$C334&lt;&gt;"Internal",$C334&lt;&gt;"Hydrostatic"),AND($E334&lt;&gt;"Pass",$E334&lt;&gt;"Fail"),AND($G334&lt;&gt;"",$G334&lt;&gt;"Open",$G334&lt;&gt;"Closed")),"Check inputs",IF(AND($E334="Fail",$G334=""),"Set follow-up","OK"))))</f>
        <v/>
      </c>
      <c r="I334" s="26">
        <f>IF(AND(ISNUMBER($A334),N($A334)&gt;=18264,N($A334)&lt;=73050),$A334,0)</f>
        <v>0</v>
      </c>
    </row>
    <row r="335" spans="1:9" x14ac:dyDescent="0.25">
      <c r="A335" s="25"/>
      <c r="B335" s="13"/>
      <c r="C335" s="13"/>
      <c r="D335" s="14"/>
      <c r="E335" s="13"/>
      <c r="F335" s="14"/>
      <c r="G335" s="13"/>
      <c r="H335" s="16" t="str">
        <f>IF(COUNTA($A335:$G335)=0,"",IF(OR($B335="",SUMPRODUCT(--(Extinguishers!$A$2:$A$301=$B335))&lt;&gt;1),"Check ID",IF(OR(NOT(AND(ISNUMBER($A335),N($A335)&gt;=18264,N($A335)&lt;=73050)),N($A335)&lt;SUMPRODUCT(--(Extinguishers!$A$2:$A$301=$B335),Extinguishers!$E$2:$E$301),AND($C335&lt;&gt;"Monthly",$C335&lt;&gt;"Maintenance",$C335&lt;&gt;"Internal",$C335&lt;&gt;"Hydrostatic"),AND($E335&lt;&gt;"Pass",$E335&lt;&gt;"Fail"),AND($G335&lt;&gt;"",$G335&lt;&gt;"Open",$G335&lt;&gt;"Closed")),"Check inputs",IF(AND($E335="Fail",$G335=""),"Set follow-up","OK"))))</f>
        <v/>
      </c>
      <c r="I335" s="26">
        <f>IF(AND(ISNUMBER($A335),N($A335)&gt;=18264,N($A335)&lt;=73050),$A335,0)</f>
        <v>0</v>
      </c>
    </row>
    <row r="336" spans="1:9" x14ac:dyDescent="0.25">
      <c r="A336" s="25"/>
      <c r="B336" s="13"/>
      <c r="C336" s="13"/>
      <c r="D336" s="14"/>
      <c r="E336" s="13"/>
      <c r="F336" s="14"/>
      <c r="G336" s="13"/>
      <c r="H336" s="16" t="str">
        <f>IF(COUNTA($A336:$G336)=0,"",IF(OR($B336="",SUMPRODUCT(--(Extinguishers!$A$2:$A$301=$B336))&lt;&gt;1),"Check ID",IF(OR(NOT(AND(ISNUMBER($A336),N($A336)&gt;=18264,N($A336)&lt;=73050)),N($A336)&lt;SUMPRODUCT(--(Extinguishers!$A$2:$A$301=$B336),Extinguishers!$E$2:$E$301),AND($C336&lt;&gt;"Monthly",$C336&lt;&gt;"Maintenance",$C336&lt;&gt;"Internal",$C336&lt;&gt;"Hydrostatic"),AND($E336&lt;&gt;"Pass",$E336&lt;&gt;"Fail"),AND($G336&lt;&gt;"",$G336&lt;&gt;"Open",$G336&lt;&gt;"Closed")),"Check inputs",IF(AND($E336="Fail",$G336=""),"Set follow-up","OK"))))</f>
        <v/>
      </c>
      <c r="I336" s="26">
        <f>IF(AND(ISNUMBER($A336),N($A336)&gt;=18264,N($A336)&lt;=73050),$A336,0)</f>
        <v>0</v>
      </c>
    </row>
    <row r="337" spans="1:9" x14ac:dyDescent="0.25">
      <c r="A337" s="25"/>
      <c r="B337" s="13"/>
      <c r="C337" s="13"/>
      <c r="D337" s="14"/>
      <c r="E337" s="13"/>
      <c r="F337" s="14"/>
      <c r="G337" s="13"/>
      <c r="H337" s="16" t="str">
        <f>IF(COUNTA($A337:$G337)=0,"",IF(OR($B337="",SUMPRODUCT(--(Extinguishers!$A$2:$A$301=$B337))&lt;&gt;1),"Check ID",IF(OR(NOT(AND(ISNUMBER($A337),N($A337)&gt;=18264,N($A337)&lt;=73050)),N($A337)&lt;SUMPRODUCT(--(Extinguishers!$A$2:$A$301=$B337),Extinguishers!$E$2:$E$301),AND($C337&lt;&gt;"Monthly",$C337&lt;&gt;"Maintenance",$C337&lt;&gt;"Internal",$C337&lt;&gt;"Hydrostatic"),AND($E337&lt;&gt;"Pass",$E337&lt;&gt;"Fail"),AND($G337&lt;&gt;"",$G337&lt;&gt;"Open",$G337&lt;&gt;"Closed")),"Check inputs",IF(AND($E337="Fail",$G337=""),"Set follow-up","OK"))))</f>
        <v/>
      </c>
      <c r="I337" s="26">
        <f>IF(AND(ISNUMBER($A337),N($A337)&gt;=18264,N($A337)&lt;=73050),$A337,0)</f>
        <v>0</v>
      </c>
    </row>
    <row r="338" spans="1:9" x14ac:dyDescent="0.25">
      <c r="A338" s="25"/>
      <c r="B338" s="13"/>
      <c r="C338" s="13"/>
      <c r="D338" s="14"/>
      <c r="E338" s="13"/>
      <c r="F338" s="14"/>
      <c r="G338" s="13"/>
      <c r="H338" s="16" t="str">
        <f>IF(COUNTA($A338:$G338)=0,"",IF(OR($B338="",SUMPRODUCT(--(Extinguishers!$A$2:$A$301=$B338))&lt;&gt;1),"Check ID",IF(OR(NOT(AND(ISNUMBER($A338),N($A338)&gt;=18264,N($A338)&lt;=73050)),N($A338)&lt;SUMPRODUCT(--(Extinguishers!$A$2:$A$301=$B338),Extinguishers!$E$2:$E$301),AND($C338&lt;&gt;"Monthly",$C338&lt;&gt;"Maintenance",$C338&lt;&gt;"Internal",$C338&lt;&gt;"Hydrostatic"),AND($E338&lt;&gt;"Pass",$E338&lt;&gt;"Fail"),AND($G338&lt;&gt;"",$G338&lt;&gt;"Open",$G338&lt;&gt;"Closed")),"Check inputs",IF(AND($E338="Fail",$G338=""),"Set follow-up","OK"))))</f>
        <v/>
      </c>
      <c r="I338" s="26">
        <f>IF(AND(ISNUMBER($A338),N($A338)&gt;=18264,N($A338)&lt;=73050),$A338,0)</f>
        <v>0</v>
      </c>
    </row>
    <row r="339" spans="1:9" x14ac:dyDescent="0.25">
      <c r="A339" s="25"/>
      <c r="B339" s="13"/>
      <c r="C339" s="13"/>
      <c r="D339" s="14"/>
      <c r="E339" s="13"/>
      <c r="F339" s="14"/>
      <c r="G339" s="13"/>
      <c r="H339" s="16" t="str">
        <f>IF(COUNTA($A339:$G339)=0,"",IF(OR($B339="",SUMPRODUCT(--(Extinguishers!$A$2:$A$301=$B339))&lt;&gt;1),"Check ID",IF(OR(NOT(AND(ISNUMBER($A339),N($A339)&gt;=18264,N($A339)&lt;=73050)),N($A339)&lt;SUMPRODUCT(--(Extinguishers!$A$2:$A$301=$B339),Extinguishers!$E$2:$E$301),AND($C339&lt;&gt;"Monthly",$C339&lt;&gt;"Maintenance",$C339&lt;&gt;"Internal",$C339&lt;&gt;"Hydrostatic"),AND($E339&lt;&gt;"Pass",$E339&lt;&gt;"Fail"),AND($G339&lt;&gt;"",$G339&lt;&gt;"Open",$G339&lt;&gt;"Closed")),"Check inputs",IF(AND($E339="Fail",$G339=""),"Set follow-up","OK"))))</f>
        <v/>
      </c>
      <c r="I339" s="26">
        <f>IF(AND(ISNUMBER($A339),N($A339)&gt;=18264,N($A339)&lt;=73050),$A339,0)</f>
        <v>0</v>
      </c>
    </row>
    <row r="340" spans="1:9" x14ac:dyDescent="0.25">
      <c r="A340" s="25"/>
      <c r="B340" s="13"/>
      <c r="C340" s="13"/>
      <c r="D340" s="14"/>
      <c r="E340" s="13"/>
      <c r="F340" s="14"/>
      <c r="G340" s="13"/>
      <c r="H340" s="16" t="str">
        <f>IF(COUNTA($A340:$G340)=0,"",IF(OR($B340="",SUMPRODUCT(--(Extinguishers!$A$2:$A$301=$B340))&lt;&gt;1),"Check ID",IF(OR(NOT(AND(ISNUMBER($A340),N($A340)&gt;=18264,N($A340)&lt;=73050)),N($A340)&lt;SUMPRODUCT(--(Extinguishers!$A$2:$A$301=$B340),Extinguishers!$E$2:$E$301),AND($C340&lt;&gt;"Monthly",$C340&lt;&gt;"Maintenance",$C340&lt;&gt;"Internal",$C340&lt;&gt;"Hydrostatic"),AND($E340&lt;&gt;"Pass",$E340&lt;&gt;"Fail"),AND($G340&lt;&gt;"",$G340&lt;&gt;"Open",$G340&lt;&gt;"Closed")),"Check inputs",IF(AND($E340="Fail",$G340=""),"Set follow-up","OK"))))</f>
        <v/>
      </c>
      <c r="I340" s="26">
        <f>IF(AND(ISNUMBER($A340),N($A340)&gt;=18264,N($A340)&lt;=73050),$A340,0)</f>
        <v>0</v>
      </c>
    </row>
    <row r="341" spans="1:9" x14ac:dyDescent="0.25">
      <c r="A341" s="25"/>
      <c r="B341" s="13"/>
      <c r="C341" s="13"/>
      <c r="D341" s="14"/>
      <c r="E341" s="13"/>
      <c r="F341" s="14"/>
      <c r="G341" s="13"/>
      <c r="H341" s="16" t="str">
        <f>IF(COUNTA($A341:$G341)=0,"",IF(OR($B341="",SUMPRODUCT(--(Extinguishers!$A$2:$A$301=$B341))&lt;&gt;1),"Check ID",IF(OR(NOT(AND(ISNUMBER($A341),N($A341)&gt;=18264,N($A341)&lt;=73050)),N($A341)&lt;SUMPRODUCT(--(Extinguishers!$A$2:$A$301=$B341),Extinguishers!$E$2:$E$301),AND($C341&lt;&gt;"Monthly",$C341&lt;&gt;"Maintenance",$C341&lt;&gt;"Internal",$C341&lt;&gt;"Hydrostatic"),AND($E341&lt;&gt;"Pass",$E341&lt;&gt;"Fail"),AND($G341&lt;&gt;"",$G341&lt;&gt;"Open",$G341&lt;&gt;"Closed")),"Check inputs",IF(AND($E341="Fail",$G341=""),"Set follow-up","OK"))))</f>
        <v/>
      </c>
      <c r="I341" s="26">
        <f>IF(AND(ISNUMBER($A341),N($A341)&gt;=18264,N($A341)&lt;=73050),$A341,0)</f>
        <v>0</v>
      </c>
    </row>
    <row r="342" spans="1:9" x14ac:dyDescent="0.25">
      <c r="A342" s="25"/>
      <c r="B342" s="13"/>
      <c r="C342" s="13"/>
      <c r="D342" s="14"/>
      <c r="E342" s="13"/>
      <c r="F342" s="14"/>
      <c r="G342" s="13"/>
      <c r="H342" s="16" t="str">
        <f>IF(COUNTA($A342:$G342)=0,"",IF(OR($B342="",SUMPRODUCT(--(Extinguishers!$A$2:$A$301=$B342))&lt;&gt;1),"Check ID",IF(OR(NOT(AND(ISNUMBER($A342),N($A342)&gt;=18264,N($A342)&lt;=73050)),N($A342)&lt;SUMPRODUCT(--(Extinguishers!$A$2:$A$301=$B342),Extinguishers!$E$2:$E$301),AND($C342&lt;&gt;"Monthly",$C342&lt;&gt;"Maintenance",$C342&lt;&gt;"Internal",$C342&lt;&gt;"Hydrostatic"),AND($E342&lt;&gt;"Pass",$E342&lt;&gt;"Fail"),AND($G342&lt;&gt;"",$G342&lt;&gt;"Open",$G342&lt;&gt;"Closed")),"Check inputs",IF(AND($E342="Fail",$G342=""),"Set follow-up","OK"))))</f>
        <v/>
      </c>
      <c r="I342" s="26">
        <f>IF(AND(ISNUMBER($A342),N($A342)&gt;=18264,N($A342)&lt;=73050),$A342,0)</f>
        <v>0</v>
      </c>
    </row>
    <row r="343" spans="1:9" x14ac:dyDescent="0.25">
      <c r="A343" s="25"/>
      <c r="B343" s="13"/>
      <c r="C343" s="13"/>
      <c r="D343" s="14"/>
      <c r="E343" s="13"/>
      <c r="F343" s="14"/>
      <c r="G343" s="13"/>
      <c r="H343" s="16" t="str">
        <f>IF(COUNTA($A343:$G343)=0,"",IF(OR($B343="",SUMPRODUCT(--(Extinguishers!$A$2:$A$301=$B343))&lt;&gt;1),"Check ID",IF(OR(NOT(AND(ISNUMBER($A343),N($A343)&gt;=18264,N($A343)&lt;=73050)),N($A343)&lt;SUMPRODUCT(--(Extinguishers!$A$2:$A$301=$B343),Extinguishers!$E$2:$E$301),AND($C343&lt;&gt;"Monthly",$C343&lt;&gt;"Maintenance",$C343&lt;&gt;"Internal",$C343&lt;&gt;"Hydrostatic"),AND($E343&lt;&gt;"Pass",$E343&lt;&gt;"Fail"),AND($G343&lt;&gt;"",$G343&lt;&gt;"Open",$G343&lt;&gt;"Closed")),"Check inputs",IF(AND($E343="Fail",$G343=""),"Set follow-up","OK"))))</f>
        <v/>
      </c>
      <c r="I343" s="26">
        <f>IF(AND(ISNUMBER($A343),N($A343)&gt;=18264,N($A343)&lt;=73050),$A343,0)</f>
        <v>0</v>
      </c>
    </row>
    <row r="344" spans="1:9" x14ac:dyDescent="0.25">
      <c r="A344" s="25"/>
      <c r="B344" s="13"/>
      <c r="C344" s="13"/>
      <c r="D344" s="14"/>
      <c r="E344" s="13"/>
      <c r="F344" s="14"/>
      <c r="G344" s="13"/>
      <c r="H344" s="16" t="str">
        <f>IF(COUNTA($A344:$G344)=0,"",IF(OR($B344="",SUMPRODUCT(--(Extinguishers!$A$2:$A$301=$B344))&lt;&gt;1),"Check ID",IF(OR(NOT(AND(ISNUMBER($A344),N($A344)&gt;=18264,N($A344)&lt;=73050)),N($A344)&lt;SUMPRODUCT(--(Extinguishers!$A$2:$A$301=$B344),Extinguishers!$E$2:$E$301),AND($C344&lt;&gt;"Monthly",$C344&lt;&gt;"Maintenance",$C344&lt;&gt;"Internal",$C344&lt;&gt;"Hydrostatic"),AND($E344&lt;&gt;"Pass",$E344&lt;&gt;"Fail"),AND($G344&lt;&gt;"",$G344&lt;&gt;"Open",$G344&lt;&gt;"Closed")),"Check inputs",IF(AND($E344="Fail",$G344=""),"Set follow-up","OK"))))</f>
        <v/>
      </c>
      <c r="I344" s="26">
        <f>IF(AND(ISNUMBER($A344),N($A344)&gt;=18264,N($A344)&lt;=73050),$A344,0)</f>
        <v>0</v>
      </c>
    </row>
    <row r="345" spans="1:9" x14ac:dyDescent="0.25">
      <c r="A345" s="25"/>
      <c r="B345" s="13"/>
      <c r="C345" s="13"/>
      <c r="D345" s="14"/>
      <c r="E345" s="13"/>
      <c r="F345" s="14"/>
      <c r="G345" s="13"/>
      <c r="H345" s="16" t="str">
        <f>IF(COUNTA($A345:$G345)=0,"",IF(OR($B345="",SUMPRODUCT(--(Extinguishers!$A$2:$A$301=$B345))&lt;&gt;1),"Check ID",IF(OR(NOT(AND(ISNUMBER($A345),N($A345)&gt;=18264,N($A345)&lt;=73050)),N($A345)&lt;SUMPRODUCT(--(Extinguishers!$A$2:$A$301=$B345),Extinguishers!$E$2:$E$301),AND($C345&lt;&gt;"Monthly",$C345&lt;&gt;"Maintenance",$C345&lt;&gt;"Internal",$C345&lt;&gt;"Hydrostatic"),AND($E345&lt;&gt;"Pass",$E345&lt;&gt;"Fail"),AND($G345&lt;&gt;"",$G345&lt;&gt;"Open",$G345&lt;&gt;"Closed")),"Check inputs",IF(AND($E345="Fail",$G345=""),"Set follow-up","OK"))))</f>
        <v/>
      </c>
      <c r="I345" s="26">
        <f>IF(AND(ISNUMBER($A345),N($A345)&gt;=18264,N($A345)&lt;=73050),$A345,0)</f>
        <v>0</v>
      </c>
    </row>
    <row r="346" spans="1:9" x14ac:dyDescent="0.25">
      <c r="A346" s="25"/>
      <c r="B346" s="13"/>
      <c r="C346" s="13"/>
      <c r="D346" s="14"/>
      <c r="E346" s="13"/>
      <c r="F346" s="14"/>
      <c r="G346" s="13"/>
      <c r="H346" s="16" t="str">
        <f>IF(COUNTA($A346:$G346)=0,"",IF(OR($B346="",SUMPRODUCT(--(Extinguishers!$A$2:$A$301=$B346))&lt;&gt;1),"Check ID",IF(OR(NOT(AND(ISNUMBER($A346),N($A346)&gt;=18264,N($A346)&lt;=73050)),N($A346)&lt;SUMPRODUCT(--(Extinguishers!$A$2:$A$301=$B346),Extinguishers!$E$2:$E$301),AND($C346&lt;&gt;"Monthly",$C346&lt;&gt;"Maintenance",$C346&lt;&gt;"Internal",$C346&lt;&gt;"Hydrostatic"),AND($E346&lt;&gt;"Pass",$E346&lt;&gt;"Fail"),AND($G346&lt;&gt;"",$G346&lt;&gt;"Open",$G346&lt;&gt;"Closed")),"Check inputs",IF(AND($E346="Fail",$G346=""),"Set follow-up","OK"))))</f>
        <v/>
      </c>
      <c r="I346" s="26">
        <f>IF(AND(ISNUMBER($A346),N($A346)&gt;=18264,N($A346)&lt;=73050),$A346,0)</f>
        <v>0</v>
      </c>
    </row>
    <row r="347" spans="1:9" x14ac:dyDescent="0.25">
      <c r="A347" s="25"/>
      <c r="B347" s="13"/>
      <c r="C347" s="13"/>
      <c r="D347" s="14"/>
      <c r="E347" s="13"/>
      <c r="F347" s="14"/>
      <c r="G347" s="13"/>
      <c r="H347" s="16" t="str">
        <f>IF(COUNTA($A347:$G347)=0,"",IF(OR($B347="",SUMPRODUCT(--(Extinguishers!$A$2:$A$301=$B347))&lt;&gt;1),"Check ID",IF(OR(NOT(AND(ISNUMBER($A347),N($A347)&gt;=18264,N($A347)&lt;=73050)),N($A347)&lt;SUMPRODUCT(--(Extinguishers!$A$2:$A$301=$B347),Extinguishers!$E$2:$E$301),AND($C347&lt;&gt;"Monthly",$C347&lt;&gt;"Maintenance",$C347&lt;&gt;"Internal",$C347&lt;&gt;"Hydrostatic"),AND($E347&lt;&gt;"Pass",$E347&lt;&gt;"Fail"),AND($G347&lt;&gt;"",$G347&lt;&gt;"Open",$G347&lt;&gt;"Closed")),"Check inputs",IF(AND($E347="Fail",$G347=""),"Set follow-up","OK"))))</f>
        <v/>
      </c>
      <c r="I347" s="26">
        <f>IF(AND(ISNUMBER($A347),N($A347)&gt;=18264,N($A347)&lt;=73050),$A347,0)</f>
        <v>0</v>
      </c>
    </row>
    <row r="348" spans="1:9" x14ac:dyDescent="0.25">
      <c r="A348" s="25"/>
      <c r="B348" s="13"/>
      <c r="C348" s="13"/>
      <c r="D348" s="14"/>
      <c r="E348" s="13"/>
      <c r="F348" s="14"/>
      <c r="G348" s="13"/>
      <c r="H348" s="16" t="str">
        <f>IF(COUNTA($A348:$G348)=0,"",IF(OR($B348="",SUMPRODUCT(--(Extinguishers!$A$2:$A$301=$B348))&lt;&gt;1),"Check ID",IF(OR(NOT(AND(ISNUMBER($A348),N($A348)&gt;=18264,N($A348)&lt;=73050)),N($A348)&lt;SUMPRODUCT(--(Extinguishers!$A$2:$A$301=$B348),Extinguishers!$E$2:$E$301),AND($C348&lt;&gt;"Monthly",$C348&lt;&gt;"Maintenance",$C348&lt;&gt;"Internal",$C348&lt;&gt;"Hydrostatic"),AND($E348&lt;&gt;"Pass",$E348&lt;&gt;"Fail"),AND($G348&lt;&gt;"",$G348&lt;&gt;"Open",$G348&lt;&gt;"Closed")),"Check inputs",IF(AND($E348="Fail",$G348=""),"Set follow-up","OK"))))</f>
        <v/>
      </c>
      <c r="I348" s="26">
        <f>IF(AND(ISNUMBER($A348),N($A348)&gt;=18264,N($A348)&lt;=73050),$A348,0)</f>
        <v>0</v>
      </c>
    </row>
    <row r="349" spans="1:9" x14ac:dyDescent="0.25">
      <c r="A349" s="25"/>
      <c r="B349" s="13"/>
      <c r="C349" s="13"/>
      <c r="D349" s="14"/>
      <c r="E349" s="13"/>
      <c r="F349" s="14"/>
      <c r="G349" s="13"/>
      <c r="H349" s="16" t="str">
        <f>IF(COUNTA($A349:$G349)=0,"",IF(OR($B349="",SUMPRODUCT(--(Extinguishers!$A$2:$A$301=$B349))&lt;&gt;1),"Check ID",IF(OR(NOT(AND(ISNUMBER($A349),N($A349)&gt;=18264,N($A349)&lt;=73050)),N($A349)&lt;SUMPRODUCT(--(Extinguishers!$A$2:$A$301=$B349),Extinguishers!$E$2:$E$301),AND($C349&lt;&gt;"Monthly",$C349&lt;&gt;"Maintenance",$C349&lt;&gt;"Internal",$C349&lt;&gt;"Hydrostatic"),AND($E349&lt;&gt;"Pass",$E349&lt;&gt;"Fail"),AND($G349&lt;&gt;"",$G349&lt;&gt;"Open",$G349&lt;&gt;"Closed")),"Check inputs",IF(AND($E349="Fail",$G349=""),"Set follow-up","OK"))))</f>
        <v/>
      </c>
      <c r="I349" s="26">
        <f>IF(AND(ISNUMBER($A349),N($A349)&gt;=18264,N($A349)&lt;=73050),$A349,0)</f>
        <v>0</v>
      </c>
    </row>
    <row r="350" spans="1:9" x14ac:dyDescent="0.25">
      <c r="A350" s="25"/>
      <c r="B350" s="13"/>
      <c r="C350" s="13"/>
      <c r="D350" s="14"/>
      <c r="E350" s="13"/>
      <c r="F350" s="14"/>
      <c r="G350" s="13"/>
      <c r="H350" s="16" t="str">
        <f>IF(COUNTA($A350:$G350)=0,"",IF(OR($B350="",SUMPRODUCT(--(Extinguishers!$A$2:$A$301=$B350))&lt;&gt;1),"Check ID",IF(OR(NOT(AND(ISNUMBER($A350),N($A350)&gt;=18264,N($A350)&lt;=73050)),N($A350)&lt;SUMPRODUCT(--(Extinguishers!$A$2:$A$301=$B350),Extinguishers!$E$2:$E$301),AND($C350&lt;&gt;"Monthly",$C350&lt;&gt;"Maintenance",$C350&lt;&gt;"Internal",$C350&lt;&gt;"Hydrostatic"),AND($E350&lt;&gt;"Pass",$E350&lt;&gt;"Fail"),AND($G350&lt;&gt;"",$G350&lt;&gt;"Open",$G350&lt;&gt;"Closed")),"Check inputs",IF(AND($E350="Fail",$G350=""),"Set follow-up","OK"))))</f>
        <v/>
      </c>
      <c r="I350" s="26">
        <f>IF(AND(ISNUMBER($A350),N($A350)&gt;=18264,N($A350)&lt;=73050),$A350,0)</f>
        <v>0</v>
      </c>
    </row>
    <row r="351" spans="1:9" x14ac:dyDescent="0.25">
      <c r="A351" s="25"/>
      <c r="B351" s="13"/>
      <c r="C351" s="13"/>
      <c r="D351" s="14"/>
      <c r="E351" s="13"/>
      <c r="F351" s="14"/>
      <c r="G351" s="13"/>
      <c r="H351" s="16" t="str">
        <f>IF(COUNTA($A351:$G351)=0,"",IF(OR($B351="",SUMPRODUCT(--(Extinguishers!$A$2:$A$301=$B351))&lt;&gt;1),"Check ID",IF(OR(NOT(AND(ISNUMBER($A351),N($A351)&gt;=18264,N($A351)&lt;=73050)),N($A351)&lt;SUMPRODUCT(--(Extinguishers!$A$2:$A$301=$B351),Extinguishers!$E$2:$E$301),AND($C351&lt;&gt;"Monthly",$C351&lt;&gt;"Maintenance",$C351&lt;&gt;"Internal",$C351&lt;&gt;"Hydrostatic"),AND($E351&lt;&gt;"Pass",$E351&lt;&gt;"Fail"),AND($G351&lt;&gt;"",$G351&lt;&gt;"Open",$G351&lt;&gt;"Closed")),"Check inputs",IF(AND($E351="Fail",$G351=""),"Set follow-up","OK"))))</f>
        <v/>
      </c>
      <c r="I351" s="26">
        <f>IF(AND(ISNUMBER($A351),N($A351)&gt;=18264,N($A351)&lt;=73050),$A351,0)</f>
        <v>0</v>
      </c>
    </row>
    <row r="352" spans="1:9" x14ac:dyDescent="0.25">
      <c r="A352" s="25"/>
      <c r="B352" s="13"/>
      <c r="C352" s="13"/>
      <c r="D352" s="14"/>
      <c r="E352" s="13"/>
      <c r="F352" s="14"/>
      <c r="G352" s="13"/>
      <c r="H352" s="16" t="str">
        <f>IF(COUNTA($A352:$G352)=0,"",IF(OR($B352="",SUMPRODUCT(--(Extinguishers!$A$2:$A$301=$B352))&lt;&gt;1),"Check ID",IF(OR(NOT(AND(ISNUMBER($A352),N($A352)&gt;=18264,N($A352)&lt;=73050)),N($A352)&lt;SUMPRODUCT(--(Extinguishers!$A$2:$A$301=$B352),Extinguishers!$E$2:$E$301),AND($C352&lt;&gt;"Monthly",$C352&lt;&gt;"Maintenance",$C352&lt;&gt;"Internal",$C352&lt;&gt;"Hydrostatic"),AND($E352&lt;&gt;"Pass",$E352&lt;&gt;"Fail"),AND($G352&lt;&gt;"",$G352&lt;&gt;"Open",$G352&lt;&gt;"Closed")),"Check inputs",IF(AND($E352="Fail",$G352=""),"Set follow-up","OK"))))</f>
        <v/>
      </c>
      <c r="I352" s="26">
        <f>IF(AND(ISNUMBER($A352),N($A352)&gt;=18264,N($A352)&lt;=73050),$A352,0)</f>
        <v>0</v>
      </c>
    </row>
    <row r="353" spans="1:9" x14ac:dyDescent="0.25">
      <c r="A353" s="25"/>
      <c r="B353" s="13"/>
      <c r="C353" s="13"/>
      <c r="D353" s="14"/>
      <c r="E353" s="13"/>
      <c r="F353" s="14"/>
      <c r="G353" s="13"/>
      <c r="H353" s="16" t="str">
        <f>IF(COUNTA($A353:$G353)=0,"",IF(OR($B353="",SUMPRODUCT(--(Extinguishers!$A$2:$A$301=$B353))&lt;&gt;1),"Check ID",IF(OR(NOT(AND(ISNUMBER($A353),N($A353)&gt;=18264,N($A353)&lt;=73050)),N($A353)&lt;SUMPRODUCT(--(Extinguishers!$A$2:$A$301=$B353),Extinguishers!$E$2:$E$301),AND($C353&lt;&gt;"Monthly",$C353&lt;&gt;"Maintenance",$C353&lt;&gt;"Internal",$C353&lt;&gt;"Hydrostatic"),AND($E353&lt;&gt;"Pass",$E353&lt;&gt;"Fail"),AND($G353&lt;&gt;"",$G353&lt;&gt;"Open",$G353&lt;&gt;"Closed")),"Check inputs",IF(AND($E353="Fail",$G353=""),"Set follow-up","OK"))))</f>
        <v/>
      </c>
      <c r="I353" s="26">
        <f>IF(AND(ISNUMBER($A353),N($A353)&gt;=18264,N($A353)&lt;=73050),$A353,0)</f>
        <v>0</v>
      </c>
    </row>
    <row r="354" spans="1:9" x14ac:dyDescent="0.25">
      <c r="A354" s="25"/>
      <c r="B354" s="13"/>
      <c r="C354" s="13"/>
      <c r="D354" s="14"/>
      <c r="E354" s="13"/>
      <c r="F354" s="14"/>
      <c r="G354" s="13"/>
      <c r="H354" s="16" t="str">
        <f>IF(COUNTA($A354:$G354)=0,"",IF(OR($B354="",SUMPRODUCT(--(Extinguishers!$A$2:$A$301=$B354))&lt;&gt;1),"Check ID",IF(OR(NOT(AND(ISNUMBER($A354),N($A354)&gt;=18264,N($A354)&lt;=73050)),N($A354)&lt;SUMPRODUCT(--(Extinguishers!$A$2:$A$301=$B354),Extinguishers!$E$2:$E$301),AND($C354&lt;&gt;"Monthly",$C354&lt;&gt;"Maintenance",$C354&lt;&gt;"Internal",$C354&lt;&gt;"Hydrostatic"),AND($E354&lt;&gt;"Pass",$E354&lt;&gt;"Fail"),AND($G354&lt;&gt;"",$G354&lt;&gt;"Open",$G354&lt;&gt;"Closed")),"Check inputs",IF(AND($E354="Fail",$G354=""),"Set follow-up","OK"))))</f>
        <v/>
      </c>
      <c r="I354" s="26">
        <f>IF(AND(ISNUMBER($A354),N($A354)&gt;=18264,N($A354)&lt;=73050),$A354,0)</f>
        <v>0</v>
      </c>
    </row>
    <row r="355" spans="1:9" x14ac:dyDescent="0.25">
      <c r="A355" s="25"/>
      <c r="B355" s="13"/>
      <c r="C355" s="13"/>
      <c r="D355" s="14"/>
      <c r="E355" s="13"/>
      <c r="F355" s="14"/>
      <c r="G355" s="13"/>
      <c r="H355" s="16" t="str">
        <f>IF(COUNTA($A355:$G355)=0,"",IF(OR($B355="",SUMPRODUCT(--(Extinguishers!$A$2:$A$301=$B355))&lt;&gt;1),"Check ID",IF(OR(NOT(AND(ISNUMBER($A355),N($A355)&gt;=18264,N($A355)&lt;=73050)),N($A355)&lt;SUMPRODUCT(--(Extinguishers!$A$2:$A$301=$B355),Extinguishers!$E$2:$E$301),AND($C355&lt;&gt;"Monthly",$C355&lt;&gt;"Maintenance",$C355&lt;&gt;"Internal",$C355&lt;&gt;"Hydrostatic"),AND($E355&lt;&gt;"Pass",$E355&lt;&gt;"Fail"),AND($G355&lt;&gt;"",$G355&lt;&gt;"Open",$G355&lt;&gt;"Closed")),"Check inputs",IF(AND($E355="Fail",$G355=""),"Set follow-up","OK"))))</f>
        <v/>
      </c>
      <c r="I355" s="26">
        <f>IF(AND(ISNUMBER($A355),N($A355)&gt;=18264,N($A355)&lt;=73050),$A355,0)</f>
        <v>0</v>
      </c>
    </row>
    <row r="356" spans="1:9" x14ac:dyDescent="0.25">
      <c r="A356" s="25"/>
      <c r="B356" s="13"/>
      <c r="C356" s="13"/>
      <c r="D356" s="14"/>
      <c r="E356" s="13"/>
      <c r="F356" s="14"/>
      <c r="G356" s="13"/>
      <c r="H356" s="16" t="str">
        <f>IF(COUNTA($A356:$G356)=0,"",IF(OR($B356="",SUMPRODUCT(--(Extinguishers!$A$2:$A$301=$B356))&lt;&gt;1),"Check ID",IF(OR(NOT(AND(ISNUMBER($A356),N($A356)&gt;=18264,N($A356)&lt;=73050)),N($A356)&lt;SUMPRODUCT(--(Extinguishers!$A$2:$A$301=$B356),Extinguishers!$E$2:$E$301),AND($C356&lt;&gt;"Monthly",$C356&lt;&gt;"Maintenance",$C356&lt;&gt;"Internal",$C356&lt;&gt;"Hydrostatic"),AND($E356&lt;&gt;"Pass",$E356&lt;&gt;"Fail"),AND($G356&lt;&gt;"",$G356&lt;&gt;"Open",$G356&lt;&gt;"Closed")),"Check inputs",IF(AND($E356="Fail",$G356=""),"Set follow-up","OK"))))</f>
        <v/>
      </c>
      <c r="I356" s="26">
        <f>IF(AND(ISNUMBER($A356),N($A356)&gt;=18264,N($A356)&lt;=73050),$A356,0)</f>
        <v>0</v>
      </c>
    </row>
    <row r="357" spans="1:9" x14ac:dyDescent="0.25">
      <c r="A357" s="25"/>
      <c r="B357" s="13"/>
      <c r="C357" s="13"/>
      <c r="D357" s="14"/>
      <c r="E357" s="13"/>
      <c r="F357" s="14"/>
      <c r="G357" s="13"/>
      <c r="H357" s="16" t="str">
        <f>IF(COUNTA($A357:$G357)=0,"",IF(OR($B357="",SUMPRODUCT(--(Extinguishers!$A$2:$A$301=$B357))&lt;&gt;1),"Check ID",IF(OR(NOT(AND(ISNUMBER($A357),N($A357)&gt;=18264,N($A357)&lt;=73050)),N($A357)&lt;SUMPRODUCT(--(Extinguishers!$A$2:$A$301=$B357),Extinguishers!$E$2:$E$301),AND($C357&lt;&gt;"Monthly",$C357&lt;&gt;"Maintenance",$C357&lt;&gt;"Internal",$C357&lt;&gt;"Hydrostatic"),AND($E357&lt;&gt;"Pass",$E357&lt;&gt;"Fail"),AND($G357&lt;&gt;"",$G357&lt;&gt;"Open",$G357&lt;&gt;"Closed")),"Check inputs",IF(AND($E357="Fail",$G357=""),"Set follow-up","OK"))))</f>
        <v/>
      </c>
      <c r="I357" s="26">
        <f>IF(AND(ISNUMBER($A357),N($A357)&gt;=18264,N($A357)&lt;=73050),$A357,0)</f>
        <v>0</v>
      </c>
    </row>
    <row r="358" spans="1:9" x14ac:dyDescent="0.25">
      <c r="A358" s="25"/>
      <c r="B358" s="13"/>
      <c r="C358" s="13"/>
      <c r="D358" s="14"/>
      <c r="E358" s="13"/>
      <c r="F358" s="14"/>
      <c r="G358" s="13"/>
      <c r="H358" s="16" t="str">
        <f>IF(COUNTA($A358:$G358)=0,"",IF(OR($B358="",SUMPRODUCT(--(Extinguishers!$A$2:$A$301=$B358))&lt;&gt;1),"Check ID",IF(OR(NOT(AND(ISNUMBER($A358),N($A358)&gt;=18264,N($A358)&lt;=73050)),N($A358)&lt;SUMPRODUCT(--(Extinguishers!$A$2:$A$301=$B358),Extinguishers!$E$2:$E$301),AND($C358&lt;&gt;"Monthly",$C358&lt;&gt;"Maintenance",$C358&lt;&gt;"Internal",$C358&lt;&gt;"Hydrostatic"),AND($E358&lt;&gt;"Pass",$E358&lt;&gt;"Fail"),AND($G358&lt;&gt;"",$G358&lt;&gt;"Open",$G358&lt;&gt;"Closed")),"Check inputs",IF(AND($E358="Fail",$G358=""),"Set follow-up","OK"))))</f>
        <v/>
      </c>
      <c r="I358" s="26">
        <f>IF(AND(ISNUMBER($A358),N($A358)&gt;=18264,N($A358)&lt;=73050),$A358,0)</f>
        <v>0</v>
      </c>
    </row>
    <row r="359" spans="1:9" x14ac:dyDescent="0.25">
      <c r="A359" s="25"/>
      <c r="B359" s="13"/>
      <c r="C359" s="13"/>
      <c r="D359" s="14"/>
      <c r="E359" s="13"/>
      <c r="F359" s="14"/>
      <c r="G359" s="13"/>
      <c r="H359" s="16" t="str">
        <f>IF(COUNTA($A359:$G359)=0,"",IF(OR($B359="",SUMPRODUCT(--(Extinguishers!$A$2:$A$301=$B359))&lt;&gt;1),"Check ID",IF(OR(NOT(AND(ISNUMBER($A359),N($A359)&gt;=18264,N($A359)&lt;=73050)),N($A359)&lt;SUMPRODUCT(--(Extinguishers!$A$2:$A$301=$B359),Extinguishers!$E$2:$E$301),AND($C359&lt;&gt;"Monthly",$C359&lt;&gt;"Maintenance",$C359&lt;&gt;"Internal",$C359&lt;&gt;"Hydrostatic"),AND($E359&lt;&gt;"Pass",$E359&lt;&gt;"Fail"),AND($G359&lt;&gt;"",$G359&lt;&gt;"Open",$G359&lt;&gt;"Closed")),"Check inputs",IF(AND($E359="Fail",$G359=""),"Set follow-up","OK"))))</f>
        <v/>
      </c>
      <c r="I359" s="26">
        <f>IF(AND(ISNUMBER($A359),N($A359)&gt;=18264,N($A359)&lt;=73050),$A359,0)</f>
        <v>0</v>
      </c>
    </row>
    <row r="360" spans="1:9" x14ac:dyDescent="0.25">
      <c r="A360" s="25"/>
      <c r="B360" s="13"/>
      <c r="C360" s="13"/>
      <c r="D360" s="14"/>
      <c r="E360" s="13"/>
      <c r="F360" s="14"/>
      <c r="G360" s="13"/>
      <c r="H360" s="16" t="str">
        <f>IF(COUNTA($A360:$G360)=0,"",IF(OR($B360="",SUMPRODUCT(--(Extinguishers!$A$2:$A$301=$B360))&lt;&gt;1),"Check ID",IF(OR(NOT(AND(ISNUMBER($A360),N($A360)&gt;=18264,N($A360)&lt;=73050)),N($A360)&lt;SUMPRODUCT(--(Extinguishers!$A$2:$A$301=$B360),Extinguishers!$E$2:$E$301),AND($C360&lt;&gt;"Monthly",$C360&lt;&gt;"Maintenance",$C360&lt;&gt;"Internal",$C360&lt;&gt;"Hydrostatic"),AND($E360&lt;&gt;"Pass",$E360&lt;&gt;"Fail"),AND($G360&lt;&gt;"",$G360&lt;&gt;"Open",$G360&lt;&gt;"Closed")),"Check inputs",IF(AND($E360="Fail",$G360=""),"Set follow-up","OK"))))</f>
        <v/>
      </c>
      <c r="I360" s="26">
        <f>IF(AND(ISNUMBER($A360),N($A360)&gt;=18264,N($A360)&lt;=73050),$A360,0)</f>
        <v>0</v>
      </c>
    </row>
    <row r="361" spans="1:9" x14ac:dyDescent="0.25">
      <c r="A361" s="25"/>
      <c r="B361" s="13"/>
      <c r="C361" s="13"/>
      <c r="D361" s="14"/>
      <c r="E361" s="13"/>
      <c r="F361" s="14"/>
      <c r="G361" s="13"/>
      <c r="H361" s="16" t="str">
        <f>IF(COUNTA($A361:$G361)=0,"",IF(OR($B361="",SUMPRODUCT(--(Extinguishers!$A$2:$A$301=$B361))&lt;&gt;1),"Check ID",IF(OR(NOT(AND(ISNUMBER($A361),N($A361)&gt;=18264,N($A361)&lt;=73050)),N($A361)&lt;SUMPRODUCT(--(Extinguishers!$A$2:$A$301=$B361),Extinguishers!$E$2:$E$301),AND($C361&lt;&gt;"Monthly",$C361&lt;&gt;"Maintenance",$C361&lt;&gt;"Internal",$C361&lt;&gt;"Hydrostatic"),AND($E361&lt;&gt;"Pass",$E361&lt;&gt;"Fail"),AND($G361&lt;&gt;"",$G361&lt;&gt;"Open",$G361&lt;&gt;"Closed")),"Check inputs",IF(AND($E361="Fail",$G361=""),"Set follow-up","OK"))))</f>
        <v/>
      </c>
      <c r="I361" s="26">
        <f>IF(AND(ISNUMBER($A361),N($A361)&gt;=18264,N($A361)&lt;=73050),$A361,0)</f>
        <v>0</v>
      </c>
    </row>
    <row r="362" spans="1:9" x14ac:dyDescent="0.25">
      <c r="A362" s="25"/>
      <c r="B362" s="13"/>
      <c r="C362" s="13"/>
      <c r="D362" s="14"/>
      <c r="E362" s="13"/>
      <c r="F362" s="14"/>
      <c r="G362" s="13"/>
      <c r="H362" s="16" t="str">
        <f>IF(COUNTA($A362:$G362)=0,"",IF(OR($B362="",SUMPRODUCT(--(Extinguishers!$A$2:$A$301=$B362))&lt;&gt;1),"Check ID",IF(OR(NOT(AND(ISNUMBER($A362),N($A362)&gt;=18264,N($A362)&lt;=73050)),N($A362)&lt;SUMPRODUCT(--(Extinguishers!$A$2:$A$301=$B362),Extinguishers!$E$2:$E$301),AND($C362&lt;&gt;"Monthly",$C362&lt;&gt;"Maintenance",$C362&lt;&gt;"Internal",$C362&lt;&gt;"Hydrostatic"),AND($E362&lt;&gt;"Pass",$E362&lt;&gt;"Fail"),AND($G362&lt;&gt;"",$G362&lt;&gt;"Open",$G362&lt;&gt;"Closed")),"Check inputs",IF(AND($E362="Fail",$G362=""),"Set follow-up","OK"))))</f>
        <v/>
      </c>
      <c r="I362" s="26">
        <f>IF(AND(ISNUMBER($A362),N($A362)&gt;=18264,N($A362)&lt;=73050),$A362,0)</f>
        <v>0</v>
      </c>
    </row>
    <row r="363" spans="1:9" x14ac:dyDescent="0.25">
      <c r="A363" s="25"/>
      <c r="B363" s="13"/>
      <c r="C363" s="13"/>
      <c r="D363" s="14"/>
      <c r="E363" s="13"/>
      <c r="F363" s="14"/>
      <c r="G363" s="13"/>
      <c r="H363" s="16" t="str">
        <f>IF(COUNTA($A363:$G363)=0,"",IF(OR($B363="",SUMPRODUCT(--(Extinguishers!$A$2:$A$301=$B363))&lt;&gt;1),"Check ID",IF(OR(NOT(AND(ISNUMBER($A363),N($A363)&gt;=18264,N($A363)&lt;=73050)),N($A363)&lt;SUMPRODUCT(--(Extinguishers!$A$2:$A$301=$B363),Extinguishers!$E$2:$E$301),AND($C363&lt;&gt;"Monthly",$C363&lt;&gt;"Maintenance",$C363&lt;&gt;"Internal",$C363&lt;&gt;"Hydrostatic"),AND($E363&lt;&gt;"Pass",$E363&lt;&gt;"Fail"),AND($G363&lt;&gt;"",$G363&lt;&gt;"Open",$G363&lt;&gt;"Closed")),"Check inputs",IF(AND($E363="Fail",$G363=""),"Set follow-up","OK"))))</f>
        <v/>
      </c>
      <c r="I363" s="26">
        <f>IF(AND(ISNUMBER($A363),N($A363)&gt;=18264,N($A363)&lt;=73050),$A363,0)</f>
        <v>0</v>
      </c>
    </row>
    <row r="364" spans="1:9" x14ac:dyDescent="0.25">
      <c r="A364" s="25"/>
      <c r="B364" s="13"/>
      <c r="C364" s="13"/>
      <c r="D364" s="14"/>
      <c r="E364" s="13"/>
      <c r="F364" s="14"/>
      <c r="G364" s="13"/>
      <c r="H364" s="16" t="str">
        <f>IF(COUNTA($A364:$G364)=0,"",IF(OR($B364="",SUMPRODUCT(--(Extinguishers!$A$2:$A$301=$B364))&lt;&gt;1),"Check ID",IF(OR(NOT(AND(ISNUMBER($A364),N($A364)&gt;=18264,N($A364)&lt;=73050)),N($A364)&lt;SUMPRODUCT(--(Extinguishers!$A$2:$A$301=$B364),Extinguishers!$E$2:$E$301),AND($C364&lt;&gt;"Monthly",$C364&lt;&gt;"Maintenance",$C364&lt;&gt;"Internal",$C364&lt;&gt;"Hydrostatic"),AND($E364&lt;&gt;"Pass",$E364&lt;&gt;"Fail"),AND($G364&lt;&gt;"",$G364&lt;&gt;"Open",$G364&lt;&gt;"Closed")),"Check inputs",IF(AND($E364="Fail",$G364=""),"Set follow-up","OK"))))</f>
        <v/>
      </c>
      <c r="I364" s="26">
        <f>IF(AND(ISNUMBER($A364),N($A364)&gt;=18264,N($A364)&lt;=73050),$A364,0)</f>
        <v>0</v>
      </c>
    </row>
    <row r="365" spans="1:9" x14ac:dyDescent="0.25">
      <c r="A365" s="25"/>
      <c r="B365" s="13"/>
      <c r="C365" s="13"/>
      <c r="D365" s="14"/>
      <c r="E365" s="13"/>
      <c r="F365" s="14"/>
      <c r="G365" s="13"/>
      <c r="H365" s="16" t="str">
        <f>IF(COUNTA($A365:$G365)=0,"",IF(OR($B365="",SUMPRODUCT(--(Extinguishers!$A$2:$A$301=$B365))&lt;&gt;1),"Check ID",IF(OR(NOT(AND(ISNUMBER($A365),N($A365)&gt;=18264,N($A365)&lt;=73050)),N($A365)&lt;SUMPRODUCT(--(Extinguishers!$A$2:$A$301=$B365),Extinguishers!$E$2:$E$301),AND($C365&lt;&gt;"Monthly",$C365&lt;&gt;"Maintenance",$C365&lt;&gt;"Internal",$C365&lt;&gt;"Hydrostatic"),AND($E365&lt;&gt;"Pass",$E365&lt;&gt;"Fail"),AND($G365&lt;&gt;"",$G365&lt;&gt;"Open",$G365&lt;&gt;"Closed")),"Check inputs",IF(AND($E365="Fail",$G365=""),"Set follow-up","OK"))))</f>
        <v/>
      </c>
      <c r="I365" s="26">
        <f>IF(AND(ISNUMBER($A365),N($A365)&gt;=18264,N($A365)&lt;=73050),$A365,0)</f>
        <v>0</v>
      </c>
    </row>
    <row r="366" spans="1:9" x14ac:dyDescent="0.25">
      <c r="A366" s="25"/>
      <c r="B366" s="13"/>
      <c r="C366" s="13"/>
      <c r="D366" s="14"/>
      <c r="E366" s="13"/>
      <c r="F366" s="14"/>
      <c r="G366" s="13"/>
      <c r="H366" s="16" t="str">
        <f>IF(COUNTA($A366:$G366)=0,"",IF(OR($B366="",SUMPRODUCT(--(Extinguishers!$A$2:$A$301=$B366))&lt;&gt;1),"Check ID",IF(OR(NOT(AND(ISNUMBER($A366),N($A366)&gt;=18264,N($A366)&lt;=73050)),N($A366)&lt;SUMPRODUCT(--(Extinguishers!$A$2:$A$301=$B366),Extinguishers!$E$2:$E$301),AND($C366&lt;&gt;"Monthly",$C366&lt;&gt;"Maintenance",$C366&lt;&gt;"Internal",$C366&lt;&gt;"Hydrostatic"),AND($E366&lt;&gt;"Pass",$E366&lt;&gt;"Fail"),AND($G366&lt;&gt;"",$G366&lt;&gt;"Open",$G366&lt;&gt;"Closed")),"Check inputs",IF(AND($E366="Fail",$G366=""),"Set follow-up","OK"))))</f>
        <v/>
      </c>
      <c r="I366" s="26">
        <f>IF(AND(ISNUMBER($A366),N($A366)&gt;=18264,N($A366)&lt;=73050),$A366,0)</f>
        <v>0</v>
      </c>
    </row>
    <row r="367" spans="1:9" x14ac:dyDescent="0.25">
      <c r="A367" s="25"/>
      <c r="B367" s="13"/>
      <c r="C367" s="13"/>
      <c r="D367" s="14"/>
      <c r="E367" s="13"/>
      <c r="F367" s="14"/>
      <c r="G367" s="13"/>
      <c r="H367" s="16" t="str">
        <f>IF(COUNTA($A367:$G367)=0,"",IF(OR($B367="",SUMPRODUCT(--(Extinguishers!$A$2:$A$301=$B367))&lt;&gt;1),"Check ID",IF(OR(NOT(AND(ISNUMBER($A367),N($A367)&gt;=18264,N($A367)&lt;=73050)),N($A367)&lt;SUMPRODUCT(--(Extinguishers!$A$2:$A$301=$B367),Extinguishers!$E$2:$E$301),AND($C367&lt;&gt;"Monthly",$C367&lt;&gt;"Maintenance",$C367&lt;&gt;"Internal",$C367&lt;&gt;"Hydrostatic"),AND($E367&lt;&gt;"Pass",$E367&lt;&gt;"Fail"),AND($G367&lt;&gt;"",$G367&lt;&gt;"Open",$G367&lt;&gt;"Closed")),"Check inputs",IF(AND($E367="Fail",$G367=""),"Set follow-up","OK"))))</f>
        <v/>
      </c>
      <c r="I367" s="26">
        <f>IF(AND(ISNUMBER($A367),N($A367)&gt;=18264,N($A367)&lt;=73050),$A367,0)</f>
        <v>0</v>
      </c>
    </row>
    <row r="368" spans="1:9" x14ac:dyDescent="0.25">
      <c r="A368" s="25"/>
      <c r="B368" s="13"/>
      <c r="C368" s="13"/>
      <c r="D368" s="14"/>
      <c r="E368" s="13"/>
      <c r="F368" s="14"/>
      <c r="G368" s="13"/>
      <c r="H368" s="16" t="str">
        <f>IF(COUNTA($A368:$G368)=0,"",IF(OR($B368="",SUMPRODUCT(--(Extinguishers!$A$2:$A$301=$B368))&lt;&gt;1),"Check ID",IF(OR(NOT(AND(ISNUMBER($A368),N($A368)&gt;=18264,N($A368)&lt;=73050)),N($A368)&lt;SUMPRODUCT(--(Extinguishers!$A$2:$A$301=$B368),Extinguishers!$E$2:$E$301),AND($C368&lt;&gt;"Monthly",$C368&lt;&gt;"Maintenance",$C368&lt;&gt;"Internal",$C368&lt;&gt;"Hydrostatic"),AND($E368&lt;&gt;"Pass",$E368&lt;&gt;"Fail"),AND($G368&lt;&gt;"",$G368&lt;&gt;"Open",$G368&lt;&gt;"Closed")),"Check inputs",IF(AND($E368="Fail",$G368=""),"Set follow-up","OK"))))</f>
        <v/>
      </c>
      <c r="I368" s="26">
        <f>IF(AND(ISNUMBER($A368),N($A368)&gt;=18264,N($A368)&lt;=73050),$A368,0)</f>
        <v>0</v>
      </c>
    </row>
    <row r="369" spans="1:9" x14ac:dyDescent="0.25">
      <c r="A369" s="25"/>
      <c r="B369" s="13"/>
      <c r="C369" s="13"/>
      <c r="D369" s="14"/>
      <c r="E369" s="13"/>
      <c r="F369" s="14"/>
      <c r="G369" s="13"/>
      <c r="H369" s="16" t="str">
        <f>IF(COUNTA($A369:$G369)=0,"",IF(OR($B369="",SUMPRODUCT(--(Extinguishers!$A$2:$A$301=$B369))&lt;&gt;1),"Check ID",IF(OR(NOT(AND(ISNUMBER($A369),N($A369)&gt;=18264,N($A369)&lt;=73050)),N($A369)&lt;SUMPRODUCT(--(Extinguishers!$A$2:$A$301=$B369),Extinguishers!$E$2:$E$301),AND($C369&lt;&gt;"Monthly",$C369&lt;&gt;"Maintenance",$C369&lt;&gt;"Internal",$C369&lt;&gt;"Hydrostatic"),AND($E369&lt;&gt;"Pass",$E369&lt;&gt;"Fail"),AND($G369&lt;&gt;"",$G369&lt;&gt;"Open",$G369&lt;&gt;"Closed")),"Check inputs",IF(AND($E369="Fail",$G369=""),"Set follow-up","OK"))))</f>
        <v/>
      </c>
      <c r="I369" s="26">
        <f>IF(AND(ISNUMBER($A369),N($A369)&gt;=18264,N($A369)&lt;=73050),$A369,0)</f>
        <v>0</v>
      </c>
    </row>
    <row r="370" spans="1:9" x14ac:dyDescent="0.25">
      <c r="A370" s="25"/>
      <c r="B370" s="13"/>
      <c r="C370" s="13"/>
      <c r="D370" s="14"/>
      <c r="E370" s="13"/>
      <c r="F370" s="14"/>
      <c r="G370" s="13"/>
      <c r="H370" s="16" t="str">
        <f>IF(COUNTA($A370:$G370)=0,"",IF(OR($B370="",SUMPRODUCT(--(Extinguishers!$A$2:$A$301=$B370))&lt;&gt;1),"Check ID",IF(OR(NOT(AND(ISNUMBER($A370),N($A370)&gt;=18264,N($A370)&lt;=73050)),N($A370)&lt;SUMPRODUCT(--(Extinguishers!$A$2:$A$301=$B370),Extinguishers!$E$2:$E$301),AND($C370&lt;&gt;"Monthly",$C370&lt;&gt;"Maintenance",$C370&lt;&gt;"Internal",$C370&lt;&gt;"Hydrostatic"),AND($E370&lt;&gt;"Pass",$E370&lt;&gt;"Fail"),AND($G370&lt;&gt;"",$G370&lt;&gt;"Open",$G370&lt;&gt;"Closed")),"Check inputs",IF(AND($E370="Fail",$G370=""),"Set follow-up","OK"))))</f>
        <v/>
      </c>
      <c r="I370" s="26">
        <f>IF(AND(ISNUMBER($A370),N($A370)&gt;=18264,N($A370)&lt;=73050),$A370,0)</f>
        <v>0</v>
      </c>
    </row>
    <row r="371" spans="1:9" x14ac:dyDescent="0.25">
      <c r="A371" s="25"/>
      <c r="B371" s="13"/>
      <c r="C371" s="13"/>
      <c r="D371" s="14"/>
      <c r="E371" s="13"/>
      <c r="F371" s="14"/>
      <c r="G371" s="13"/>
      <c r="H371" s="16" t="str">
        <f>IF(COUNTA($A371:$G371)=0,"",IF(OR($B371="",SUMPRODUCT(--(Extinguishers!$A$2:$A$301=$B371))&lt;&gt;1),"Check ID",IF(OR(NOT(AND(ISNUMBER($A371),N($A371)&gt;=18264,N($A371)&lt;=73050)),N($A371)&lt;SUMPRODUCT(--(Extinguishers!$A$2:$A$301=$B371),Extinguishers!$E$2:$E$301),AND($C371&lt;&gt;"Monthly",$C371&lt;&gt;"Maintenance",$C371&lt;&gt;"Internal",$C371&lt;&gt;"Hydrostatic"),AND($E371&lt;&gt;"Pass",$E371&lt;&gt;"Fail"),AND($G371&lt;&gt;"",$G371&lt;&gt;"Open",$G371&lt;&gt;"Closed")),"Check inputs",IF(AND($E371="Fail",$G371=""),"Set follow-up","OK"))))</f>
        <v/>
      </c>
      <c r="I371" s="26">
        <f>IF(AND(ISNUMBER($A371),N($A371)&gt;=18264,N($A371)&lt;=73050),$A371,0)</f>
        <v>0</v>
      </c>
    </row>
    <row r="372" spans="1:9" x14ac:dyDescent="0.25">
      <c r="A372" s="25"/>
      <c r="B372" s="13"/>
      <c r="C372" s="13"/>
      <c r="D372" s="14"/>
      <c r="E372" s="13"/>
      <c r="F372" s="14"/>
      <c r="G372" s="13"/>
      <c r="H372" s="16" t="str">
        <f>IF(COUNTA($A372:$G372)=0,"",IF(OR($B372="",SUMPRODUCT(--(Extinguishers!$A$2:$A$301=$B372))&lt;&gt;1),"Check ID",IF(OR(NOT(AND(ISNUMBER($A372),N($A372)&gt;=18264,N($A372)&lt;=73050)),N($A372)&lt;SUMPRODUCT(--(Extinguishers!$A$2:$A$301=$B372),Extinguishers!$E$2:$E$301),AND($C372&lt;&gt;"Monthly",$C372&lt;&gt;"Maintenance",$C372&lt;&gt;"Internal",$C372&lt;&gt;"Hydrostatic"),AND($E372&lt;&gt;"Pass",$E372&lt;&gt;"Fail"),AND($G372&lt;&gt;"",$G372&lt;&gt;"Open",$G372&lt;&gt;"Closed")),"Check inputs",IF(AND($E372="Fail",$G372=""),"Set follow-up","OK"))))</f>
        <v/>
      </c>
      <c r="I372" s="26">
        <f>IF(AND(ISNUMBER($A372),N($A372)&gt;=18264,N($A372)&lt;=73050),$A372,0)</f>
        <v>0</v>
      </c>
    </row>
    <row r="373" spans="1:9" x14ac:dyDescent="0.25">
      <c r="A373" s="25"/>
      <c r="B373" s="13"/>
      <c r="C373" s="13"/>
      <c r="D373" s="14"/>
      <c r="E373" s="13"/>
      <c r="F373" s="14"/>
      <c r="G373" s="13"/>
      <c r="H373" s="16" t="str">
        <f>IF(COUNTA($A373:$G373)=0,"",IF(OR($B373="",SUMPRODUCT(--(Extinguishers!$A$2:$A$301=$B373))&lt;&gt;1),"Check ID",IF(OR(NOT(AND(ISNUMBER($A373),N($A373)&gt;=18264,N($A373)&lt;=73050)),N($A373)&lt;SUMPRODUCT(--(Extinguishers!$A$2:$A$301=$B373),Extinguishers!$E$2:$E$301),AND($C373&lt;&gt;"Monthly",$C373&lt;&gt;"Maintenance",$C373&lt;&gt;"Internal",$C373&lt;&gt;"Hydrostatic"),AND($E373&lt;&gt;"Pass",$E373&lt;&gt;"Fail"),AND($G373&lt;&gt;"",$G373&lt;&gt;"Open",$G373&lt;&gt;"Closed")),"Check inputs",IF(AND($E373="Fail",$G373=""),"Set follow-up","OK"))))</f>
        <v/>
      </c>
      <c r="I373" s="26">
        <f>IF(AND(ISNUMBER($A373),N($A373)&gt;=18264,N($A373)&lt;=73050),$A373,0)</f>
        <v>0</v>
      </c>
    </row>
    <row r="374" spans="1:9" x14ac:dyDescent="0.25">
      <c r="A374" s="25"/>
      <c r="B374" s="13"/>
      <c r="C374" s="13"/>
      <c r="D374" s="14"/>
      <c r="E374" s="13"/>
      <c r="F374" s="14"/>
      <c r="G374" s="13"/>
      <c r="H374" s="16" t="str">
        <f>IF(COUNTA($A374:$G374)=0,"",IF(OR($B374="",SUMPRODUCT(--(Extinguishers!$A$2:$A$301=$B374))&lt;&gt;1),"Check ID",IF(OR(NOT(AND(ISNUMBER($A374),N($A374)&gt;=18264,N($A374)&lt;=73050)),N($A374)&lt;SUMPRODUCT(--(Extinguishers!$A$2:$A$301=$B374),Extinguishers!$E$2:$E$301),AND($C374&lt;&gt;"Monthly",$C374&lt;&gt;"Maintenance",$C374&lt;&gt;"Internal",$C374&lt;&gt;"Hydrostatic"),AND($E374&lt;&gt;"Pass",$E374&lt;&gt;"Fail"),AND($G374&lt;&gt;"",$G374&lt;&gt;"Open",$G374&lt;&gt;"Closed")),"Check inputs",IF(AND($E374="Fail",$G374=""),"Set follow-up","OK"))))</f>
        <v/>
      </c>
      <c r="I374" s="26">
        <f>IF(AND(ISNUMBER($A374),N($A374)&gt;=18264,N($A374)&lt;=73050),$A374,0)</f>
        <v>0</v>
      </c>
    </row>
    <row r="375" spans="1:9" x14ac:dyDescent="0.25">
      <c r="A375" s="25"/>
      <c r="B375" s="13"/>
      <c r="C375" s="13"/>
      <c r="D375" s="14"/>
      <c r="E375" s="13"/>
      <c r="F375" s="14"/>
      <c r="G375" s="13"/>
      <c r="H375" s="16" t="str">
        <f>IF(COUNTA($A375:$G375)=0,"",IF(OR($B375="",SUMPRODUCT(--(Extinguishers!$A$2:$A$301=$B375))&lt;&gt;1),"Check ID",IF(OR(NOT(AND(ISNUMBER($A375),N($A375)&gt;=18264,N($A375)&lt;=73050)),N($A375)&lt;SUMPRODUCT(--(Extinguishers!$A$2:$A$301=$B375),Extinguishers!$E$2:$E$301),AND($C375&lt;&gt;"Monthly",$C375&lt;&gt;"Maintenance",$C375&lt;&gt;"Internal",$C375&lt;&gt;"Hydrostatic"),AND($E375&lt;&gt;"Pass",$E375&lt;&gt;"Fail"),AND($G375&lt;&gt;"",$G375&lt;&gt;"Open",$G375&lt;&gt;"Closed")),"Check inputs",IF(AND($E375="Fail",$G375=""),"Set follow-up","OK"))))</f>
        <v/>
      </c>
      <c r="I375" s="26">
        <f>IF(AND(ISNUMBER($A375),N($A375)&gt;=18264,N($A375)&lt;=73050),$A375,0)</f>
        <v>0</v>
      </c>
    </row>
    <row r="376" spans="1:9" x14ac:dyDescent="0.25">
      <c r="A376" s="25"/>
      <c r="B376" s="13"/>
      <c r="C376" s="13"/>
      <c r="D376" s="14"/>
      <c r="E376" s="13"/>
      <c r="F376" s="14"/>
      <c r="G376" s="13"/>
      <c r="H376" s="16" t="str">
        <f>IF(COUNTA($A376:$G376)=0,"",IF(OR($B376="",SUMPRODUCT(--(Extinguishers!$A$2:$A$301=$B376))&lt;&gt;1),"Check ID",IF(OR(NOT(AND(ISNUMBER($A376),N($A376)&gt;=18264,N($A376)&lt;=73050)),N($A376)&lt;SUMPRODUCT(--(Extinguishers!$A$2:$A$301=$B376),Extinguishers!$E$2:$E$301),AND($C376&lt;&gt;"Monthly",$C376&lt;&gt;"Maintenance",$C376&lt;&gt;"Internal",$C376&lt;&gt;"Hydrostatic"),AND($E376&lt;&gt;"Pass",$E376&lt;&gt;"Fail"),AND($G376&lt;&gt;"",$G376&lt;&gt;"Open",$G376&lt;&gt;"Closed")),"Check inputs",IF(AND($E376="Fail",$G376=""),"Set follow-up","OK"))))</f>
        <v/>
      </c>
      <c r="I376" s="26">
        <f>IF(AND(ISNUMBER($A376),N($A376)&gt;=18264,N($A376)&lt;=73050),$A376,0)</f>
        <v>0</v>
      </c>
    </row>
    <row r="377" spans="1:9" x14ac:dyDescent="0.25">
      <c r="A377" s="25"/>
      <c r="B377" s="13"/>
      <c r="C377" s="13"/>
      <c r="D377" s="14"/>
      <c r="E377" s="13"/>
      <c r="F377" s="14"/>
      <c r="G377" s="13"/>
      <c r="H377" s="16" t="str">
        <f>IF(COUNTA($A377:$G377)=0,"",IF(OR($B377="",SUMPRODUCT(--(Extinguishers!$A$2:$A$301=$B377))&lt;&gt;1),"Check ID",IF(OR(NOT(AND(ISNUMBER($A377),N($A377)&gt;=18264,N($A377)&lt;=73050)),N($A377)&lt;SUMPRODUCT(--(Extinguishers!$A$2:$A$301=$B377),Extinguishers!$E$2:$E$301),AND($C377&lt;&gt;"Monthly",$C377&lt;&gt;"Maintenance",$C377&lt;&gt;"Internal",$C377&lt;&gt;"Hydrostatic"),AND($E377&lt;&gt;"Pass",$E377&lt;&gt;"Fail"),AND($G377&lt;&gt;"",$G377&lt;&gt;"Open",$G377&lt;&gt;"Closed")),"Check inputs",IF(AND($E377="Fail",$G377=""),"Set follow-up","OK"))))</f>
        <v/>
      </c>
      <c r="I377" s="26">
        <f>IF(AND(ISNUMBER($A377),N($A377)&gt;=18264,N($A377)&lt;=73050),$A377,0)</f>
        <v>0</v>
      </c>
    </row>
    <row r="378" spans="1:9" x14ac:dyDescent="0.25">
      <c r="A378" s="25"/>
      <c r="B378" s="13"/>
      <c r="C378" s="13"/>
      <c r="D378" s="14"/>
      <c r="E378" s="13"/>
      <c r="F378" s="14"/>
      <c r="G378" s="13"/>
      <c r="H378" s="16" t="str">
        <f>IF(COUNTA($A378:$G378)=0,"",IF(OR($B378="",SUMPRODUCT(--(Extinguishers!$A$2:$A$301=$B378))&lt;&gt;1),"Check ID",IF(OR(NOT(AND(ISNUMBER($A378),N($A378)&gt;=18264,N($A378)&lt;=73050)),N($A378)&lt;SUMPRODUCT(--(Extinguishers!$A$2:$A$301=$B378),Extinguishers!$E$2:$E$301),AND($C378&lt;&gt;"Monthly",$C378&lt;&gt;"Maintenance",$C378&lt;&gt;"Internal",$C378&lt;&gt;"Hydrostatic"),AND($E378&lt;&gt;"Pass",$E378&lt;&gt;"Fail"),AND($G378&lt;&gt;"",$G378&lt;&gt;"Open",$G378&lt;&gt;"Closed")),"Check inputs",IF(AND($E378="Fail",$G378=""),"Set follow-up","OK"))))</f>
        <v/>
      </c>
      <c r="I378" s="26">
        <f>IF(AND(ISNUMBER($A378),N($A378)&gt;=18264,N($A378)&lt;=73050),$A378,0)</f>
        <v>0</v>
      </c>
    </row>
    <row r="379" spans="1:9" x14ac:dyDescent="0.25">
      <c r="A379" s="25"/>
      <c r="B379" s="13"/>
      <c r="C379" s="13"/>
      <c r="D379" s="14"/>
      <c r="E379" s="13"/>
      <c r="F379" s="14"/>
      <c r="G379" s="13"/>
      <c r="H379" s="16" t="str">
        <f>IF(COUNTA($A379:$G379)=0,"",IF(OR($B379="",SUMPRODUCT(--(Extinguishers!$A$2:$A$301=$B379))&lt;&gt;1),"Check ID",IF(OR(NOT(AND(ISNUMBER($A379),N($A379)&gt;=18264,N($A379)&lt;=73050)),N($A379)&lt;SUMPRODUCT(--(Extinguishers!$A$2:$A$301=$B379),Extinguishers!$E$2:$E$301),AND($C379&lt;&gt;"Monthly",$C379&lt;&gt;"Maintenance",$C379&lt;&gt;"Internal",$C379&lt;&gt;"Hydrostatic"),AND($E379&lt;&gt;"Pass",$E379&lt;&gt;"Fail"),AND($G379&lt;&gt;"",$G379&lt;&gt;"Open",$G379&lt;&gt;"Closed")),"Check inputs",IF(AND($E379="Fail",$G379=""),"Set follow-up","OK"))))</f>
        <v/>
      </c>
      <c r="I379" s="26">
        <f>IF(AND(ISNUMBER($A379),N($A379)&gt;=18264,N($A379)&lt;=73050),$A379,0)</f>
        <v>0</v>
      </c>
    </row>
    <row r="380" spans="1:9" x14ac:dyDescent="0.25">
      <c r="A380" s="25"/>
      <c r="B380" s="13"/>
      <c r="C380" s="13"/>
      <c r="D380" s="14"/>
      <c r="E380" s="13"/>
      <c r="F380" s="14"/>
      <c r="G380" s="13"/>
      <c r="H380" s="16" t="str">
        <f>IF(COUNTA($A380:$G380)=0,"",IF(OR($B380="",SUMPRODUCT(--(Extinguishers!$A$2:$A$301=$B380))&lt;&gt;1),"Check ID",IF(OR(NOT(AND(ISNUMBER($A380),N($A380)&gt;=18264,N($A380)&lt;=73050)),N($A380)&lt;SUMPRODUCT(--(Extinguishers!$A$2:$A$301=$B380),Extinguishers!$E$2:$E$301),AND($C380&lt;&gt;"Monthly",$C380&lt;&gt;"Maintenance",$C380&lt;&gt;"Internal",$C380&lt;&gt;"Hydrostatic"),AND($E380&lt;&gt;"Pass",$E380&lt;&gt;"Fail"),AND($G380&lt;&gt;"",$G380&lt;&gt;"Open",$G380&lt;&gt;"Closed")),"Check inputs",IF(AND($E380="Fail",$G380=""),"Set follow-up","OK"))))</f>
        <v/>
      </c>
      <c r="I380" s="26">
        <f>IF(AND(ISNUMBER($A380),N($A380)&gt;=18264,N($A380)&lt;=73050),$A380,0)</f>
        <v>0</v>
      </c>
    </row>
    <row r="381" spans="1:9" x14ac:dyDescent="0.25">
      <c r="A381" s="25"/>
      <c r="B381" s="13"/>
      <c r="C381" s="13"/>
      <c r="D381" s="14"/>
      <c r="E381" s="13"/>
      <c r="F381" s="14"/>
      <c r="G381" s="13"/>
      <c r="H381" s="16" t="str">
        <f>IF(COUNTA($A381:$G381)=0,"",IF(OR($B381="",SUMPRODUCT(--(Extinguishers!$A$2:$A$301=$B381))&lt;&gt;1),"Check ID",IF(OR(NOT(AND(ISNUMBER($A381),N($A381)&gt;=18264,N($A381)&lt;=73050)),N($A381)&lt;SUMPRODUCT(--(Extinguishers!$A$2:$A$301=$B381),Extinguishers!$E$2:$E$301),AND($C381&lt;&gt;"Monthly",$C381&lt;&gt;"Maintenance",$C381&lt;&gt;"Internal",$C381&lt;&gt;"Hydrostatic"),AND($E381&lt;&gt;"Pass",$E381&lt;&gt;"Fail"),AND($G381&lt;&gt;"",$G381&lt;&gt;"Open",$G381&lt;&gt;"Closed")),"Check inputs",IF(AND($E381="Fail",$G381=""),"Set follow-up","OK"))))</f>
        <v/>
      </c>
      <c r="I381" s="26">
        <f>IF(AND(ISNUMBER($A381),N($A381)&gt;=18264,N($A381)&lt;=73050),$A381,0)</f>
        <v>0</v>
      </c>
    </row>
    <row r="382" spans="1:9" x14ac:dyDescent="0.25">
      <c r="A382" s="25"/>
      <c r="B382" s="13"/>
      <c r="C382" s="13"/>
      <c r="D382" s="14"/>
      <c r="E382" s="13"/>
      <c r="F382" s="14"/>
      <c r="G382" s="13"/>
      <c r="H382" s="16" t="str">
        <f>IF(COUNTA($A382:$G382)=0,"",IF(OR($B382="",SUMPRODUCT(--(Extinguishers!$A$2:$A$301=$B382))&lt;&gt;1),"Check ID",IF(OR(NOT(AND(ISNUMBER($A382),N($A382)&gt;=18264,N($A382)&lt;=73050)),N($A382)&lt;SUMPRODUCT(--(Extinguishers!$A$2:$A$301=$B382),Extinguishers!$E$2:$E$301),AND($C382&lt;&gt;"Monthly",$C382&lt;&gt;"Maintenance",$C382&lt;&gt;"Internal",$C382&lt;&gt;"Hydrostatic"),AND($E382&lt;&gt;"Pass",$E382&lt;&gt;"Fail"),AND($G382&lt;&gt;"",$G382&lt;&gt;"Open",$G382&lt;&gt;"Closed")),"Check inputs",IF(AND($E382="Fail",$G382=""),"Set follow-up","OK"))))</f>
        <v/>
      </c>
      <c r="I382" s="26">
        <f>IF(AND(ISNUMBER($A382),N($A382)&gt;=18264,N($A382)&lt;=73050),$A382,0)</f>
        <v>0</v>
      </c>
    </row>
    <row r="383" spans="1:9" x14ac:dyDescent="0.25">
      <c r="A383" s="25"/>
      <c r="B383" s="13"/>
      <c r="C383" s="13"/>
      <c r="D383" s="14"/>
      <c r="E383" s="13"/>
      <c r="F383" s="14"/>
      <c r="G383" s="13"/>
      <c r="H383" s="16" t="str">
        <f>IF(COUNTA($A383:$G383)=0,"",IF(OR($B383="",SUMPRODUCT(--(Extinguishers!$A$2:$A$301=$B383))&lt;&gt;1),"Check ID",IF(OR(NOT(AND(ISNUMBER($A383),N($A383)&gt;=18264,N($A383)&lt;=73050)),N($A383)&lt;SUMPRODUCT(--(Extinguishers!$A$2:$A$301=$B383),Extinguishers!$E$2:$E$301),AND($C383&lt;&gt;"Monthly",$C383&lt;&gt;"Maintenance",$C383&lt;&gt;"Internal",$C383&lt;&gt;"Hydrostatic"),AND($E383&lt;&gt;"Pass",$E383&lt;&gt;"Fail"),AND($G383&lt;&gt;"",$G383&lt;&gt;"Open",$G383&lt;&gt;"Closed")),"Check inputs",IF(AND($E383="Fail",$G383=""),"Set follow-up","OK"))))</f>
        <v/>
      </c>
      <c r="I383" s="26">
        <f>IF(AND(ISNUMBER($A383),N($A383)&gt;=18264,N($A383)&lt;=73050),$A383,0)</f>
        <v>0</v>
      </c>
    </row>
    <row r="384" spans="1:9" x14ac:dyDescent="0.25">
      <c r="A384" s="25"/>
      <c r="B384" s="13"/>
      <c r="C384" s="13"/>
      <c r="D384" s="14"/>
      <c r="E384" s="13"/>
      <c r="F384" s="14"/>
      <c r="G384" s="13"/>
      <c r="H384" s="16" t="str">
        <f>IF(COUNTA($A384:$G384)=0,"",IF(OR($B384="",SUMPRODUCT(--(Extinguishers!$A$2:$A$301=$B384))&lt;&gt;1),"Check ID",IF(OR(NOT(AND(ISNUMBER($A384),N($A384)&gt;=18264,N($A384)&lt;=73050)),N($A384)&lt;SUMPRODUCT(--(Extinguishers!$A$2:$A$301=$B384),Extinguishers!$E$2:$E$301),AND($C384&lt;&gt;"Monthly",$C384&lt;&gt;"Maintenance",$C384&lt;&gt;"Internal",$C384&lt;&gt;"Hydrostatic"),AND($E384&lt;&gt;"Pass",$E384&lt;&gt;"Fail"),AND($G384&lt;&gt;"",$G384&lt;&gt;"Open",$G384&lt;&gt;"Closed")),"Check inputs",IF(AND($E384="Fail",$G384=""),"Set follow-up","OK"))))</f>
        <v/>
      </c>
      <c r="I384" s="26">
        <f>IF(AND(ISNUMBER($A384),N($A384)&gt;=18264,N($A384)&lt;=73050),$A384,0)</f>
        <v>0</v>
      </c>
    </row>
    <row r="385" spans="1:9" x14ac:dyDescent="0.25">
      <c r="A385" s="25"/>
      <c r="B385" s="13"/>
      <c r="C385" s="13"/>
      <c r="D385" s="14"/>
      <c r="E385" s="13"/>
      <c r="F385" s="14"/>
      <c r="G385" s="13"/>
      <c r="H385" s="16" t="str">
        <f>IF(COUNTA($A385:$G385)=0,"",IF(OR($B385="",SUMPRODUCT(--(Extinguishers!$A$2:$A$301=$B385))&lt;&gt;1),"Check ID",IF(OR(NOT(AND(ISNUMBER($A385),N($A385)&gt;=18264,N($A385)&lt;=73050)),N($A385)&lt;SUMPRODUCT(--(Extinguishers!$A$2:$A$301=$B385),Extinguishers!$E$2:$E$301),AND($C385&lt;&gt;"Monthly",$C385&lt;&gt;"Maintenance",$C385&lt;&gt;"Internal",$C385&lt;&gt;"Hydrostatic"),AND($E385&lt;&gt;"Pass",$E385&lt;&gt;"Fail"),AND($G385&lt;&gt;"",$G385&lt;&gt;"Open",$G385&lt;&gt;"Closed")),"Check inputs",IF(AND($E385="Fail",$G385=""),"Set follow-up","OK"))))</f>
        <v/>
      </c>
      <c r="I385" s="26">
        <f>IF(AND(ISNUMBER($A385),N($A385)&gt;=18264,N($A385)&lt;=73050),$A385,0)</f>
        <v>0</v>
      </c>
    </row>
    <row r="386" spans="1:9" x14ac:dyDescent="0.25">
      <c r="A386" s="25"/>
      <c r="B386" s="13"/>
      <c r="C386" s="13"/>
      <c r="D386" s="14"/>
      <c r="E386" s="13"/>
      <c r="F386" s="14"/>
      <c r="G386" s="13"/>
      <c r="H386" s="16" t="str">
        <f>IF(COUNTA($A386:$G386)=0,"",IF(OR($B386="",SUMPRODUCT(--(Extinguishers!$A$2:$A$301=$B386))&lt;&gt;1),"Check ID",IF(OR(NOT(AND(ISNUMBER($A386),N($A386)&gt;=18264,N($A386)&lt;=73050)),N($A386)&lt;SUMPRODUCT(--(Extinguishers!$A$2:$A$301=$B386),Extinguishers!$E$2:$E$301),AND($C386&lt;&gt;"Monthly",$C386&lt;&gt;"Maintenance",$C386&lt;&gt;"Internal",$C386&lt;&gt;"Hydrostatic"),AND($E386&lt;&gt;"Pass",$E386&lt;&gt;"Fail"),AND($G386&lt;&gt;"",$G386&lt;&gt;"Open",$G386&lt;&gt;"Closed")),"Check inputs",IF(AND($E386="Fail",$G386=""),"Set follow-up","OK"))))</f>
        <v/>
      </c>
      <c r="I386" s="26">
        <f>IF(AND(ISNUMBER($A386),N($A386)&gt;=18264,N($A386)&lt;=73050),$A386,0)</f>
        <v>0</v>
      </c>
    </row>
    <row r="387" spans="1:9" x14ac:dyDescent="0.25">
      <c r="A387" s="25"/>
      <c r="B387" s="13"/>
      <c r="C387" s="13"/>
      <c r="D387" s="14"/>
      <c r="E387" s="13"/>
      <c r="F387" s="14"/>
      <c r="G387" s="13"/>
      <c r="H387" s="16" t="str">
        <f>IF(COUNTA($A387:$G387)=0,"",IF(OR($B387="",SUMPRODUCT(--(Extinguishers!$A$2:$A$301=$B387))&lt;&gt;1),"Check ID",IF(OR(NOT(AND(ISNUMBER($A387),N($A387)&gt;=18264,N($A387)&lt;=73050)),N($A387)&lt;SUMPRODUCT(--(Extinguishers!$A$2:$A$301=$B387),Extinguishers!$E$2:$E$301),AND($C387&lt;&gt;"Monthly",$C387&lt;&gt;"Maintenance",$C387&lt;&gt;"Internal",$C387&lt;&gt;"Hydrostatic"),AND($E387&lt;&gt;"Pass",$E387&lt;&gt;"Fail"),AND($G387&lt;&gt;"",$G387&lt;&gt;"Open",$G387&lt;&gt;"Closed")),"Check inputs",IF(AND($E387="Fail",$G387=""),"Set follow-up","OK"))))</f>
        <v/>
      </c>
      <c r="I387" s="26">
        <f>IF(AND(ISNUMBER($A387),N($A387)&gt;=18264,N($A387)&lt;=73050),$A387,0)</f>
        <v>0</v>
      </c>
    </row>
    <row r="388" spans="1:9" x14ac:dyDescent="0.25">
      <c r="A388" s="25"/>
      <c r="B388" s="13"/>
      <c r="C388" s="13"/>
      <c r="D388" s="14"/>
      <c r="E388" s="13"/>
      <c r="F388" s="14"/>
      <c r="G388" s="13"/>
      <c r="H388" s="16" t="str">
        <f>IF(COUNTA($A388:$G388)=0,"",IF(OR($B388="",SUMPRODUCT(--(Extinguishers!$A$2:$A$301=$B388))&lt;&gt;1),"Check ID",IF(OR(NOT(AND(ISNUMBER($A388),N($A388)&gt;=18264,N($A388)&lt;=73050)),N($A388)&lt;SUMPRODUCT(--(Extinguishers!$A$2:$A$301=$B388),Extinguishers!$E$2:$E$301),AND($C388&lt;&gt;"Monthly",$C388&lt;&gt;"Maintenance",$C388&lt;&gt;"Internal",$C388&lt;&gt;"Hydrostatic"),AND($E388&lt;&gt;"Pass",$E388&lt;&gt;"Fail"),AND($G388&lt;&gt;"",$G388&lt;&gt;"Open",$G388&lt;&gt;"Closed")),"Check inputs",IF(AND($E388="Fail",$G388=""),"Set follow-up","OK"))))</f>
        <v/>
      </c>
      <c r="I388" s="26">
        <f>IF(AND(ISNUMBER($A388),N($A388)&gt;=18264,N($A388)&lt;=73050),$A388,0)</f>
        <v>0</v>
      </c>
    </row>
    <row r="389" spans="1:9" x14ac:dyDescent="0.25">
      <c r="A389" s="25"/>
      <c r="B389" s="13"/>
      <c r="C389" s="13"/>
      <c r="D389" s="14"/>
      <c r="E389" s="13"/>
      <c r="F389" s="14"/>
      <c r="G389" s="13"/>
      <c r="H389" s="16" t="str">
        <f>IF(COUNTA($A389:$G389)=0,"",IF(OR($B389="",SUMPRODUCT(--(Extinguishers!$A$2:$A$301=$B389))&lt;&gt;1),"Check ID",IF(OR(NOT(AND(ISNUMBER($A389),N($A389)&gt;=18264,N($A389)&lt;=73050)),N($A389)&lt;SUMPRODUCT(--(Extinguishers!$A$2:$A$301=$B389),Extinguishers!$E$2:$E$301),AND($C389&lt;&gt;"Monthly",$C389&lt;&gt;"Maintenance",$C389&lt;&gt;"Internal",$C389&lt;&gt;"Hydrostatic"),AND($E389&lt;&gt;"Pass",$E389&lt;&gt;"Fail"),AND($G389&lt;&gt;"",$G389&lt;&gt;"Open",$G389&lt;&gt;"Closed")),"Check inputs",IF(AND($E389="Fail",$G389=""),"Set follow-up","OK"))))</f>
        <v/>
      </c>
      <c r="I389" s="26">
        <f>IF(AND(ISNUMBER($A389),N($A389)&gt;=18264,N($A389)&lt;=73050),$A389,0)</f>
        <v>0</v>
      </c>
    </row>
    <row r="390" spans="1:9" x14ac:dyDescent="0.25">
      <c r="A390" s="25"/>
      <c r="B390" s="13"/>
      <c r="C390" s="13"/>
      <c r="D390" s="14"/>
      <c r="E390" s="13"/>
      <c r="F390" s="14"/>
      <c r="G390" s="13"/>
      <c r="H390" s="16" t="str">
        <f>IF(COUNTA($A390:$G390)=0,"",IF(OR($B390="",SUMPRODUCT(--(Extinguishers!$A$2:$A$301=$B390))&lt;&gt;1),"Check ID",IF(OR(NOT(AND(ISNUMBER($A390),N($A390)&gt;=18264,N($A390)&lt;=73050)),N($A390)&lt;SUMPRODUCT(--(Extinguishers!$A$2:$A$301=$B390),Extinguishers!$E$2:$E$301),AND($C390&lt;&gt;"Monthly",$C390&lt;&gt;"Maintenance",$C390&lt;&gt;"Internal",$C390&lt;&gt;"Hydrostatic"),AND($E390&lt;&gt;"Pass",$E390&lt;&gt;"Fail"),AND($G390&lt;&gt;"",$G390&lt;&gt;"Open",$G390&lt;&gt;"Closed")),"Check inputs",IF(AND($E390="Fail",$G390=""),"Set follow-up","OK"))))</f>
        <v/>
      </c>
      <c r="I390" s="26">
        <f>IF(AND(ISNUMBER($A390),N($A390)&gt;=18264,N($A390)&lt;=73050),$A390,0)</f>
        <v>0</v>
      </c>
    </row>
    <row r="391" spans="1:9" x14ac:dyDescent="0.25">
      <c r="A391" s="25"/>
      <c r="B391" s="13"/>
      <c r="C391" s="13"/>
      <c r="D391" s="14"/>
      <c r="E391" s="13"/>
      <c r="F391" s="14"/>
      <c r="G391" s="13"/>
      <c r="H391" s="16" t="str">
        <f>IF(COUNTA($A391:$G391)=0,"",IF(OR($B391="",SUMPRODUCT(--(Extinguishers!$A$2:$A$301=$B391))&lt;&gt;1),"Check ID",IF(OR(NOT(AND(ISNUMBER($A391),N($A391)&gt;=18264,N($A391)&lt;=73050)),N($A391)&lt;SUMPRODUCT(--(Extinguishers!$A$2:$A$301=$B391),Extinguishers!$E$2:$E$301),AND($C391&lt;&gt;"Monthly",$C391&lt;&gt;"Maintenance",$C391&lt;&gt;"Internal",$C391&lt;&gt;"Hydrostatic"),AND($E391&lt;&gt;"Pass",$E391&lt;&gt;"Fail"),AND($G391&lt;&gt;"",$G391&lt;&gt;"Open",$G391&lt;&gt;"Closed")),"Check inputs",IF(AND($E391="Fail",$G391=""),"Set follow-up","OK"))))</f>
        <v/>
      </c>
      <c r="I391" s="26">
        <f>IF(AND(ISNUMBER($A391),N($A391)&gt;=18264,N($A391)&lt;=73050),$A391,0)</f>
        <v>0</v>
      </c>
    </row>
    <row r="392" spans="1:9" x14ac:dyDescent="0.25">
      <c r="A392" s="25"/>
      <c r="B392" s="13"/>
      <c r="C392" s="13"/>
      <c r="D392" s="14"/>
      <c r="E392" s="13"/>
      <c r="F392" s="14"/>
      <c r="G392" s="13"/>
      <c r="H392" s="16" t="str">
        <f>IF(COUNTA($A392:$G392)=0,"",IF(OR($B392="",SUMPRODUCT(--(Extinguishers!$A$2:$A$301=$B392))&lt;&gt;1),"Check ID",IF(OR(NOT(AND(ISNUMBER($A392),N($A392)&gt;=18264,N($A392)&lt;=73050)),N($A392)&lt;SUMPRODUCT(--(Extinguishers!$A$2:$A$301=$B392),Extinguishers!$E$2:$E$301),AND($C392&lt;&gt;"Monthly",$C392&lt;&gt;"Maintenance",$C392&lt;&gt;"Internal",$C392&lt;&gt;"Hydrostatic"),AND($E392&lt;&gt;"Pass",$E392&lt;&gt;"Fail"),AND($G392&lt;&gt;"",$G392&lt;&gt;"Open",$G392&lt;&gt;"Closed")),"Check inputs",IF(AND($E392="Fail",$G392=""),"Set follow-up","OK"))))</f>
        <v/>
      </c>
      <c r="I392" s="26">
        <f>IF(AND(ISNUMBER($A392),N($A392)&gt;=18264,N($A392)&lt;=73050),$A392,0)</f>
        <v>0</v>
      </c>
    </row>
    <row r="393" spans="1:9" x14ac:dyDescent="0.25">
      <c r="A393" s="25"/>
      <c r="B393" s="13"/>
      <c r="C393" s="13"/>
      <c r="D393" s="14"/>
      <c r="E393" s="13"/>
      <c r="F393" s="14"/>
      <c r="G393" s="13"/>
      <c r="H393" s="16" t="str">
        <f>IF(COUNTA($A393:$G393)=0,"",IF(OR($B393="",SUMPRODUCT(--(Extinguishers!$A$2:$A$301=$B393))&lt;&gt;1),"Check ID",IF(OR(NOT(AND(ISNUMBER($A393),N($A393)&gt;=18264,N($A393)&lt;=73050)),N($A393)&lt;SUMPRODUCT(--(Extinguishers!$A$2:$A$301=$B393),Extinguishers!$E$2:$E$301),AND($C393&lt;&gt;"Monthly",$C393&lt;&gt;"Maintenance",$C393&lt;&gt;"Internal",$C393&lt;&gt;"Hydrostatic"),AND($E393&lt;&gt;"Pass",$E393&lt;&gt;"Fail"),AND($G393&lt;&gt;"",$G393&lt;&gt;"Open",$G393&lt;&gt;"Closed")),"Check inputs",IF(AND($E393="Fail",$G393=""),"Set follow-up","OK"))))</f>
        <v/>
      </c>
      <c r="I393" s="26">
        <f>IF(AND(ISNUMBER($A393),N($A393)&gt;=18264,N($A393)&lt;=73050),$A393,0)</f>
        <v>0</v>
      </c>
    </row>
    <row r="394" spans="1:9" x14ac:dyDescent="0.25">
      <c r="A394" s="25"/>
      <c r="B394" s="13"/>
      <c r="C394" s="13"/>
      <c r="D394" s="14"/>
      <c r="E394" s="13"/>
      <c r="F394" s="14"/>
      <c r="G394" s="13"/>
      <c r="H394" s="16" t="str">
        <f>IF(COUNTA($A394:$G394)=0,"",IF(OR($B394="",SUMPRODUCT(--(Extinguishers!$A$2:$A$301=$B394))&lt;&gt;1),"Check ID",IF(OR(NOT(AND(ISNUMBER($A394),N($A394)&gt;=18264,N($A394)&lt;=73050)),N($A394)&lt;SUMPRODUCT(--(Extinguishers!$A$2:$A$301=$B394),Extinguishers!$E$2:$E$301),AND($C394&lt;&gt;"Monthly",$C394&lt;&gt;"Maintenance",$C394&lt;&gt;"Internal",$C394&lt;&gt;"Hydrostatic"),AND($E394&lt;&gt;"Pass",$E394&lt;&gt;"Fail"),AND($G394&lt;&gt;"",$G394&lt;&gt;"Open",$G394&lt;&gt;"Closed")),"Check inputs",IF(AND($E394="Fail",$G394=""),"Set follow-up","OK"))))</f>
        <v/>
      </c>
      <c r="I394" s="26">
        <f>IF(AND(ISNUMBER($A394),N($A394)&gt;=18264,N($A394)&lt;=73050),$A394,0)</f>
        <v>0</v>
      </c>
    </row>
    <row r="395" spans="1:9" x14ac:dyDescent="0.25">
      <c r="A395" s="25"/>
      <c r="B395" s="13"/>
      <c r="C395" s="13"/>
      <c r="D395" s="14"/>
      <c r="E395" s="13"/>
      <c r="F395" s="14"/>
      <c r="G395" s="13"/>
      <c r="H395" s="16" t="str">
        <f>IF(COUNTA($A395:$G395)=0,"",IF(OR($B395="",SUMPRODUCT(--(Extinguishers!$A$2:$A$301=$B395))&lt;&gt;1),"Check ID",IF(OR(NOT(AND(ISNUMBER($A395),N($A395)&gt;=18264,N($A395)&lt;=73050)),N($A395)&lt;SUMPRODUCT(--(Extinguishers!$A$2:$A$301=$B395),Extinguishers!$E$2:$E$301),AND($C395&lt;&gt;"Monthly",$C395&lt;&gt;"Maintenance",$C395&lt;&gt;"Internal",$C395&lt;&gt;"Hydrostatic"),AND($E395&lt;&gt;"Pass",$E395&lt;&gt;"Fail"),AND($G395&lt;&gt;"",$G395&lt;&gt;"Open",$G395&lt;&gt;"Closed")),"Check inputs",IF(AND($E395="Fail",$G395=""),"Set follow-up","OK"))))</f>
        <v/>
      </c>
      <c r="I395" s="26">
        <f>IF(AND(ISNUMBER($A395),N($A395)&gt;=18264,N($A395)&lt;=73050),$A395,0)</f>
        <v>0</v>
      </c>
    </row>
    <row r="396" spans="1:9" x14ac:dyDescent="0.25">
      <c r="A396" s="25"/>
      <c r="B396" s="13"/>
      <c r="C396" s="13"/>
      <c r="D396" s="14"/>
      <c r="E396" s="13"/>
      <c r="F396" s="14"/>
      <c r="G396" s="13"/>
      <c r="H396" s="16" t="str">
        <f>IF(COUNTA($A396:$G396)=0,"",IF(OR($B396="",SUMPRODUCT(--(Extinguishers!$A$2:$A$301=$B396))&lt;&gt;1),"Check ID",IF(OR(NOT(AND(ISNUMBER($A396),N($A396)&gt;=18264,N($A396)&lt;=73050)),N($A396)&lt;SUMPRODUCT(--(Extinguishers!$A$2:$A$301=$B396),Extinguishers!$E$2:$E$301),AND($C396&lt;&gt;"Monthly",$C396&lt;&gt;"Maintenance",$C396&lt;&gt;"Internal",$C396&lt;&gt;"Hydrostatic"),AND($E396&lt;&gt;"Pass",$E396&lt;&gt;"Fail"),AND($G396&lt;&gt;"",$G396&lt;&gt;"Open",$G396&lt;&gt;"Closed")),"Check inputs",IF(AND($E396="Fail",$G396=""),"Set follow-up","OK"))))</f>
        <v/>
      </c>
      <c r="I396" s="26">
        <f>IF(AND(ISNUMBER($A396),N($A396)&gt;=18264,N($A396)&lt;=73050),$A396,0)</f>
        <v>0</v>
      </c>
    </row>
    <row r="397" spans="1:9" x14ac:dyDescent="0.25">
      <c r="A397" s="25"/>
      <c r="B397" s="13"/>
      <c r="C397" s="13"/>
      <c r="D397" s="14"/>
      <c r="E397" s="13"/>
      <c r="F397" s="14"/>
      <c r="G397" s="13"/>
      <c r="H397" s="16" t="str">
        <f>IF(COUNTA($A397:$G397)=0,"",IF(OR($B397="",SUMPRODUCT(--(Extinguishers!$A$2:$A$301=$B397))&lt;&gt;1),"Check ID",IF(OR(NOT(AND(ISNUMBER($A397),N($A397)&gt;=18264,N($A397)&lt;=73050)),N($A397)&lt;SUMPRODUCT(--(Extinguishers!$A$2:$A$301=$B397),Extinguishers!$E$2:$E$301),AND($C397&lt;&gt;"Monthly",$C397&lt;&gt;"Maintenance",$C397&lt;&gt;"Internal",$C397&lt;&gt;"Hydrostatic"),AND($E397&lt;&gt;"Pass",$E397&lt;&gt;"Fail"),AND($G397&lt;&gt;"",$G397&lt;&gt;"Open",$G397&lt;&gt;"Closed")),"Check inputs",IF(AND($E397="Fail",$G397=""),"Set follow-up","OK"))))</f>
        <v/>
      </c>
      <c r="I397" s="26">
        <f>IF(AND(ISNUMBER($A397),N($A397)&gt;=18264,N($A397)&lt;=73050),$A397,0)</f>
        <v>0</v>
      </c>
    </row>
    <row r="398" spans="1:9" x14ac:dyDescent="0.25">
      <c r="A398" s="25"/>
      <c r="B398" s="13"/>
      <c r="C398" s="13"/>
      <c r="D398" s="14"/>
      <c r="E398" s="13"/>
      <c r="F398" s="14"/>
      <c r="G398" s="13"/>
      <c r="H398" s="16" t="str">
        <f>IF(COUNTA($A398:$G398)=0,"",IF(OR($B398="",SUMPRODUCT(--(Extinguishers!$A$2:$A$301=$B398))&lt;&gt;1),"Check ID",IF(OR(NOT(AND(ISNUMBER($A398),N($A398)&gt;=18264,N($A398)&lt;=73050)),N($A398)&lt;SUMPRODUCT(--(Extinguishers!$A$2:$A$301=$B398),Extinguishers!$E$2:$E$301),AND($C398&lt;&gt;"Monthly",$C398&lt;&gt;"Maintenance",$C398&lt;&gt;"Internal",$C398&lt;&gt;"Hydrostatic"),AND($E398&lt;&gt;"Pass",$E398&lt;&gt;"Fail"),AND($G398&lt;&gt;"",$G398&lt;&gt;"Open",$G398&lt;&gt;"Closed")),"Check inputs",IF(AND($E398="Fail",$G398=""),"Set follow-up","OK"))))</f>
        <v/>
      </c>
      <c r="I398" s="26">
        <f>IF(AND(ISNUMBER($A398),N($A398)&gt;=18264,N($A398)&lt;=73050),$A398,0)</f>
        <v>0</v>
      </c>
    </row>
    <row r="399" spans="1:9" x14ac:dyDescent="0.25">
      <c r="A399" s="25"/>
      <c r="B399" s="13"/>
      <c r="C399" s="13"/>
      <c r="D399" s="14"/>
      <c r="E399" s="13"/>
      <c r="F399" s="14"/>
      <c r="G399" s="13"/>
      <c r="H399" s="16" t="str">
        <f>IF(COUNTA($A399:$G399)=0,"",IF(OR($B399="",SUMPRODUCT(--(Extinguishers!$A$2:$A$301=$B399))&lt;&gt;1),"Check ID",IF(OR(NOT(AND(ISNUMBER($A399),N($A399)&gt;=18264,N($A399)&lt;=73050)),N($A399)&lt;SUMPRODUCT(--(Extinguishers!$A$2:$A$301=$B399),Extinguishers!$E$2:$E$301),AND($C399&lt;&gt;"Monthly",$C399&lt;&gt;"Maintenance",$C399&lt;&gt;"Internal",$C399&lt;&gt;"Hydrostatic"),AND($E399&lt;&gt;"Pass",$E399&lt;&gt;"Fail"),AND($G399&lt;&gt;"",$G399&lt;&gt;"Open",$G399&lt;&gt;"Closed")),"Check inputs",IF(AND($E399="Fail",$G399=""),"Set follow-up","OK"))))</f>
        <v/>
      </c>
      <c r="I399" s="26">
        <f>IF(AND(ISNUMBER($A399),N($A399)&gt;=18264,N($A399)&lt;=73050),$A399,0)</f>
        <v>0</v>
      </c>
    </row>
    <row r="400" spans="1:9" x14ac:dyDescent="0.25">
      <c r="A400" s="25"/>
      <c r="B400" s="13"/>
      <c r="C400" s="13"/>
      <c r="D400" s="14"/>
      <c r="E400" s="13"/>
      <c r="F400" s="14"/>
      <c r="G400" s="13"/>
      <c r="H400" s="16" t="str">
        <f>IF(COUNTA($A400:$G400)=0,"",IF(OR($B400="",SUMPRODUCT(--(Extinguishers!$A$2:$A$301=$B400))&lt;&gt;1),"Check ID",IF(OR(NOT(AND(ISNUMBER($A400),N($A400)&gt;=18264,N($A400)&lt;=73050)),N($A400)&lt;SUMPRODUCT(--(Extinguishers!$A$2:$A$301=$B400),Extinguishers!$E$2:$E$301),AND($C400&lt;&gt;"Monthly",$C400&lt;&gt;"Maintenance",$C400&lt;&gt;"Internal",$C400&lt;&gt;"Hydrostatic"),AND($E400&lt;&gt;"Pass",$E400&lt;&gt;"Fail"),AND($G400&lt;&gt;"",$G400&lt;&gt;"Open",$G400&lt;&gt;"Closed")),"Check inputs",IF(AND($E400="Fail",$G400=""),"Set follow-up","OK"))))</f>
        <v/>
      </c>
      <c r="I400" s="26">
        <f>IF(AND(ISNUMBER($A400),N($A400)&gt;=18264,N($A400)&lt;=73050),$A400,0)</f>
        <v>0</v>
      </c>
    </row>
    <row r="401" spans="1:9" x14ac:dyDescent="0.25">
      <c r="A401" s="25"/>
      <c r="B401" s="13"/>
      <c r="C401" s="13"/>
      <c r="D401" s="14"/>
      <c r="E401" s="13"/>
      <c r="F401" s="14"/>
      <c r="G401" s="13"/>
      <c r="H401" s="16" t="str">
        <f>IF(COUNTA($A401:$G401)=0,"",IF(OR($B401="",SUMPRODUCT(--(Extinguishers!$A$2:$A$301=$B401))&lt;&gt;1),"Check ID",IF(OR(NOT(AND(ISNUMBER($A401),N($A401)&gt;=18264,N($A401)&lt;=73050)),N($A401)&lt;SUMPRODUCT(--(Extinguishers!$A$2:$A$301=$B401),Extinguishers!$E$2:$E$301),AND($C401&lt;&gt;"Monthly",$C401&lt;&gt;"Maintenance",$C401&lt;&gt;"Internal",$C401&lt;&gt;"Hydrostatic"),AND($E401&lt;&gt;"Pass",$E401&lt;&gt;"Fail"),AND($G401&lt;&gt;"",$G401&lt;&gt;"Open",$G401&lt;&gt;"Closed")),"Check inputs",IF(AND($E401="Fail",$G401=""),"Set follow-up","OK"))))</f>
        <v/>
      </c>
      <c r="I401" s="26">
        <f>IF(AND(ISNUMBER($A401),N($A401)&gt;=18264,N($A401)&lt;=73050),$A401,0)</f>
        <v>0</v>
      </c>
    </row>
    <row r="402" spans="1:9" x14ac:dyDescent="0.25">
      <c r="A402" s="25"/>
      <c r="B402" s="13"/>
      <c r="C402" s="13"/>
      <c r="D402" s="14"/>
      <c r="E402" s="13"/>
      <c r="F402" s="14"/>
      <c r="G402" s="13"/>
      <c r="H402" s="16" t="str">
        <f>IF(COUNTA($A402:$G402)=0,"",IF(OR($B402="",SUMPRODUCT(--(Extinguishers!$A$2:$A$301=$B402))&lt;&gt;1),"Check ID",IF(OR(NOT(AND(ISNUMBER($A402),N($A402)&gt;=18264,N($A402)&lt;=73050)),N($A402)&lt;SUMPRODUCT(--(Extinguishers!$A$2:$A$301=$B402),Extinguishers!$E$2:$E$301),AND($C402&lt;&gt;"Monthly",$C402&lt;&gt;"Maintenance",$C402&lt;&gt;"Internal",$C402&lt;&gt;"Hydrostatic"),AND($E402&lt;&gt;"Pass",$E402&lt;&gt;"Fail"),AND($G402&lt;&gt;"",$G402&lt;&gt;"Open",$G402&lt;&gt;"Closed")),"Check inputs",IF(AND($E402="Fail",$G402=""),"Set follow-up","OK"))))</f>
        <v/>
      </c>
      <c r="I402" s="26">
        <f>IF(AND(ISNUMBER($A402),N($A402)&gt;=18264,N($A402)&lt;=73050),$A402,0)</f>
        <v>0</v>
      </c>
    </row>
    <row r="403" spans="1:9" x14ac:dyDescent="0.25">
      <c r="A403" s="25"/>
      <c r="B403" s="13"/>
      <c r="C403" s="13"/>
      <c r="D403" s="14"/>
      <c r="E403" s="13"/>
      <c r="F403" s="14"/>
      <c r="G403" s="13"/>
      <c r="H403" s="16" t="str">
        <f>IF(COUNTA($A403:$G403)=0,"",IF(OR($B403="",SUMPRODUCT(--(Extinguishers!$A$2:$A$301=$B403))&lt;&gt;1),"Check ID",IF(OR(NOT(AND(ISNUMBER($A403),N($A403)&gt;=18264,N($A403)&lt;=73050)),N($A403)&lt;SUMPRODUCT(--(Extinguishers!$A$2:$A$301=$B403),Extinguishers!$E$2:$E$301),AND($C403&lt;&gt;"Monthly",$C403&lt;&gt;"Maintenance",$C403&lt;&gt;"Internal",$C403&lt;&gt;"Hydrostatic"),AND($E403&lt;&gt;"Pass",$E403&lt;&gt;"Fail"),AND($G403&lt;&gt;"",$G403&lt;&gt;"Open",$G403&lt;&gt;"Closed")),"Check inputs",IF(AND($E403="Fail",$G403=""),"Set follow-up","OK"))))</f>
        <v/>
      </c>
      <c r="I403" s="26">
        <f>IF(AND(ISNUMBER($A403),N($A403)&gt;=18264,N($A403)&lt;=73050),$A403,0)</f>
        <v>0</v>
      </c>
    </row>
    <row r="404" spans="1:9" x14ac:dyDescent="0.25">
      <c r="A404" s="25"/>
      <c r="B404" s="13"/>
      <c r="C404" s="13"/>
      <c r="D404" s="14"/>
      <c r="E404" s="13"/>
      <c r="F404" s="14"/>
      <c r="G404" s="13"/>
      <c r="H404" s="16" t="str">
        <f>IF(COUNTA($A404:$G404)=0,"",IF(OR($B404="",SUMPRODUCT(--(Extinguishers!$A$2:$A$301=$B404))&lt;&gt;1),"Check ID",IF(OR(NOT(AND(ISNUMBER($A404),N($A404)&gt;=18264,N($A404)&lt;=73050)),N($A404)&lt;SUMPRODUCT(--(Extinguishers!$A$2:$A$301=$B404),Extinguishers!$E$2:$E$301),AND($C404&lt;&gt;"Monthly",$C404&lt;&gt;"Maintenance",$C404&lt;&gt;"Internal",$C404&lt;&gt;"Hydrostatic"),AND($E404&lt;&gt;"Pass",$E404&lt;&gt;"Fail"),AND($G404&lt;&gt;"",$G404&lt;&gt;"Open",$G404&lt;&gt;"Closed")),"Check inputs",IF(AND($E404="Fail",$G404=""),"Set follow-up","OK"))))</f>
        <v/>
      </c>
      <c r="I404" s="26">
        <f>IF(AND(ISNUMBER($A404),N($A404)&gt;=18264,N($A404)&lt;=73050),$A404,0)</f>
        <v>0</v>
      </c>
    </row>
    <row r="405" spans="1:9" x14ac:dyDescent="0.25">
      <c r="A405" s="25"/>
      <c r="B405" s="13"/>
      <c r="C405" s="13"/>
      <c r="D405" s="14"/>
      <c r="E405" s="13"/>
      <c r="F405" s="14"/>
      <c r="G405" s="13"/>
      <c r="H405" s="16" t="str">
        <f>IF(COUNTA($A405:$G405)=0,"",IF(OR($B405="",SUMPRODUCT(--(Extinguishers!$A$2:$A$301=$B405))&lt;&gt;1),"Check ID",IF(OR(NOT(AND(ISNUMBER($A405),N($A405)&gt;=18264,N($A405)&lt;=73050)),N($A405)&lt;SUMPRODUCT(--(Extinguishers!$A$2:$A$301=$B405),Extinguishers!$E$2:$E$301),AND($C405&lt;&gt;"Monthly",$C405&lt;&gt;"Maintenance",$C405&lt;&gt;"Internal",$C405&lt;&gt;"Hydrostatic"),AND($E405&lt;&gt;"Pass",$E405&lt;&gt;"Fail"),AND($G405&lt;&gt;"",$G405&lt;&gt;"Open",$G405&lt;&gt;"Closed")),"Check inputs",IF(AND($E405="Fail",$G405=""),"Set follow-up","OK"))))</f>
        <v/>
      </c>
      <c r="I405" s="26">
        <f>IF(AND(ISNUMBER($A405),N($A405)&gt;=18264,N($A405)&lt;=73050),$A405,0)</f>
        <v>0</v>
      </c>
    </row>
    <row r="406" spans="1:9" x14ac:dyDescent="0.25">
      <c r="A406" s="25"/>
      <c r="B406" s="13"/>
      <c r="C406" s="13"/>
      <c r="D406" s="14"/>
      <c r="E406" s="13"/>
      <c r="F406" s="14"/>
      <c r="G406" s="13"/>
      <c r="H406" s="16" t="str">
        <f>IF(COUNTA($A406:$G406)=0,"",IF(OR($B406="",SUMPRODUCT(--(Extinguishers!$A$2:$A$301=$B406))&lt;&gt;1),"Check ID",IF(OR(NOT(AND(ISNUMBER($A406),N($A406)&gt;=18264,N($A406)&lt;=73050)),N($A406)&lt;SUMPRODUCT(--(Extinguishers!$A$2:$A$301=$B406),Extinguishers!$E$2:$E$301),AND($C406&lt;&gt;"Monthly",$C406&lt;&gt;"Maintenance",$C406&lt;&gt;"Internal",$C406&lt;&gt;"Hydrostatic"),AND($E406&lt;&gt;"Pass",$E406&lt;&gt;"Fail"),AND($G406&lt;&gt;"",$G406&lt;&gt;"Open",$G406&lt;&gt;"Closed")),"Check inputs",IF(AND($E406="Fail",$G406=""),"Set follow-up","OK"))))</f>
        <v/>
      </c>
      <c r="I406" s="26">
        <f>IF(AND(ISNUMBER($A406),N($A406)&gt;=18264,N($A406)&lt;=73050),$A406,0)</f>
        <v>0</v>
      </c>
    </row>
    <row r="407" spans="1:9" x14ac:dyDescent="0.25">
      <c r="A407" s="25"/>
      <c r="B407" s="13"/>
      <c r="C407" s="13"/>
      <c r="D407" s="14"/>
      <c r="E407" s="13"/>
      <c r="F407" s="14"/>
      <c r="G407" s="13"/>
      <c r="H407" s="16" t="str">
        <f>IF(COUNTA($A407:$G407)=0,"",IF(OR($B407="",SUMPRODUCT(--(Extinguishers!$A$2:$A$301=$B407))&lt;&gt;1),"Check ID",IF(OR(NOT(AND(ISNUMBER($A407),N($A407)&gt;=18264,N($A407)&lt;=73050)),N($A407)&lt;SUMPRODUCT(--(Extinguishers!$A$2:$A$301=$B407),Extinguishers!$E$2:$E$301),AND($C407&lt;&gt;"Monthly",$C407&lt;&gt;"Maintenance",$C407&lt;&gt;"Internal",$C407&lt;&gt;"Hydrostatic"),AND($E407&lt;&gt;"Pass",$E407&lt;&gt;"Fail"),AND($G407&lt;&gt;"",$G407&lt;&gt;"Open",$G407&lt;&gt;"Closed")),"Check inputs",IF(AND($E407="Fail",$G407=""),"Set follow-up","OK"))))</f>
        <v/>
      </c>
      <c r="I407" s="26">
        <f>IF(AND(ISNUMBER($A407),N($A407)&gt;=18264,N($A407)&lt;=73050),$A407,0)</f>
        <v>0</v>
      </c>
    </row>
    <row r="408" spans="1:9" x14ac:dyDescent="0.25">
      <c r="A408" s="25"/>
      <c r="B408" s="13"/>
      <c r="C408" s="13"/>
      <c r="D408" s="14"/>
      <c r="E408" s="13"/>
      <c r="F408" s="14"/>
      <c r="G408" s="13"/>
      <c r="H408" s="16" t="str">
        <f>IF(COUNTA($A408:$G408)=0,"",IF(OR($B408="",SUMPRODUCT(--(Extinguishers!$A$2:$A$301=$B408))&lt;&gt;1),"Check ID",IF(OR(NOT(AND(ISNUMBER($A408),N($A408)&gt;=18264,N($A408)&lt;=73050)),N($A408)&lt;SUMPRODUCT(--(Extinguishers!$A$2:$A$301=$B408),Extinguishers!$E$2:$E$301),AND($C408&lt;&gt;"Monthly",$C408&lt;&gt;"Maintenance",$C408&lt;&gt;"Internal",$C408&lt;&gt;"Hydrostatic"),AND($E408&lt;&gt;"Pass",$E408&lt;&gt;"Fail"),AND($G408&lt;&gt;"",$G408&lt;&gt;"Open",$G408&lt;&gt;"Closed")),"Check inputs",IF(AND($E408="Fail",$G408=""),"Set follow-up","OK"))))</f>
        <v/>
      </c>
      <c r="I408" s="26">
        <f>IF(AND(ISNUMBER($A408),N($A408)&gt;=18264,N($A408)&lt;=73050),$A408,0)</f>
        <v>0</v>
      </c>
    </row>
    <row r="409" spans="1:9" x14ac:dyDescent="0.25">
      <c r="A409" s="25"/>
      <c r="B409" s="13"/>
      <c r="C409" s="13"/>
      <c r="D409" s="14"/>
      <c r="E409" s="13"/>
      <c r="F409" s="14"/>
      <c r="G409" s="13"/>
      <c r="H409" s="16" t="str">
        <f>IF(COUNTA($A409:$G409)=0,"",IF(OR($B409="",SUMPRODUCT(--(Extinguishers!$A$2:$A$301=$B409))&lt;&gt;1),"Check ID",IF(OR(NOT(AND(ISNUMBER($A409),N($A409)&gt;=18264,N($A409)&lt;=73050)),N($A409)&lt;SUMPRODUCT(--(Extinguishers!$A$2:$A$301=$B409),Extinguishers!$E$2:$E$301),AND($C409&lt;&gt;"Monthly",$C409&lt;&gt;"Maintenance",$C409&lt;&gt;"Internal",$C409&lt;&gt;"Hydrostatic"),AND($E409&lt;&gt;"Pass",$E409&lt;&gt;"Fail"),AND($G409&lt;&gt;"",$G409&lt;&gt;"Open",$G409&lt;&gt;"Closed")),"Check inputs",IF(AND($E409="Fail",$G409=""),"Set follow-up","OK"))))</f>
        <v/>
      </c>
      <c r="I409" s="26">
        <f>IF(AND(ISNUMBER($A409),N($A409)&gt;=18264,N($A409)&lt;=73050),$A409,0)</f>
        <v>0</v>
      </c>
    </row>
    <row r="410" spans="1:9" x14ac:dyDescent="0.25">
      <c r="A410" s="25"/>
      <c r="B410" s="13"/>
      <c r="C410" s="13"/>
      <c r="D410" s="14"/>
      <c r="E410" s="13"/>
      <c r="F410" s="14"/>
      <c r="G410" s="13"/>
      <c r="H410" s="16" t="str">
        <f>IF(COUNTA($A410:$G410)=0,"",IF(OR($B410="",SUMPRODUCT(--(Extinguishers!$A$2:$A$301=$B410))&lt;&gt;1),"Check ID",IF(OR(NOT(AND(ISNUMBER($A410),N($A410)&gt;=18264,N($A410)&lt;=73050)),N($A410)&lt;SUMPRODUCT(--(Extinguishers!$A$2:$A$301=$B410),Extinguishers!$E$2:$E$301),AND($C410&lt;&gt;"Monthly",$C410&lt;&gt;"Maintenance",$C410&lt;&gt;"Internal",$C410&lt;&gt;"Hydrostatic"),AND($E410&lt;&gt;"Pass",$E410&lt;&gt;"Fail"),AND($G410&lt;&gt;"",$G410&lt;&gt;"Open",$G410&lt;&gt;"Closed")),"Check inputs",IF(AND($E410="Fail",$G410=""),"Set follow-up","OK"))))</f>
        <v/>
      </c>
      <c r="I410" s="26">
        <f>IF(AND(ISNUMBER($A410),N($A410)&gt;=18264,N($A410)&lt;=73050),$A410,0)</f>
        <v>0</v>
      </c>
    </row>
    <row r="411" spans="1:9" x14ac:dyDescent="0.25">
      <c r="A411" s="25"/>
      <c r="B411" s="13"/>
      <c r="C411" s="13"/>
      <c r="D411" s="14"/>
      <c r="E411" s="13"/>
      <c r="F411" s="14"/>
      <c r="G411" s="13"/>
      <c r="H411" s="16" t="str">
        <f>IF(COUNTA($A411:$G411)=0,"",IF(OR($B411="",SUMPRODUCT(--(Extinguishers!$A$2:$A$301=$B411))&lt;&gt;1),"Check ID",IF(OR(NOT(AND(ISNUMBER($A411),N($A411)&gt;=18264,N($A411)&lt;=73050)),N($A411)&lt;SUMPRODUCT(--(Extinguishers!$A$2:$A$301=$B411),Extinguishers!$E$2:$E$301),AND($C411&lt;&gt;"Monthly",$C411&lt;&gt;"Maintenance",$C411&lt;&gt;"Internal",$C411&lt;&gt;"Hydrostatic"),AND($E411&lt;&gt;"Pass",$E411&lt;&gt;"Fail"),AND($G411&lt;&gt;"",$G411&lt;&gt;"Open",$G411&lt;&gt;"Closed")),"Check inputs",IF(AND($E411="Fail",$G411=""),"Set follow-up","OK"))))</f>
        <v/>
      </c>
      <c r="I411" s="26">
        <f>IF(AND(ISNUMBER($A411),N($A411)&gt;=18264,N($A411)&lt;=73050),$A411,0)</f>
        <v>0</v>
      </c>
    </row>
    <row r="412" spans="1:9" x14ac:dyDescent="0.25">
      <c r="A412" s="25"/>
      <c r="B412" s="13"/>
      <c r="C412" s="13"/>
      <c r="D412" s="14"/>
      <c r="E412" s="13"/>
      <c r="F412" s="14"/>
      <c r="G412" s="13"/>
      <c r="H412" s="16" t="str">
        <f>IF(COUNTA($A412:$G412)=0,"",IF(OR($B412="",SUMPRODUCT(--(Extinguishers!$A$2:$A$301=$B412))&lt;&gt;1),"Check ID",IF(OR(NOT(AND(ISNUMBER($A412),N($A412)&gt;=18264,N($A412)&lt;=73050)),N($A412)&lt;SUMPRODUCT(--(Extinguishers!$A$2:$A$301=$B412),Extinguishers!$E$2:$E$301),AND($C412&lt;&gt;"Monthly",$C412&lt;&gt;"Maintenance",$C412&lt;&gt;"Internal",$C412&lt;&gt;"Hydrostatic"),AND($E412&lt;&gt;"Pass",$E412&lt;&gt;"Fail"),AND($G412&lt;&gt;"",$G412&lt;&gt;"Open",$G412&lt;&gt;"Closed")),"Check inputs",IF(AND($E412="Fail",$G412=""),"Set follow-up","OK"))))</f>
        <v/>
      </c>
      <c r="I412" s="26">
        <f>IF(AND(ISNUMBER($A412),N($A412)&gt;=18264,N($A412)&lt;=73050),$A412,0)</f>
        <v>0</v>
      </c>
    </row>
    <row r="413" spans="1:9" x14ac:dyDescent="0.25">
      <c r="A413" s="25"/>
      <c r="B413" s="13"/>
      <c r="C413" s="13"/>
      <c r="D413" s="14"/>
      <c r="E413" s="13"/>
      <c r="F413" s="14"/>
      <c r="G413" s="13"/>
      <c r="H413" s="16" t="str">
        <f>IF(COUNTA($A413:$G413)=0,"",IF(OR($B413="",SUMPRODUCT(--(Extinguishers!$A$2:$A$301=$B413))&lt;&gt;1),"Check ID",IF(OR(NOT(AND(ISNUMBER($A413),N($A413)&gt;=18264,N($A413)&lt;=73050)),N($A413)&lt;SUMPRODUCT(--(Extinguishers!$A$2:$A$301=$B413),Extinguishers!$E$2:$E$301),AND($C413&lt;&gt;"Monthly",$C413&lt;&gt;"Maintenance",$C413&lt;&gt;"Internal",$C413&lt;&gt;"Hydrostatic"),AND($E413&lt;&gt;"Pass",$E413&lt;&gt;"Fail"),AND($G413&lt;&gt;"",$G413&lt;&gt;"Open",$G413&lt;&gt;"Closed")),"Check inputs",IF(AND($E413="Fail",$G413=""),"Set follow-up","OK"))))</f>
        <v/>
      </c>
      <c r="I413" s="26">
        <f>IF(AND(ISNUMBER($A413),N($A413)&gt;=18264,N($A413)&lt;=73050),$A413,0)</f>
        <v>0</v>
      </c>
    </row>
    <row r="414" spans="1:9" x14ac:dyDescent="0.25">
      <c r="A414" s="25"/>
      <c r="B414" s="13"/>
      <c r="C414" s="13"/>
      <c r="D414" s="14"/>
      <c r="E414" s="13"/>
      <c r="F414" s="14"/>
      <c r="G414" s="13"/>
      <c r="H414" s="16" t="str">
        <f>IF(COUNTA($A414:$G414)=0,"",IF(OR($B414="",SUMPRODUCT(--(Extinguishers!$A$2:$A$301=$B414))&lt;&gt;1),"Check ID",IF(OR(NOT(AND(ISNUMBER($A414),N($A414)&gt;=18264,N($A414)&lt;=73050)),N($A414)&lt;SUMPRODUCT(--(Extinguishers!$A$2:$A$301=$B414),Extinguishers!$E$2:$E$301),AND($C414&lt;&gt;"Monthly",$C414&lt;&gt;"Maintenance",$C414&lt;&gt;"Internal",$C414&lt;&gt;"Hydrostatic"),AND($E414&lt;&gt;"Pass",$E414&lt;&gt;"Fail"),AND($G414&lt;&gt;"",$G414&lt;&gt;"Open",$G414&lt;&gt;"Closed")),"Check inputs",IF(AND($E414="Fail",$G414=""),"Set follow-up","OK"))))</f>
        <v/>
      </c>
      <c r="I414" s="26">
        <f>IF(AND(ISNUMBER($A414),N($A414)&gt;=18264,N($A414)&lt;=73050),$A414,0)</f>
        <v>0</v>
      </c>
    </row>
    <row r="415" spans="1:9" x14ac:dyDescent="0.25">
      <c r="A415" s="25"/>
      <c r="B415" s="13"/>
      <c r="C415" s="13"/>
      <c r="D415" s="14"/>
      <c r="E415" s="13"/>
      <c r="F415" s="14"/>
      <c r="G415" s="13"/>
      <c r="H415" s="16" t="str">
        <f>IF(COUNTA($A415:$G415)=0,"",IF(OR($B415="",SUMPRODUCT(--(Extinguishers!$A$2:$A$301=$B415))&lt;&gt;1),"Check ID",IF(OR(NOT(AND(ISNUMBER($A415),N($A415)&gt;=18264,N($A415)&lt;=73050)),N($A415)&lt;SUMPRODUCT(--(Extinguishers!$A$2:$A$301=$B415),Extinguishers!$E$2:$E$301),AND($C415&lt;&gt;"Monthly",$C415&lt;&gt;"Maintenance",$C415&lt;&gt;"Internal",$C415&lt;&gt;"Hydrostatic"),AND($E415&lt;&gt;"Pass",$E415&lt;&gt;"Fail"),AND($G415&lt;&gt;"",$G415&lt;&gt;"Open",$G415&lt;&gt;"Closed")),"Check inputs",IF(AND($E415="Fail",$G415=""),"Set follow-up","OK"))))</f>
        <v/>
      </c>
      <c r="I415" s="26">
        <f>IF(AND(ISNUMBER($A415),N($A415)&gt;=18264,N($A415)&lt;=73050),$A415,0)</f>
        <v>0</v>
      </c>
    </row>
    <row r="416" spans="1:9" x14ac:dyDescent="0.25">
      <c r="A416" s="25"/>
      <c r="B416" s="13"/>
      <c r="C416" s="13"/>
      <c r="D416" s="14"/>
      <c r="E416" s="13"/>
      <c r="F416" s="14"/>
      <c r="G416" s="13"/>
      <c r="H416" s="16" t="str">
        <f>IF(COUNTA($A416:$G416)=0,"",IF(OR($B416="",SUMPRODUCT(--(Extinguishers!$A$2:$A$301=$B416))&lt;&gt;1),"Check ID",IF(OR(NOT(AND(ISNUMBER($A416),N($A416)&gt;=18264,N($A416)&lt;=73050)),N($A416)&lt;SUMPRODUCT(--(Extinguishers!$A$2:$A$301=$B416),Extinguishers!$E$2:$E$301),AND($C416&lt;&gt;"Monthly",$C416&lt;&gt;"Maintenance",$C416&lt;&gt;"Internal",$C416&lt;&gt;"Hydrostatic"),AND($E416&lt;&gt;"Pass",$E416&lt;&gt;"Fail"),AND($G416&lt;&gt;"",$G416&lt;&gt;"Open",$G416&lt;&gt;"Closed")),"Check inputs",IF(AND($E416="Fail",$G416=""),"Set follow-up","OK"))))</f>
        <v/>
      </c>
      <c r="I416" s="26">
        <f>IF(AND(ISNUMBER($A416),N($A416)&gt;=18264,N($A416)&lt;=73050),$A416,0)</f>
        <v>0</v>
      </c>
    </row>
    <row r="417" spans="1:9" x14ac:dyDescent="0.25">
      <c r="A417" s="25"/>
      <c r="B417" s="13"/>
      <c r="C417" s="13"/>
      <c r="D417" s="14"/>
      <c r="E417" s="13"/>
      <c r="F417" s="14"/>
      <c r="G417" s="13"/>
      <c r="H417" s="16" t="str">
        <f>IF(COUNTA($A417:$G417)=0,"",IF(OR($B417="",SUMPRODUCT(--(Extinguishers!$A$2:$A$301=$B417))&lt;&gt;1),"Check ID",IF(OR(NOT(AND(ISNUMBER($A417),N($A417)&gt;=18264,N($A417)&lt;=73050)),N($A417)&lt;SUMPRODUCT(--(Extinguishers!$A$2:$A$301=$B417),Extinguishers!$E$2:$E$301),AND($C417&lt;&gt;"Monthly",$C417&lt;&gt;"Maintenance",$C417&lt;&gt;"Internal",$C417&lt;&gt;"Hydrostatic"),AND($E417&lt;&gt;"Pass",$E417&lt;&gt;"Fail"),AND($G417&lt;&gt;"",$G417&lt;&gt;"Open",$G417&lt;&gt;"Closed")),"Check inputs",IF(AND($E417="Fail",$G417=""),"Set follow-up","OK"))))</f>
        <v/>
      </c>
      <c r="I417" s="26">
        <f>IF(AND(ISNUMBER($A417),N($A417)&gt;=18264,N($A417)&lt;=73050),$A417,0)</f>
        <v>0</v>
      </c>
    </row>
    <row r="418" spans="1:9" x14ac:dyDescent="0.25">
      <c r="A418" s="25"/>
      <c r="B418" s="13"/>
      <c r="C418" s="13"/>
      <c r="D418" s="14"/>
      <c r="E418" s="13"/>
      <c r="F418" s="14"/>
      <c r="G418" s="13"/>
      <c r="H418" s="16" t="str">
        <f>IF(COUNTA($A418:$G418)=0,"",IF(OR($B418="",SUMPRODUCT(--(Extinguishers!$A$2:$A$301=$B418))&lt;&gt;1),"Check ID",IF(OR(NOT(AND(ISNUMBER($A418),N($A418)&gt;=18264,N($A418)&lt;=73050)),N($A418)&lt;SUMPRODUCT(--(Extinguishers!$A$2:$A$301=$B418),Extinguishers!$E$2:$E$301),AND($C418&lt;&gt;"Monthly",$C418&lt;&gt;"Maintenance",$C418&lt;&gt;"Internal",$C418&lt;&gt;"Hydrostatic"),AND($E418&lt;&gt;"Pass",$E418&lt;&gt;"Fail"),AND($G418&lt;&gt;"",$G418&lt;&gt;"Open",$G418&lt;&gt;"Closed")),"Check inputs",IF(AND($E418="Fail",$G418=""),"Set follow-up","OK"))))</f>
        <v/>
      </c>
      <c r="I418" s="26">
        <f>IF(AND(ISNUMBER($A418),N($A418)&gt;=18264,N($A418)&lt;=73050),$A418,0)</f>
        <v>0</v>
      </c>
    </row>
    <row r="419" spans="1:9" x14ac:dyDescent="0.25">
      <c r="A419" s="25"/>
      <c r="B419" s="13"/>
      <c r="C419" s="13"/>
      <c r="D419" s="14"/>
      <c r="E419" s="13"/>
      <c r="F419" s="14"/>
      <c r="G419" s="13"/>
      <c r="H419" s="16" t="str">
        <f>IF(COUNTA($A419:$G419)=0,"",IF(OR($B419="",SUMPRODUCT(--(Extinguishers!$A$2:$A$301=$B419))&lt;&gt;1),"Check ID",IF(OR(NOT(AND(ISNUMBER($A419),N($A419)&gt;=18264,N($A419)&lt;=73050)),N($A419)&lt;SUMPRODUCT(--(Extinguishers!$A$2:$A$301=$B419),Extinguishers!$E$2:$E$301),AND($C419&lt;&gt;"Monthly",$C419&lt;&gt;"Maintenance",$C419&lt;&gt;"Internal",$C419&lt;&gt;"Hydrostatic"),AND($E419&lt;&gt;"Pass",$E419&lt;&gt;"Fail"),AND($G419&lt;&gt;"",$G419&lt;&gt;"Open",$G419&lt;&gt;"Closed")),"Check inputs",IF(AND($E419="Fail",$G419=""),"Set follow-up","OK"))))</f>
        <v/>
      </c>
      <c r="I419" s="26">
        <f>IF(AND(ISNUMBER($A419),N($A419)&gt;=18264,N($A419)&lt;=73050),$A419,0)</f>
        <v>0</v>
      </c>
    </row>
    <row r="420" spans="1:9" x14ac:dyDescent="0.25">
      <c r="A420" s="25"/>
      <c r="B420" s="13"/>
      <c r="C420" s="13"/>
      <c r="D420" s="14"/>
      <c r="E420" s="13"/>
      <c r="F420" s="14"/>
      <c r="G420" s="13"/>
      <c r="H420" s="16" t="str">
        <f>IF(COUNTA($A420:$G420)=0,"",IF(OR($B420="",SUMPRODUCT(--(Extinguishers!$A$2:$A$301=$B420))&lt;&gt;1),"Check ID",IF(OR(NOT(AND(ISNUMBER($A420),N($A420)&gt;=18264,N($A420)&lt;=73050)),N($A420)&lt;SUMPRODUCT(--(Extinguishers!$A$2:$A$301=$B420),Extinguishers!$E$2:$E$301),AND($C420&lt;&gt;"Monthly",$C420&lt;&gt;"Maintenance",$C420&lt;&gt;"Internal",$C420&lt;&gt;"Hydrostatic"),AND($E420&lt;&gt;"Pass",$E420&lt;&gt;"Fail"),AND($G420&lt;&gt;"",$G420&lt;&gt;"Open",$G420&lt;&gt;"Closed")),"Check inputs",IF(AND($E420="Fail",$G420=""),"Set follow-up","OK"))))</f>
        <v/>
      </c>
      <c r="I420" s="26">
        <f>IF(AND(ISNUMBER($A420),N($A420)&gt;=18264,N($A420)&lt;=73050),$A420,0)</f>
        <v>0</v>
      </c>
    </row>
    <row r="421" spans="1:9" x14ac:dyDescent="0.25">
      <c r="A421" s="25"/>
      <c r="B421" s="13"/>
      <c r="C421" s="13"/>
      <c r="D421" s="14"/>
      <c r="E421" s="13"/>
      <c r="F421" s="14"/>
      <c r="G421" s="13"/>
      <c r="H421" s="16" t="str">
        <f>IF(COUNTA($A421:$G421)=0,"",IF(OR($B421="",SUMPRODUCT(--(Extinguishers!$A$2:$A$301=$B421))&lt;&gt;1),"Check ID",IF(OR(NOT(AND(ISNUMBER($A421),N($A421)&gt;=18264,N($A421)&lt;=73050)),N($A421)&lt;SUMPRODUCT(--(Extinguishers!$A$2:$A$301=$B421),Extinguishers!$E$2:$E$301),AND($C421&lt;&gt;"Monthly",$C421&lt;&gt;"Maintenance",$C421&lt;&gt;"Internal",$C421&lt;&gt;"Hydrostatic"),AND($E421&lt;&gt;"Pass",$E421&lt;&gt;"Fail"),AND($G421&lt;&gt;"",$G421&lt;&gt;"Open",$G421&lt;&gt;"Closed")),"Check inputs",IF(AND($E421="Fail",$G421=""),"Set follow-up","OK"))))</f>
        <v/>
      </c>
      <c r="I421" s="26">
        <f>IF(AND(ISNUMBER($A421),N($A421)&gt;=18264,N($A421)&lt;=73050),$A421,0)</f>
        <v>0</v>
      </c>
    </row>
    <row r="422" spans="1:9" x14ac:dyDescent="0.25">
      <c r="A422" s="25"/>
      <c r="B422" s="13"/>
      <c r="C422" s="13"/>
      <c r="D422" s="14"/>
      <c r="E422" s="13"/>
      <c r="F422" s="14"/>
      <c r="G422" s="13"/>
      <c r="H422" s="16" t="str">
        <f>IF(COUNTA($A422:$G422)=0,"",IF(OR($B422="",SUMPRODUCT(--(Extinguishers!$A$2:$A$301=$B422))&lt;&gt;1),"Check ID",IF(OR(NOT(AND(ISNUMBER($A422),N($A422)&gt;=18264,N($A422)&lt;=73050)),N($A422)&lt;SUMPRODUCT(--(Extinguishers!$A$2:$A$301=$B422),Extinguishers!$E$2:$E$301),AND($C422&lt;&gt;"Monthly",$C422&lt;&gt;"Maintenance",$C422&lt;&gt;"Internal",$C422&lt;&gt;"Hydrostatic"),AND($E422&lt;&gt;"Pass",$E422&lt;&gt;"Fail"),AND($G422&lt;&gt;"",$G422&lt;&gt;"Open",$G422&lt;&gt;"Closed")),"Check inputs",IF(AND($E422="Fail",$G422=""),"Set follow-up","OK"))))</f>
        <v/>
      </c>
      <c r="I422" s="26">
        <f>IF(AND(ISNUMBER($A422),N($A422)&gt;=18264,N($A422)&lt;=73050),$A422,0)</f>
        <v>0</v>
      </c>
    </row>
    <row r="423" spans="1:9" x14ac:dyDescent="0.25">
      <c r="A423" s="25"/>
      <c r="B423" s="13"/>
      <c r="C423" s="13"/>
      <c r="D423" s="14"/>
      <c r="E423" s="13"/>
      <c r="F423" s="14"/>
      <c r="G423" s="13"/>
      <c r="H423" s="16" t="str">
        <f>IF(COUNTA($A423:$G423)=0,"",IF(OR($B423="",SUMPRODUCT(--(Extinguishers!$A$2:$A$301=$B423))&lt;&gt;1),"Check ID",IF(OR(NOT(AND(ISNUMBER($A423),N($A423)&gt;=18264,N($A423)&lt;=73050)),N($A423)&lt;SUMPRODUCT(--(Extinguishers!$A$2:$A$301=$B423),Extinguishers!$E$2:$E$301),AND($C423&lt;&gt;"Monthly",$C423&lt;&gt;"Maintenance",$C423&lt;&gt;"Internal",$C423&lt;&gt;"Hydrostatic"),AND($E423&lt;&gt;"Pass",$E423&lt;&gt;"Fail"),AND($G423&lt;&gt;"",$G423&lt;&gt;"Open",$G423&lt;&gt;"Closed")),"Check inputs",IF(AND($E423="Fail",$G423=""),"Set follow-up","OK"))))</f>
        <v/>
      </c>
      <c r="I423" s="26">
        <f>IF(AND(ISNUMBER($A423),N($A423)&gt;=18264,N($A423)&lt;=73050),$A423,0)</f>
        <v>0</v>
      </c>
    </row>
    <row r="424" spans="1:9" x14ac:dyDescent="0.25">
      <c r="A424" s="25"/>
      <c r="B424" s="13"/>
      <c r="C424" s="13"/>
      <c r="D424" s="14"/>
      <c r="E424" s="13"/>
      <c r="F424" s="14"/>
      <c r="G424" s="13"/>
      <c r="H424" s="16" t="str">
        <f>IF(COUNTA($A424:$G424)=0,"",IF(OR($B424="",SUMPRODUCT(--(Extinguishers!$A$2:$A$301=$B424))&lt;&gt;1),"Check ID",IF(OR(NOT(AND(ISNUMBER($A424),N($A424)&gt;=18264,N($A424)&lt;=73050)),N($A424)&lt;SUMPRODUCT(--(Extinguishers!$A$2:$A$301=$B424),Extinguishers!$E$2:$E$301),AND($C424&lt;&gt;"Monthly",$C424&lt;&gt;"Maintenance",$C424&lt;&gt;"Internal",$C424&lt;&gt;"Hydrostatic"),AND($E424&lt;&gt;"Pass",$E424&lt;&gt;"Fail"),AND($G424&lt;&gt;"",$G424&lt;&gt;"Open",$G424&lt;&gt;"Closed")),"Check inputs",IF(AND($E424="Fail",$G424=""),"Set follow-up","OK"))))</f>
        <v/>
      </c>
      <c r="I424" s="26">
        <f>IF(AND(ISNUMBER($A424),N($A424)&gt;=18264,N($A424)&lt;=73050),$A424,0)</f>
        <v>0</v>
      </c>
    </row>
    <row r="425" spans="1:9" x14ac:dyDescent="0.25">
      <c r="A425" s="25"/>
      <c r="B425" s="13"/>
      <c r="C425" s="13"/>
      <c r="D425" s="14"/>
      <c r="E425" s="13"/>
      <c r="F425" s="14"/>
      <c r="G425" s="13"/>
      <c r="H425" s="16" t="str">
        <f>IF(COUNTA($A425:$G425)=0,"",IF(OR($B425="",SUMPRODUCT(--(Extinguishers!$A$2:$A$301=$B425))&lt;&gt;1),"Check ID",IF(OR(NOT(AND(ISNUMBER($A425),N($A425)&gt;=18264,N($A425)&lt;=73050)),N($A425)&lt;SUMPRODUCT(--(Extinguishers!$A$2:$A$301=$B425),Extinguishers!$E$2:$E$301),AND($C425&lt;&gt;"Monthly",$C425&lt;&gt;"Maintenance",$C425&lt;&gt;"Internal",$C425&lt;&gt;"Hydrostatic"),AND($E425&lt;&gt;"Pass",$E425&lt;&gt;"Fail"),AND($G425&lt;&gt;"",$G425&lt;&gt;"Open",$G425&lt;&gt;"Closed")),"Check inputs",IF(AND($E425="Fail",$G425=""),"Set follow-up","OK"))))</f>
        <v/>
      </c>
      <c r="I425" s="26">
        <f>IF(AND(ISNUMBER($A425),N($A425)&gt;=18264,N($A425)&lt;=73050),$A425,0)</f>
        <v>0</v>
      </c>
    </row>
    <row r="426" spans="1:9" x14ac:dyDescent="0.25">
      <c r="A426" s="25"/>
      <c r="B426" s="13"/>
      <c r="C426" s="13"/>
      <c r="D426" s="14"/>
      <c r="E426" s="13"/>
      <c r="F426" s="14"/>
      <c r="G426" s="13"/>
      <c r="H426" s="16" t="str">
        <f>IF(COUNTA($A426:$G426)=0,"",IF(OR($B426="",SUMPRODUCT(--(Extinguishers!$A$2:$A$301=$B426))&lt;&gt;1),"Check ID",IF(OR(NOT(AND(ISNUMBER($A426),N($A426)&gt;=18264,N($A426)&lt;=73050)),N($A426)&lt;SUMPRODUCT(--(Extinguishers!$A$2:$A$301=$B426),Extinguishers!$E$2:$E$301),AND($C426&lt;&gt;"Monthly",$C426&lt;&gt;"Maintenance",$C426&lt;&gt;"Internal",$C426&lt;&gt;"Hydrostatic"),AND($E426&lt;&gt;"Pass",$E426&lt;&gt;"Fail"),AND($G426&lt;&gt;"",$G426&lt;&gt;"Open",$G426&lt;&gt;"Closed")),"Check inputs",IF(AND($E426="Fail",$G426=""),"Set follow-up","OK"))))</f>
        <v/>
      </c>
      <c r="I426" s="26">
        <f>IF(AND(ISNUMBER($A426),N($A426)&gt;=18264,N($A426)&lt;=73050),$A426,0)</f>
        <v>0</v>
      </c>
    </row>
    <row r="427" spans="1:9" x14ac:dyDescent="0.25">
      <c r="A427" s="25"/>
      <c r="B427" s="13"/>
      <c r="C427" s="13"/>
      <c r="D427" s="14"/>
      <c r="E427" s="13"/>
      <c r="F427" s="14"/>
      <c r="G427" s="13"/>
      <c r="H427" s="16" t="str">
        <f>IF(COUNTA($A427:$G427)=0,"",IF(OR($B427="",SUMPRODUCT(--(Extinguishers!$A$2:$A$301=$B427))&lt;&gt;1),"Check ID",IF(OR(NOT(AND(ISNUMBER($A427),N($A427)&gt;=18264,N($A427)&lt;=73050)),N($A427)&lt;SUMPRODUCT(--(Extinguishers!$A$2:$A$301=$B427),Extinguishers!$E$2:$E$301),AND($C427&lt;&gt;"Monthly",$C427&lt;&gt;"Maintenance",$C427&lt;&gt;"Internal",$C427&lt;&gt;"Hydrostatic"),AND($E427&lt;&gt;"Pass",$E427&lt;&gt;"Fail"),AND($G427&lt;&gt;"",$G427&lt;&gt;"Open",$G427&lt;&gt;"Closed")),"Check inputs",IF(AND($E427="Fail",$G427=""),"Set follow-up","OK"))))</f>
        <v/>
      </c>
      <c r="I427" s="26">
        <f>IF(AND(ISNUMBER($A427),N($A427)&gt;=18264,N($A427)&lt;=73050),$A427,0)</f>
        <v>0</v>
      </c>
    </row>
    <row r="428" spans="1:9" x14ac:dyDescent="0.25">
      <c r="A428" s="25"/>
      <c r="B428" s="13"/>
      <c r="C428" s="13"/>
      <c r="D428" s="14"/>
      <c r="E428" s="13"/>
      <c r="F428" s="14"/>
      <c r="G428" s="13"/>
      <c r="H428" s="16" t="str">
        <f>IF(COUNTA($A428:$G428)=0,"",IF(OR($B428="",SUMPRODUCT(--(Extinguishers!$A$2:$A$301=$B428))&lt;&gt;1),"Check ID",IF(OR(NOT(AND(ISNUMBER($A428),N($A428)&gt;=18264,N($A428)&lt;=73050)),N($A428)&lt;SUMPRODUCT(--(Extinguishers!$A$2:$A$301=$B428),Extinguishers!$E$2:$E$301),AND($C428&lt;&gt;"Monthly",$C428&lt;&gt;"Maintenance",$C428&lt;&gt;"Internal",$C428&lt;&gt;"Hydrostatic"),AND($E428&lt;&gt;"Pass",$E428&lt;&gt;"Fail"),AND($G428&lt;&gt;"",$G428&lt;&gt;"Open",$G428&lt;&gt;"Closed")),"Check inputs",IF(AND($E428="Fail",$G428=""),"Set follow-up","OK"))))</f>
        <v/>
      </c>
      <c r="I428" s="26">
        <f>IF(AND(ISNUMBER($A428),N($A428)&gt;=18264,N($A428)&lt;=73050),$A428,0)</f>
        <v>0</v>
      </c>
    </row>
    <row r="429" spans="1:9" x14ac:dyDescent="0.25">
      <c r="A429" s="25"/>
      <c r="B429" s="13"/>
      <c r="C429" s="13"/>
      <c r="D429" s="14"/>
      <c r="E429" s="13"/>
      <c r="F429" s="14"/>
      <c r="G429" s="13"/>
      <c r="H429" s="16" t="str">
        <f>IF(COUNTA($A429:$G429)=0,"",IF(OR($B429="",SUMPRODUCT(--(Extinguishers!$A$2:$A$301=$B429))&lt;&gt;1),"Check ID",IF(OR(NOT(AND(ISNUMBER($A429),N($A429)&gt;=18264,N($A429)&lt;=73050)),N($A429)&lt;SUMPRODUCT(--(Extinguishers!$A$2:$A$301=$B429),Extinguishers!$E$2:$E$301),AND($C429&lt;&gt;"Monthly",$C429&lt;&gt;"Maintenance",$C429&lt;&gt;"Internal",$C429&lt;&gt;"Hydrostatic"),AND($E429&lt;&gt;"Pass",$E429&lt;&gt;"Fail"),AND($G429&lt;&gt;"",$G429&lt;&gt;"Open",$G429&lt;&gt;"Closed")),"Check inputs",IF(AND($E429="Fail",$G429=""),"Set follow-up","OK"))))</f>
        <v/>
      </c>
      <c r="I429" s="26">
        <f>IF(AND(ISNUMBER($A429),N($A429)&gt;=18264,N($A429)&lt;=73050),$A429,0)</f>
        <v>0</v>
      </c>
    </row>
    <row r="430" spans="1:9" x14ac:dyDescent="0.25">
      <c r="A430" s="25"/>
      <c r="B430" s="13"/>
      <c r="C430" s="13"/>
      <c r="D430" s="14"/>
      <c r="E430" s="13"/>
      <c r="F430" s="14"/>
      <c r="G430" s="13"/>
      <c r="H430" s="16" t="str">
        <f>IF(COUNTA($A430:$G430)=0,"",IF(OR($B430="",SUMPRODUCT(--(Extinguishers!$A$2:$A$301=$B430))&lt;&gt;1),"Check ID",IF(OR(NOT(AND(ISNUMBER($A430),N($A430)&gt;=18264,N($A430)&lt;=73050)),N($A430)&lt;SUMPRODUCT(--(Extinguishers!$A$2:$A$301=$B430),Extinguishers!$E$2:$E$301),AND($C430&lt;&gt;"Monthly",$C430&lt;&gt;"Maintenance",$C430&lt;&gt;"Internal",$C430&lt;&gt;"Hydrostatic"),AND($E430&lt;&gt;"Pass",$E430&lt;&gt;"Fail"),AND($G430&lt;&gt;"",$G430&lt;&gt;"Open",$G430&lt;&gt;"Closed")),"Check inputs",IF(AND($E430="Fail",$G430=""),"Set follow-up","OK"))))</f>
        <v/>
      </c>
      <c r="I430" s="26">
        <f>IF(AND(ISNUMBER($A430),N($A430)&gt;=18264,N($A430)&lt;=73050),$A430,0)</f>
        <v>0</v>
      </c>
    </row>
    <row r="431" spans="1:9" x14ac:dyDescent="0.25">
      <c r="A431" s="25"/>
      <c r="B431" s="13"/>
      <c r="C431" s="13"/>
      <c r="D431" s="14"/>
      <c r="E431" s="13"/>
      <c r="F431" s="14"/>
      <c r="G431" s="13"/>
      <c r="H431" s="16" t="str">
        <f>IF(COUNTA($A431:$G431)=0,"",IF(OR($B431="",SUMPRODUCT(--(Extinguishers!$A$2:$A$301=$B431))&lt;&gt;1),"Check ID",IF(OR(NOT(AND(ISNUMBER($A431),N($A431)&gt;=18264,N($A431)&lt;=73050)),N($A431)&lt;SUMPRODUCT(--(Extinguishers!$A$2:$A$301=$B431),Extinguishers!$E$2:$E$301),AND($C431&lt;&gt;"Monthly",$C431&lt;&gt;"Maintenance",$C431&lt;&gt;"Internal",$C431&lt;&gt;"Hydrostatic"),AND($E431&lt;&gt;"Pass",$E431&lt;&gt;"Fail"),AND($G431&lt;&gt;"",$G431&lt;&gt;"Open",$G431&lt;&gt;"Closed")),"Check inputs",IF(AND($E431="Fail",$G431=""),"Set follow-up","OK"))))</f>
        <v/>
      </c>
      <c r="I431" s="26">
        <f>IF(AND(ISNUMBER($A431),N($A431)&gt;=18264,N($A431)&lt;=73050),$A431,0)</f>
        <v>0</v>
      </c>
    </row>
    <row r="432" spans="1:9" x14ac:dyDescent="0.25">
      <c r="A432" s="25"/>
      <c r="B432" s="13"/>
      <c r="C432" s="13"/>
      <c r="D432" s="14"/>
      <c r="E432" s="13"/>
      <c r="F432" s="14"/>
      <c r="G432" s="13"/>
      <c r="H432" s="16" t="str">
        <f>IF(COUNTA($A432:$G432)=0,"",IF(OR($B432="",SUMPRODUCT(--(Extinguishers!$A$2:$A$301=$B432))&lt;&gt;1),"Check ID",IF(OR(NOT(AND(ISNUMBER($A432),N($A432)&gt;=18264,N($A432)&lt;=73050)),N($A432)&lt;SUMPRODUCT(--(Extinguishers!$A$2:$A$301=$B432),Extinguishers!$E$2:$E$301),AND($C432&lt;&gt;"Monthly",$C432&lt;&gt;"Maintenance",$C432&lt;&gt;"Internal",$C432&lt;&gt;"Hydrostatic"),AND($E432&lt;&gt;"Pass",$E432&lt;&gt;"Fail"),AND($G432&lt;&gt;"",$G432&lt;&gt;"Open",$G432&lt;&gt;"Closed")),"Check inputs",IF(AND($E432="Fail",$G432=""),"Set follow-up","OK"))))</f>
        <v/>
      </c>
      <c r="I432" s="26">
        <f>IF(AND(ISNUMBER($A432),N($A432)&gt;=18264,N($A432)&lt;=73050),$A432,0)</f>
        <v>0</v>
      </c>
    </row>
    <row r="433" spans="1:9" x14ac:dyDescent="0.25">
      <c r="A433" s="25"/>
      <c r="B433" s="13"/>
      <c r="C433" s="13"/>
      <c r="D433" s="14"/>
      <c r="E433" s="13"/>
      <c r="F433" s="14"/>
      <c r="G433" s="13"/>
      <c r="H433" s="16" t="str">
        <f>IF(COUNTA($A433:$G433)=0,"",IF(OR($B433="",SUMPRODUCT(--(Extinguishers!$A$2:$A$301=$B433))&lt;&gt;1),"Check ID",IF(OR(NOT(AND(ISNUMBER($A433),N($A433)&gt;=18264,N($A433)&lt;=73050)),N($A433)&lt;SUMPRODUCT(--(Extinguishers!$A$2:$A$301=$B433),Extinguishers!$E$2:$E$301),AND($C433&lt;&gt;"Monthly",$C433&lt;&gt;"Maintenance",$C433&lt;&gt;"Internal",$C433&lt;&gt;"Hydrostatic"),AND($E433&lt;&gt;"Pass",$E433&lt;&gt;"Fail"),AND($G433&lt;&gt;"",$G433&lt;&gt;"Open",$G433&lt;&gt;"Closed")),"Check inputs",IF(AND($E433="Fail",$G433=""),"Set follow-up","OK"))))</f>
        <v/>
      </c>
      <c r="I433" s="26">
        <f>IF(AND(ISNUMBER($A433),N($A433)&gt;=18264,N($A433)&lt;=73050),$A433,0)</f>
        <v>0</v>
      </c>
    </row>
    <row r="434" spans="1:9" x14ac:dyDescent="0.25">
      <c r="A434" s="25"/>
      <c r="B434" s="13"/>
      <c r="C434" s="13"/>
      <c r="D434" s="14"/>
      <c r="E434" s="13"/>
      <c r="F434" s="14"/>
      <c r="G434" s="13"/>
      <c r="H434" s="16" t="str">
        <f>IF(COUNTA($A434:$G434)=0,"",IF(OR($B434="",SUMPRODUCT(--(Extinguishers!$A$2:$A$301=$B434))&lt;&gt;1),"Check ID",IF(OR(NOT(AND(ISNUMBER($A434),N($A434)&gt;=18264,N($A434)&lt;=73050)),N($A434)&lt;SUMPRODUCT(--(Extinguishers!$A$2:$A$301=$B434),Extinguishers!$E$2:$E$301),AND($C434&lt;&gt;"Monthly",$C434&lt;&gt;"Maintenance",$C434&lt;&gt;"Internal",$C434&lt;&gt;"Hydrostatic"),AND($E434&lt;&gt;"Pass",$E434&lt;&gt;"Fail"),AND($G434&lt;&gt;"",$G434&lt;&gt;"Open",$G434&lt;&gt;"Closed")),"Check inputs",IF(AND($E434="Fail",$G434=""),"Set follow-up","OK"))))</f>
        <v/>
      </c>
      <c r="I434" s="26">
        <f>IF(AND(ISNUMBER($A434),N($A434)&gt;=18264,N($A434)&lt;=73050),$A434,0)</f>
        <v>0</v>
      </c>
    </row>
    <row r="435" spans="1:9" x14ac:dyDescent="0.25">
      <c r="A435" s="25"/>
      <c r="B435" s="13"/>
      <c r="C435" s="13"/>
      <c r="D435" s="14"/>
      <c r="E435" s="13"/>
      <c r="F435" s="14"/>
      <c r="G435" s="13"/>
      <c r="H435" s="16" t="str">
        <f>IF(COUNTA($A435:$G435)=0,"",IF(OR($B435="",SUMPRODUCT(--(Extinguishers!$A$2:$A$301=$B435))&lt;&gt;1),"Check ID",IF(OR(NOT(AND(ISNUMBER($A435),N($A435)&gt;=18264,N($A435)&lt;=73050)),N($A435)&lt;SUMPRODUCT(--(Extinguishers!$A$2:$A$301=$B435),Extinguishers!$E$2:$E$301),AND($C435&lt;&gt;"Monthly",$C435&lt;&gt;"Maintenance",$C435&lt;&gt;"Internal",$C435&lt;&gt;"Hydrostatic"),AND($E435&lt;&gt;"Pass",$E435&lt;&gt;"Fail"),AND($G435&lt;&gt;"",$G435&lt;&gt;"Open",$G435&lt;&gt;"Closed")),"Check inputs",IF(AND($E435="Fail",$G435=""),"Set follow-up","OK"))))</f>
        <v/>
      </c>
      <c r="I435" s="26">
        <f>IF(AND(ISNUMBER($A435),N($A435)&gt;=18264,N($A435)&lt;=73050),$A435,0)</f>
        <v>0</v>
      </c>
    </row>
    <row r="436" spans="1:9" x14ac:dyDescent="0.25">
      <c r="A436" s="25"/>
      <c r="B436" s="13"/>
      <c r="C436" s="13"/>
      <c r="D436" s="14"/>
      <c r="E436" s="13"/>
      <c r="F436" s="14"/>
      <c r="G436" s="13"/>
      <c r="H436" s="16" t="str">
        <f>IF(COUNTA($A436:$G436)=0,"",IF(OR($B436="",SUMPRODUCT(--(Extinguishers!$A$2:$A$301=$B436))&lt;&gt;1),"Check ID",IF(OR(NOT(AND(ISNUMBER($A436),N($A436)&gt;=18264,N($A436)&lt;=73050)),N($A436)&lt;SUMPRODUCT(--(Extinguishers!$A$2:$A$301=$B436),Extinguishers!$E$2:$E$301),AND($C436&lt;&gt;"Monthly",$C436&lt;&gt;"Maintenance",$C436&lt;&gt;"Internal",$C436&lt;&gt;"Hydrostatic"),AND($E436&lt;&gt;"Pass",$E436&lt;&gt;"Fail"),AND($G436&lt;&gt;"",$G436&lt;&gt;"Open",$G436&lt;&gt;"Closed")),"Check inputs",IF(AND($E436="Fail",$G436=""),"Set follow-up","OK"))))</f>
        <v/>
      </c>
      <c r="I436" s="26">
        <f>IF(AND(ISNUMBER($A436),N($A436)&gt;=18264,N($A436)&lt;=73050),$A436,0)</f>
        <v>0</v>
      </c>
    </row>
    <row r="437" spans="1:9" x14ac:dyDescent="0.25">
      <c r="A437" s="25"/>
      <c r="B437" s="13"/>
      <c r="C437" s="13"/>
      <c r="D437" s="14"/>
      <c r="E437" s="13"/>
      <c r="F437" s="14"/>
      <c r="G437" s="13"/>
      <c r="H437" s="16" t="str">
        <f>IF(COUNTA($A437:$G437)=0,"",IF(OR($B437="",SUMPRODUCT(--(Extinguishers!$A$2:$A$301=$B437))&lt;&gt;1),"Check ID",IF(OR(NOT(AND(ISNUMBER($A437),N($A437)&gt;=18264,N($A437)&lt;=73050)),N($A437)&lt;SUMPRODUCT(--(Extinguishers!$A$2:$A$301=$B437),Extinguishers!$E$2:$E$301),AND($C437&lt;&gt;"Monthly",$C437&lt;&gt;"Maintenance",$C437&lt;&gt;"Internal",$C437&lt;&gt;"Hydrostatic"),AND($E437&lt;&gt;"Pass",$E437&lt;&gt;"Fail"),AND($G437&lt;&gt;"",$G437&lt;&gt;"Open",$G437&lt;&gt;"Closed")),"Check inputs",IF(AND($E437="Fail",$G437=""),"Set follow-up","OK"))))</f>
        <v/>
      </c>
      <c r="I437" s="26">
        <f>IF(AND(ISNUMBER($A437),N($A437)&gt;=18264,N($A437)&lt;=73050),$A437,0)</f>
        <v>0</v>
      </c>
    </row>
    <row r="438" spans="1:9" x14ac:dyDescent="0.25">
      <c r="A438" s="25"/>
      <c r="B438" s="13"/>
      <c r="C438" s="13"/>
      <c r="D438" s="14"/>
      <c r="E438" s="13"/>
      <c r="F438" s="14"/>
      <c r="G438" s="13"/>
      <c r="H438" s="16" t="str">
        <f>IF(COUNTA($A438:$G438)=0,"",IF(OR($B438="",SUMPRODUCT(--(Extinguishers!$A$2:$A$301=$B438))&lt;&gt;1),"Check ID",IF(OR(NOT(AND(ISNUMBER($A438),N($A438)&gt;=18264,N($A438)&lt;=73050)),N($A438)&lt;SUMPRODUCT(--(Extinguishers!$A$2:$A$301=$B438),Extinguishers!$E$2:$E$301),AND($C438&lt;&gt;"Monthly",$C438&lt;&gt;"Maintenance",$C438&lt;&gt;"Internal",$C438&lt;&gt;"Hydrostatic"),AND($E438&lt;&gt;"Pass",$E438&lt;&gt;"Fail"),AND($G438&lt;&gt;"",$G438&lt;&gt;"Open",$G438&lt;&gt;"Closed")),"Check inputs",IF(AND($E438="Fail",$G438=""),"Set follow-up","OK"))))</f>
        <v/>
      </c>
      <c r="I438" s="26">
        <f>IF(AND(ISNUMBER($A438),N($A438)&gt;=18264,N($A438)&lt;=73050),$A438,0)</f>
        <v>0</v>
      </c>
    </row>
    <row r="439" spans="1:9" x14ac:dyDescent="0.25">
      <c r="A439" s="25"/>
      <c r="B439" s="13"/>
      <c r="C439" s="13"/>
      <c r="D439" s="14"/>
      <c r="E439" s="13"/>
      <c r="F439" s="14"/>
      <c r="G439" s="13"/>
      <c r="H439" s="16" t="str">
        <f>IF(COUNTA($A439:$G439)=0,"",IF(OR($B439="",SUMPRODUCT(--(Extinguishers!$A$2:$A$301=$B439))&lt;&gt;1),"Check ID",IF(OR(NOT(AND(ISNUMBER($A439),N($A439)&gt;=18264,N($A439)&lt;=73050)),N($A439)&lt;SUMPRODUCT(--(Extinguishers!$A$2:$A$301=$B439),Extinguishers!$E$2:$E$301),AND($C439&lt;&gt;"Monthly",$C439&lt;&gt;"Maintenance",$C439&lt;&gt;"Internal",$C439&lt;&gt;"Hydrostatic"),AND($E439&lt;&gt;"Pass",$E439&lt;&gt;"Fail"),AND($G439&lt;&gt;"",$G439&lt;&gt;"Open",$G439&lt;&gt;"Closed")),"Check inputs",IF(AND($E439="Fail",$G439=""),"Set follow-up","OK"))))</f>
        <v/>
      </c>
      <c r="I439" s="26">
        <f>IF(AND(ISNUMBER($A439),N($A439)&gt;=18264,N($A439)&lt;=73050),$A439,0)</f>
        <v>0</v>
      </c>
    </row>
    <row r="440" spans="1:9" x14ac:dyDescent="0.25">
      <c r="A440" s="25"/>
      <c r="B440" s="13"/>
      <c r="C440" s="13"/>
      <c r="D440" s="14"/>
      <c r="E440" s="13"/>
      <c r="F440" s="14"/>
      <c r="G440" s="13"/>
      <c r="H440" s="16" t="str">
        <f>IF(COUNTA($A440:$G440)=0,"",IF(OR($B440="",SUMPRODUCT(--(Extinguishers!$A$2:$A$301=$B440))&lt;&gt;1),"Check ID",IF(OR(NOT(AND(ISNUMBER($A440),N($A440)&gt;=18264,N($A440)&lt;=73050)),N($A440)&lt;SUMPRODUCT(--(Extinguishers!$A$2:$A$301=$B440),Extinguishers!$E$2:$E$301),AND($C440&lt;&gt;"Monthly",$C440&lt;&gt;"Maintenance",$C440&lt;&gt;"Internal",$C440&lt;&gt;"Hydrostatic"),AND($E440&lt;&gt;"Pass",$E440&lt;&gt;"Fail"),AND($G440&lt;&gt;"",$G440&lt;&gt;"Open",$G440&lt;&gt;"Closed")),"Check inputs",IF(AND($E440="Fail",$G440=""),"Set follow-up","OK"))))</f>
        <v/>
      </c>
      <c r="I440" s="26">
        <f>IF(AND(ISNUMBER($A440),N($A440)&gt;=18264,N($A440)&lt;=73050),$A440,0)</f>
        <v>0</v>
      </c>
    </row>
    <row r="441" spans="1:9" x14ac:dyDescent="0.25">
      <c r="A441" s="25"/>
      <c r="B441" s="13"/>
      <c r="C441" s="13"/>
      <c r="D441" s="14"/>
      <c r="E441" s="13"/>
      <c r="F441" s="14"/>
      <c r="G441" s="13"/>
      <c r="H441" s="16" t="str">
        <f>IF(COUNTA($A441:$G441)=0,"",IF(OR($B441="",SUMPRODUCT(--(Extinguishers!$A$2:$A$301=$B441))&lt;&gt;1),"Check ID",IF(OR(NOT(AND(ISNUMBER($A441),N($A441)&gt;=18264,N($A441)&lt;=73050)),N($A441)&lt;SUMPRODUCT(--(Extinguishers!$A$2:$A$301=$B441),Extinguishers!$E$2:$E$301),AND($C441&lt;&gt;"Monthly",$C441&lt;&gt;"Maintenance",$C441&lt;&gt;"Internal",$C441&lt;&gt;"Hydrostatic"),AND($E441&lt;&gt;"Pass",$E441&lt;&gt;"Fail"),AND($G441&lt;&gt;"",$G441&lt;&gt;"Open",$G441&lt;&gt;"Closed")),"Check inputs",IF(AND($E441="Fail",$G441=""),"Set follow-up","OK"))))</f>
        <v/>
      </c>
      <c r="I441" s="26">
        <f>IF(AND(ISNUMBER($A441),N($A441)&gt;=18264,N($A441)&lt;=73050),$A441,0)</f>
        <v>0</v>
      </c>
    </row>
    <row r="442" spans="1:9" x14ac:dyDescent="0.25">
      <c r="A442" s="25"/>
      <c r="B442" s="13"/>
      <c r="C442" s="13"/>
      <c r="D442" s="14"/>
      <c r="E442" s="13"/>
      <c r="F442" s="14"/>
      <c r="G442" s="13"/>
      <c r="H442" s="16" t="str">
        <f>IF(COUNTA($A442:$G442)=0,"",IF(OR($B442="",SUMPRODUCT(--(Extinguishers!$A$2:$A$301=$B442))&lt;&gt;1),"Check ID",IF(OR(NOT(AND(ISNUMBER($A442),N($A442)&gt;=18264,N($A442)&lt;=73050)),N($A442)&lt;SUMPRODUCT(--(Extinguishers!$A$2:$A$301=$B442),Extinguishers!$E$2:$E$301),AND($C442&lt;&gt;"Monthly",$C442&lt;&gt;"Maintenance",$C442&lt;&gt;"Internal",$C442&lt;&gt;"Hydrostatic"),AND($E442&lt;&gt;"Pass",$E442&lt;&gt;"Fail"),AND($G442&lt;&gt;"",$G442&lt;&gt;"Open",$G442&lt;&gt;"Closed")),"Check inputs",IF(AND($E442="Fail",$G442=""),"Set follow-up","OK"))))</f>
        <v/>
      </c>
      <c r="I442" s="26">
        <f>IF(AND(ISNUMBER($A442),N($A442)&gt;=18264,N($A442)&lt;=73050),$A442,0)</f>
        <v>0</v>
      </c>
    </row>
    <row r="443" spans="1:9" x14ac:dyDescent="0.25">
      <c r="A443" s="25"/>
      <c r="B443" s="13"/>
      <c r="C443" s="13"/>
      <c r="D443" s="14"/>
      <c r="E443" s="13"/>
      <c r="F443" s="14"/>
      <c r="G443" s="13"/>
      <c r="H443" s="16" t="str">
        <f>IF(COUNTA($A443:$G443)=0,"",IF(OR($B443="",SUMPRODUCT(--(Extinguishers!$A$2:$A$301=$B443))&lt;&gt;1),"Check ID",IF(OR(NOT(AND(ISNUMBER($A443),N($A443)&gt;=18264,N($A443)&lt;=73050)),N($A443)&lt;SUMPRODUCT(--(Extinguishers!$A$2:$A$301=$B443),Extinguishers!$E$2:$E$301),AND($C443&lt;&gt;"Monthly",$C443&lt;&gt;"Maintenance",$C443&lt;&gt;"Internal",$C443&lt;&gt;"Hydrostatic"),AND($E443&lt;&gt;"Pass",$E443&lt;&gt;"Fail"),AND($G443&lt;&gt;"",$G443&lt;&gt;"Open",$G443&lt;&gt;"Closed")),"Check inputs",IF(AND($E443="Fail",$G443=""),"Set follow-up","OK"))))</f>
        <v/>
      </c>
      <c r="I443" s="26">
        <f>IF(AND(ISNUMBER($A443),N($A443)&gt;=18264,N($A443)&lt;=73050),$A443,0)</f>
        <v>0</v>
      </c>
    </row>
    <row r="444" spans="1:9" x14ac:dyDescent="0.25">
      <c r="A444" s="25"/>
      <c r="B444" s="13"/>
      <c r="C444" s="13"/>
      <c r="D444" s="14"/>
      <c r="E444" s="13"/>
      <c r="F444" s="14"/>
      <c r="G444" s="13"/>
      <c r="H444" s="16" t="str">
        <f>IF(COUNTA($A444:$G444)=0,"",IF(OR($B444="",SUMPRODUCT(--(Extinguishers!$A$2:$A$301=$B444))&lt;&gt;1),"Check ID",IF(OR(NOT(AND(ISNUMBER($A444),N($A444)&gt;=18264,N($A444)&lt;=73050)),N($A444)&lt;SUMPRODUCT(--(Extinguishers!$A$2:$A$301=$B444),Extinguishers!$E$2:$E$301),AND($C444&lt;&gt;"Monthly",$C444&lt;&gt;"Maintenance",$C444&lt;&gt;"Internal",$C444&lt;&gt;"Hydrostatic"),AND($E444&lt;&gt;"Pass",$E444&lt;&gt;"Fail"),AND($G444&lt;&gt;"",$G444&lt;&gt;"Open",$G444&lt;&gt;"Closed")),"Check inputs",IF(AND($E444="Fail",$G444=""),"Set follow-up","OK"))))</f>
        <v/>
      </c>
      <c r="I444" s="26">
        <f>IF(AND(ISNUMBER($A444),N($A444)&gt;=18264,N($A444)&lt;=73050),$A444,0)</f>
        <v>0</v>
      </c>
    </row>
    <row r="445" spans="1:9" x14ac:dyDescent="0.25">
      <c r="A445" s="25"/>
      <c r="B445" s="13"/>
      <c r="C445" s="13"/>
      <c r="D445" s="14"/>
      <c r="E445" s="13"/>
      <c r="F445" s="14"/>
      <c r="G445" s="13"/>
      <c r="H445" s="16" t="str">
        <f>IF(COUNTA($A445:$G445)=0,"",IF(OR($B445="",SUMPRODUCT(--(Extinguishers!$A$2:$A$301=$B445))&lt;&gt;1),"Check ID",IF(OR(NOT(AND(ISNUMBER($A445),N($A445)&gt;=18264,N($A445)&lt;=73050)),N($A445)&lt;SUMPRODUCT(--(Extinguishers!$A$2:$A$301=$B445),Extinguishers!$E$2:$E$301),AND($C445&lt;&gt;"Monthly",$C445&lt;&gt;"Maintenance",$C445&lt;&gt;"Internal",$C445&lt;&gt;"Hydrostatic"),AND($E445&lt;&gt;"Pass",$E445&lt;&gt;"Fail"),AND($G445&lt;&gt;"",$G445&lt;&gt;"Open",$G445&lt;&gt;"Closed")),"Check inputs",IF(AND($E445="Fail",$G445=""),"Set follow-up","OK"))))</f>
        <v/>
      </c>
      <c r="I445" s="26">
        <f>IF(AND(ISNUMBER($A445),N($A445)&gt;=18264,N($A445)&lt;=73050),$A445,0)</f>
        <v>0</v>
      </c>
    </row>
    <row r="446" spans="1:9" x14ac:dyDescent="0.25">
      <c r="A446" s="25"/>
      <c r="B446" s="13"/>
      <c r="C446" s="13"/>
      <c r="D446" s="14"/>
      <c r="E446" s="13"/>
      <c r="F446" s="14"/>
      <c r="G446" s="13"/>
      <c r="H446" s="16" t="str">
        <f>IF(COUNTA($A446:$G446)=0,"",IF(OR($B446="",SUMPRODUCT(--(Extinguishers!$A$2:$A$301=$B446))&lt;&gt;1),"Check ID",IF(OR(NOT(AND(ISNUMBER($A446),N($A446)&gt;=18264,N($A446)&lt;=73050)),N($A446)&lt;SUMPRODUCT(--(Extinguishers!$A$2:$A$301=$B446),Extinguishers!$E$2:$E$301),AND($C446&lt;&gt;"Monthly",$C446&lt;&gt;"Maintenance",$C446&lt;&gt;"Internal",$C446&lt;&gt;"Hydrostatic"),AND($E446&lt;&gt;"Pass",$E446&lt;&gt;"Fail"),AND($G446&lt;&gt;"",$G446&lt;&gt;"Open",$G446&lt;&gt;"Closed")),"Check inputs",IF(AND($E446="Fail",$G446=""),"Set follow-up","OK"))))</f>
        <v/>
      </c>
      <c r="I446" s="26">
        <f>IF(AND(ISNUMBER($A446),N($A446)&gt;=18264,N($A446)&lt;=73050),$A446,0)</f>
        <v>0</v>
      </c>
    </row>
    <row r="447" spans="1:9" x14ac:dyDescent="0.25">
      <c r="A447" s="25"/>
      <c r="B447" s="13"/>
      <c r="C447" s="13"/>
      <c r="D447" s="14"/>
      <c r="E447" s="13"/>
      <c r="F447" s="14"/>
      <c r="G447" s="13"/>
      <c r="H447" s="16" t="str">
        <f>IF(COUNTA($A447:$G447)=0,"",IF(OR($B447="",SUMPRODUCT(--(Extinguishers!$A$2:$A$301=$B447))&lt;&gt;1),"Check ID",IF(OR(NOT(AND(ISNUMBER($A447),N($A447)&gt;=18264,N($A447)&lt;=73050)),N($A447)&lt;SUMPRODUCT(--(Extinguishers!$A$2:$A$301=$B447),Extinguishers!$E$2:$E$301),AND($C447&lt;&gt;"Monthly",$C447&lt;&gt;"Maintenance",$C447&lt;&gt;"Internal",$C447&lt;&gt;"Hydrostatic"),AND($E447&lt;&gt;"Pass",$E447&lt;&gt;"Fail"),AND($G447&lt;&gt;"",$G447&lt;&gt;"Open",$G447&lt;&gt;"Closed")),"Check inputs",IF(AND($E447="Fail",$G447=""),"Set follow-up","OK"))))</f>
        <v/>
      </c>
      <c r="I447" s="26">
        <f>IF(AND(ISNUMBER($A447),N($A447)&gt;=18264,N($A447)&lt;=73050),$A447,0)</f>
        <v>0</v>
      </c>
    </row>
    <row r="448" spans="1:9" x14ac:dyDescent="0.25">
      <c r="A448" s="25"/>
      <c r="B448" s="13"/>
      <c r="C448" s="13"/>
      <c r="D448" s="14"/>
      <c r="E448" s="13"/>
      <c r="F448" s="14"/>
      <c r="G448" s="13"/>
      <c r="H448" s="16" t="str">
        <f>IF(COUNTA($A448:$G448)=0,"",IF(OR($B448="",SUMPRODUCT(--(Extinguishers!$A$2:$A$301=$B448))&lt;&gt;1),"Check ID",IF(OR(NOT(AND(ISNUMBER($A448),N($A448)&gt;=18264,N($A448)&lt;=73050)),N($A448)&lt;SUMPRODUCT(--(Extinguishers!$A$2:$A$301=$B448),Extinguishers!$E$2:$E$301),AND($C448&lt;&gt;"Monthly",$C448&lt;&gt;"Maintenance",$C448&lt;&gt;"Internal",$C448&lt;&gt;"Hydrostatic"),AND($E448&lt;&gt;"Pass",$E448&lt;&gt;"Fail"),AND($G448&lt;&gt;"",$G448&lt;&gt;"Open",$G448&lt;&gt;"Closed")),"Check inputs",IF(AND($E448="Fail",$G448=""),"Set follow-up","OK"))))</f>
        <v/>
      </c>
      <c r="I448" s="26">
        <f>IF(AND(ISNUMBER($A448),N($A448)&gt;=18264,N($A448)&lt;=73050),$A448,0)</f>
        <v>0</v>
      </c>
    </row>
    <row r="449" spans="1:9" x14ac:dyDescent="0.25">
      <c r="A449" s="25"/>
      <c r="B449" s="13"/>
      <c r="C449" s="13"/>
      <c r="D449" s="14"/>
      <c r="E449" s="13"/>
      <c r="F449" s="14"/>
      <c r="G449" s="13"/>
      <c r="H449" s="16" t="str">
        <f>IF(COUNTA($A449:$G449)=0,"",IF(OR($B449="",SUMPRODUCT(--(Extinguishers!$A$2:$A$301=$B449))&lt;&gt;1),"Check ID",IF(OR(NOT(AND(ISNUMBER($A449),N($A449)&gt;=18264,N($A449)&lt;=73050)),N($A449)&lt;SUMPRODUCT(--(Extinguishers!$A$2:$A$301=$B449),Extinguishers!$E$2:$E$301),AND($C449&lt;&gt;"Monthly",$C449&lt;&gt;"Maintenance",$C449&lt;&gt;"Internal",$C449&lt;&gt;"Hydrostatic"),AND($E449&lt;&gt;"Pass",$E449&lt;&gt;"Fail"),AND($G449&lt;&gt;"",$G449&lt;&gt;"Open",$G449&lt;&gt;"Closed")),"Check inputs",IF(AND($E449="Fail",$G449=""),"Set follow-up","OK"))))</f>
        <v/>
      </c>
      <c r="I449" s="26">
        <f>IF(AND(ISNUMBER($A449),N($A449)&gt;=18264,N($A449)&lt;=73050),$A449,0)</f>
        <v>0</v>
      </c>
    </row>
    <row r="450" spans="1:9" x14ac:dyDescent="0.25">
      <c r="A450" s="25"/>
      <c r="B450" s="13"/>
      <c r="C450" s="13"/>
      <c r="D450" s="14"/>
      <c r="E450" s="13"/>
      <c r="F450" s="14"/>
      <c r="G450" s="13"/>
      <c r="H450" s="16" t="str">
        <f>IF(COUNTA($A450:$G450)=0,"",IF(OR($B450="",SUMPRODUCT(--(Extinguishers!$A$2:$A$301=$B450))&lt;&gt;1),"Check ID",IF(OR(NOT(AND(ISNUMBER($A450),N($A450)&gt;=18264,N($A450)&lt;=73050)),N($A450)&lt;SUMPRODUCT(--(Extinguishers!$A$2:$A$301=$B450),Extinguishers!$E$2:$E$301),AND($C450&lt;&gt;"Monthly",$C450&lt;&gt;"Maintenance",$C450&lt;&gt;"Internal",$C450&lt;&gt;"Hydrostatic"),AND($E450&lt;&gt;"Pass",$E450&lt;&gt;"Fail"),AND($G450&lt;&gt;"",$G450&lt;&gt;"Open",$G450&lt;&gt;"Closed")),"Check inputs",IF(AND($E450="Fail",$G450=""),"Set follow-up","OK"))))</f>
        <v/>
      </c>
      <c r="I450" s="26">
        <f>IF(AND(ISNUMBER($A450),N($A450)&gt;=18264,N($A450)&lt;=73050),$A450,0)</f>
        <v>0</v>
      </c>
    </row>
    <row r="451" spans="1:9" x14ac:dyDescent="0.25">
      <c r="A451" s="25"/>
      <c r="B451" s="13"/>
      <c r="C451" s="13"/>
      <c r="D451" s="14"/>
      <c r="E451" s="13"/>
      <c r="F451" s="14"/>
      <c r="G451" s="13"/>
      <c r="H451" s="16" t="str">
        <f>IF(COUNTA($A451:$G451)=0,"",IF(OR($B451="",SUMPRODUCT(--(Extinguishers!$A$2:$A$301=$B451))&lt;&gt;1),"Check ID",IF(OR(NOT(AND(ISNUMBER($A451),N($A451)&gt;=18264,N($A451)&lt;=73050)),N($A451)&lt;SUMPRODUCT(--(Extinguishers!$A$2:$A$301=$B451),Extinguishers!$E$2:$E$301),AND($C451&lt;&gt;"Monthly",$C451&lt;&gt;"Maintenance",$C451&lt;&gt;"Internal",$C451&lt;&gt;"Hydrostatic"),AND($E451&lt;&gt;"Pass",$E451&lt;&gt;"Fail"),AND($G451&lt;&gt;"",$G451&lt;&gt;"Open",$G451&lt;&gt;"Closed")),"Check inputs",IF(AND($E451="Fail",$G451=""),"Set follow-up","OK"))))</f>
        <v/>
      </c>
      <c r="I451" s="26">
        <f>IF(AND(ISNUMBER($A451),N($A451)&gt;=18264,N($A451)&lt;=73050),$A451,0)</f>
        <v>0</v>
      </c>
    </row>
    <row r="452" spans="1:9" x14ac:dyDescent="0.25">
      <c r="A452" s="25"/>
      <c r="B452" s="13"/>
      <c r="C452" s="13"/>
      <c r="D452" s="14"/>
      <c r="E452" s="13"/>
      <c r="F452" s="14"/>
      <c r="G452" s="13"/>
      <c r="H452" s="16" t="str">
        <f>IF(COUNTA($A452:$G452)=0,"",IF(OR($B452="",SUMPRODUCT(--(Extinguishers!$A$2:$A$301=$B452))&lt;&gt;1),"Check ID",IF(OR(NOT(AND(ISNUMBER($A452),N($A452)&gt;=18264,N($A452)&lt;=73050)),N($A452)&lt;SUMPRODUCT(--(Extinguishers!$A$2:$A$301=$B452),Extinguishers!$E$2:$E$301),AND($C452&lt;&gt;"Monthly",$C452&lt;&gt;"Maintenance",$C452&lt;&gt;"Internal",$C452&lt;&gt;"Hydrostatic"),AND($E452&lt;&gt;"Pass",$E452&lt;&gt;"Fail"),AND($G452&lt;&gt;"",$G452&lt;&gt;"Open",$G452&lt;&gt;"Closed")),"Check inputs",IF(AND($E452="Fail",$G452=""),"Set follow-up","OK"))))</f>
        <v/>
      </c>
      <c r="I452" s="26">
        <f>IF(AND(ISNUMBER($A452),N($A452)&gt;=18264,N($A452)&lt;=73050),$A452,0)</f>
        <v>0</v>
      </c>
    </row>
    <row r="453" spans="1:9" x14ac:dyDescent="0.25">
      <c r="A453" s="25"/>
      <c r="B453" s="13"/>
      <c r="C453" s="13"/>
      <c r="D453" s="14"/>
      <c r="E453" s="13"/>
      <c r="F453" s="14"/>
      <c r="G453" s="13"/>
      <c r="H453" s="16" t="str">
        <f>IF(COUNTA($A453:$G453)=0,"",IF(OR($B453="",SUMPRODUCT(--(Extinguishers!$A$2:$A$301=$B453))&lt;&gt;1),"Check ID",IF(OR(NOT(AND(ISNUMBER($A453),N($A453)&gt;=18264,N($A453)&lt;=73050)),N($A453)&lt;SUMPRODUCT(--(Extinguishers!$A$2:$A$301=$B453),Extinguishers!$E$2:$E$301),AND($C453&lt;&gt;"Monthly",$C453&lt;&gt;"Maintenance",$C453&lt;&gt;"Internal",$C453&lt;&gt;"Hydrostatic"),AND($E453&lt;&gt;"Pass",$E453&lt;&gt;"Fail"),AND($G453&lt;&gt;"",$G453&lt;&gt;"Open",$G453&lt;&gt;"Closed")),"Check inputs",IF(AND($E453="Fail",$G453=""),"Set follow-up","OK"))))</f>
        <v/>
      </c>
      <c r="I453" s="26">
        <f>IF(AND(ISNUMBER($A453),N($A453)&gt;=18264,N($A453)&lt;=73050),$A453,0)</f>
        <v>0</v>
      </c>
    </row>
    <row r="454" spans="1:9" x14ac:dyDescent="0.25">
      <c r="A454" s="25"/>
      <c r="B454" s="13"/>
      <c r="C454" s="13"/>
      <c r="D454" s="14"/>
      <c r="E454" s="13"/>
      <c r="F454" s="14"/>
      <c r="G454" s="13"/>
      <c r="H454" s="16" t="str">
        <f>IF(COUNTA($A454:$G454)=0,"",IF(OR($B454="",SUMPRODUCT(--(Extinguishers!$A$2:$A$301=$B454))&lt;&gt;1),"Check ID",IF(OR(NOT(AND(ISNUMBER($A454),N($A454)&gt;=18264,N($A454)&lt;=73050)),N($A454)&lt;SUMPRODUCT(--(Extinguishers!$A$2:$A$301=$B454),Extinguishers!$E$2:$E$301),AND($C454&lt;&gt;"Monthly",$C454&lt;&gt;"Maintenance",$C454&lt;&gt;"Internal",$C454&lt;&gt;"Hydrostatic"),AND($E454&lt;&gt;"Pass",$E454&lt;&gt;"Fail"),AND($G454&lt;&gt;"",$G454&lt;&gt;"Open",$G454&lt;&gt;"Closed")),"Check inputs",IF(AND($E454="Fail",$G454=""),"Set follow-up","OK"))))</f>
        <v/>
      </c>
      <c r="I454" s="26">
        <f>IF(AND(ISNUMBER($A454),N($A454)&gt;=18264,N($A454)&lt;=73050),$A454,0)</f>
        <v>0</v>
      </c>
    </row>
    <row r="455" spans="1:9" x14ac:dyDescent="0.25">
      <c r="A455" s="25"/>
      <c r="B455" s="13"/>
      <c r="C455" s="13"/>
      <c r="D455" s="14"/>
      <c r="E455" s="13"/>
      <c r="F455" s="14"/>
      <c r="G455" s="13"/>
      <c r="H455" s="16" t="str">
        <f>IF(COUNTA($A455:$G455)=0,"",IF(OR($B455="",SUMPRODUCT(--(Extinguishers!$A$2:$A$301=$B455))&lt;&gt;1),"Check ID",IF(OR(NOT(AND(ISNUMBER($A455),N($A455)&gt;=18264,N($A455)&lt;=73050)),N($A455)&lt;SUMPRODUCT(--(Extinguishers!$A$2:$A$301=$B455),Extinguishers!$E$2:$E$301),AND($C455&lt;&gt;"Monthly",$C455&lt;&gt;"Maintenance",$C455&lt;&gt;"Internal",$C455&lt;&gt;"Hydrostatic"),AND($E455&lt;&gt;"Pass",$E455&lt;&gt;"Fail"),AND($G455&lt;&gt;"",$G455&lt;&gt;"Open",$G455&lt;&gt;"Closed")),"Check inputs",IF(AND($E455="Fail",$G455=""),"Set follow-up","OK"))))</f>
        <v/>
      </c>
      <c r="I455" s="26">
        <f>IF(AND(ISNUMBER($A455),N($A455)&gt;=18264,N($A455)&lt;=73050),$A455,0)</f>
        <v>0</v>
      </c>
    </row>
    <row r="456" spans="1:9" x14ac:dyDescent="0.25">
      <c r="A456" s="25"/>
      <c r="B456" s="13"/>
      <c r="C456" s="13"/>
      <c r="D456" s="14"/>
      <c r="E456" s="13"/>
      <c r="F456" s="14"/>
      <c r="G456" s="13"/>
      <c r="H456" s="16" t="str">
        <f>IF(COUNTA($A456:$G456)=0,"",IF(OR($B456="",SUMPRODUCT(--(Extinguishers!$A$2:$A$301=$B456))&lt;&gt;1),"Check ID",IF(OR(NOT(AND(ISNUMBER($A456),N($A456)&gt;=18264,N($A456)&lt;=73050)),N($A456)&lt;SUMPRODUCT(--(Extinguishers!$A$2:$A$301=$B456),Extinguishers!$E$2:$E$301),AND($C456&lt;&gt;"Monthly",$C456&lt;&gt;"Maintenance",$C456&lt;&gt;"Internal",$C456&lt;&gt;"Hydrostatic"),AND($E456&lt;&gt;"Pass",$E456&lt;&gt;"Fail"),AND($G456&lt;&gt;"",$G456&lt;&gt;"Open",$G456&lt;&gt;"Closed")),"Check inputs",IF(AND($E456="Fail",$G456=""),"Set follow-up","OK"))))</f>
        <v/>
      </c>
      <c r="I456" s="26">
        <f>IF(AND(ISNUMBER($A456),N($A456)&gt;=18264,N($A456)&lt;=73050),$A456,0)</f>
        <v>0</v>
      </c>
    </row>
    <row r="457" spans="1:9" x14ac:dyDescent="0.25">
      <c r="A457" s="25"/>
      <c r="B457" s="13"/>
      <c r="C457" s="13"/>
      <c r="D457" s="14"/>
      <c r="E457" s="13"/>
      <c r="F457" s="14"/>
      <c r="G457" s="13"/>
      <c r="H457" s="16" t="str">
        <f>IF(COUNTA($A457:$G457)=0,"",IF(OR($B457="",SUMPRODUCT(--(Extinguishers!$A$2:$A$301=$B457))&lt;&gt;1),"Check ID",IF(OR(NOT(AND(ISNUMBER($A457),N($A457)&gt;=18264,N($A457)&lt;=73050)),N($A457)&lt;SUMPRODUCT(--(Extinguishers!$A$2:$A$301=$B457),Extinguishers!$E$2:$E$301),AND($C457&lt;&gt;"Monthly",$C457&lt;&gt;"Maintenance",$C457&lt;&gt;"Internal",$C457&lt;&gt;"Hydrostatic"),AND($E457&lt;&gt;"Pass",$E457&lt;&gt;"Fail"),AND($G457&lt;&gt;"",$G457&lt;&gt;"Open",$G457&lt;&gt;"Closed")),"Check inputs",IF(AND($E457="Fail",$G457=""),"Set follow-up","OK"))))</f>
        <v/>
      </c>
      <c r="I457" s="26">
        <f>IF(AND(ISNUMBER($A457),N($A457)&gt;=18264,N($A457)&lt;=73050),$A457,0)</f>
        <v>0</v>
      </c>
    </row>
    <row r="458" spans="1:9" x14ac:dyDescent="0.25">
      <c r="A458" s="25"/>
      <c r="B458" s="13"/>
      <c r="C458" s="13"/>
      <c r="D458" s="14"/>
      <c r="E458" s="13"/>
      <c r="F458" s="14"/>
      <c r="G458" s="13"/>
      <c r="H458" s="16" t="str">
        <f>IF(COUNTA($A458:$G458)=0,"",IF(OR($B458="",SUMPRODUCT(--(Extinguishers!$A$2:$A$301=$B458))&lt;&gt;1),"Check ID",IF(OR(NOT(AND(ISNUMBER($A458),N($A458)&gt;=18264,N($A458)&lt;=73050)),N($A458)&lt;SUMPRODUCT(--(Extinguishers!$A$2:$A$301=$B458),Extinguishers!$E$2:$E$301),AND($C458&lt;&gt;"Monthly",$C458&lt;&gt;"Maintenance",$C458&lt;&gt;"Internal",$C458&lt;&gt;"Hydrostatic"),AND($E458&lt;&gt;"Pass",$E458&lt;&gt;"Fail"),AND($G458&lt;&gt;"",$G458&lt;&gt;"Open",$G458&lt;&gt;"Closed")),"Check inputs",IF(AND($E458="Fail",$G458=""),"Set follow-up","OK"))))</f>
        <v/>
      </c>
      <c r="I458" s="26">
        <f>IF(AND(ISNUMBER($A458),N($A458)&gt;=18264,N($A458)&lt;=73050),$A458,0)</f>
        <v>0</v>
      </c>
    </row>
    <row r="459" spans="1:9" x14ac:dyDescent="0.25">
      <c r="A459" s="25"/>
      <c r="B459" s="13"/>
      <c r="C459" s="13"/>
      <c r="D459" s="14"/>
      <c r="E459" s="13"/>
      <c r="F459" s="14"/>
      <c r="G459" s="13"/>
      <c r="H459" s="16" t="str">
        <f>IF(COUNTA($A459:$G459)=0,"",IF(OR($B459="",SUMPRODUCT(--(Extinguishers!$A$2:$A$301=$B459))&lt;&gt;1),"Check ID",IF(OR(NOT(AND(ISNUMBER($A459),N($A459)&gt;=18264,N($A459)&lt;=73050)),N($A459)&lt;SUMPRODUCT(--(Extinguishers!$A$2:$A$301=$B459),Extinguishers!$E$2:$E$301),AND($C459&lt;&gt;"Monthly",$C459&lt;&gt;"Maintenance",$C459&lt;&gt;"Internal",$C459&lt;&gt;"Hydrostatic"),AND($E459&lt;&gt;"Pass",$E459&lt;&gt;"Fail"),AND($G459&lt;&gt;"",$G459&lt;&gt;"Open",$G459&lt;&gt;"Closed")),"Check inputs",IF(AND($E459="Fail",$G459=""),"Set follow-up","OK"))))</f>
        <v/>
      </c>
      <c r="I459" s="26">
        <f>IF(AND(ISNUMBER($A459),N($A459)&gt;=18264,N($A459)&lt;=73050),$A459,0)</f>
        <v>0</v>
      </c>
    </row>
    <row r="460" spans="1:9" x14ac:dyDescent="0.25">
      <c r="A460" s="25"/>
      <c r="B460" s="13"/>
      <c r="C460" s="13"/>
      <c r="D460" s="14"/>
      <c r="E460" s="13"/>
      <c r="F460" s="14"/>
      <c r="G460" s="13"/>
      <c r="H460" s="16" t="str">
        <f>IF(COUNTA($A460:$G460)=0,"",IF(OR($B460="",SUMPRODUCT(--(Extinguishers!$A$2:$A$301=$B460))&lt;&gt;1),"Check ID",IF(OR(NOT(AND(ISNUMBER($A460),N($A460)&gt;=18264,N($A460)&lt;=73050)),N($A460)&lt;SUMPRODUCT(--(Extinguishers!$A$2:$A$301=$B460),Extinguishers!$E$2:$E$301),AND($C460&lt;&gt;"Monthly",$C460&lt;&gt;"Maintenance",$C460&lt;&gt;"Internal",$C460&lt;&gt;"Hydrostatic"),AND($E460&lt;&gt;"Pass",$E460&lt;&gt;"Fail"),AND($G460&lt;&gt;"",$G460&lt;&gt;"Open",$G460&lt;&gt;"Closed")),"Check inputs",IF(AND($E460="Fail",$G460=""),"Set follow-up","OK"))))</f>
        <v/>
      </c>
      <c r="I460" s="26">
        <f>IF(AND(ISNUMBER($A460),N($A460)&gt;=18264,N($A460)&lt;=73050),$A460,0)</f>
        <v>0</v>
      </c>
    </row>
    <row r="461" spans="1:9" x14ac:dyDescent="0.25">
      <c r="A461" s="25"/>
      <c r="B461" s="13"/>
      <c r="C461" s="13"/>
      <c r="D461" s="14"/>
      <c r="E461" s="13"/>
      <c r="F461" s="14"/>
      <c r="G461" s="13"/>
      <c r="H461" s="16" t="str">
        <f>IF(COUNTA($A461:$G461)=0,"",IF(OR($B461="",SUMPRODUCT(--(Extinguishers!$A$2:$A$301=$B461))&lt;&gt;1),"Check ID",IF(OR(NOT(AND(ISNUMBER($A461),N($A461)&gt;=18264,N($A461)&lt;=73050)),N($A461)&lt;SUMPRODUCT(--(Extinguishers!$A$2:$A$301=$B461),Extinguishers!$E$2:$E$301),AND($C461&lt;&gt;"Monthly",$C461&lt;&gt;"Maintenance",$C461&lt;&gt;"Internal",$C461&lt;&gt;"Hydrostatic"),AND($E461&lt;&gt;"Pass",$E461&lt;&gt;"Fail"),AND($G461&lt;&gt;"",$G461&lt;&gt;"Open",$G461&lt;&gt;"Closed")),"Check inputs",IF(AND($E461="Fail",$G461=""),"Set follow-up","OK"))))</f>
        <v/>
      </c>
      <c r="I461" s="26">
        <f>IF(AND(ISNUMBER($A461),N($A461)&gt;=18264,N($A461)&lt;=73050),$A461,0)</f>
        <v>0</v>
      </c>
    </row>
    <row r="462" spans="1:9" x14ac:dyDescent="0.25">
      <c r="A462" s="25"/>
      <c r="B462" s="13"/>
      <c r="C462" s="13"/>
      <c r="D462" s="14"/>
      <c r="E462" s="13"/>
      <c r="F462" s="14"/>
      <c r="G462" s="13"/>
      <c r="H462" s="16" t="str">
        <f>IF(COUNTA($A462:$G462)=0,"",IF(OR($B462="",SUMPRODUCT(--(Extinguishers!$A$2:$A$301=$B462))&lt;&gt;1),"Check ID",IF(OR(NOT(AND(ISNUMBER($A462),N($A462)&gt;=18264,N($A462)&lt;=73050)),N($A462)&lt;SUMPRODUCT(--(Extinguishers!$A$2:$A$301=$B462),Extinguishers!$E$2:$E$301),AND($C462&lt;&gt;"Monthly",$C462&lt;&gt;"Maintenance",$C462&lt;&gt;"Internal",$C462&lt;&gt;"Hydrostatic"),AND($E462&lt;&gt;"Pass",$E462&lt;&gt;"Fail"),AND($G462&lt;&gt;"",$G462&lt;&gt;"Open",$G462&lt;&gt;"Closed")),"Check inputs",IF(AND($E462="Fail",$G462=""),"Set follow-up","OK"))))</f>
        <v/>
      </c>
      <c r="I462" s="26">
        <f>IF(AND(ISNUMBER($A462),N($A462)&gt;=18264,N($A462)&lt;=73050),$A462,0)</f>
        <v>0</v>
      </c>
    </row>
    <row r="463" spans="1:9" x14ac:dyDescent="0.25">
      <c r="A463" s="25"/>
      <c r="B463" s="13"/>
      <c r="C463" s="13"/>
      <c r="D463" s="14"/>
      <c r="E463" s="13"/>
      <c r="F463" s="14"/>
      <c r="G463" s="13"/>
      <c r="H463" s="16" t="str">
        <f>IF(COUNTA($A463:$G463)=0,"",IF(OR($B463="",SUMPRODUCT(--(Extinguishers!$A$2:$A$301=$B463))&lt;&gt;1),"Check ID",IF(OR(NOT(AND(ISNUMBER($A463),N($A463)&gt;=18264,N($A463)&lt;=73050)),N($A463)&lt;SUMPRODUCT(--(Extinguishers!$A$2:$A$301=$B463),Extinguishers!$E$2:$E$301),AND($C463&lt;&gt;"Monthly",$C463&lt;&gt;"Maintenance",$C463&lt;&gt;"Internal",$C463&lt;&gt;"Hydrostatic"),AND($E463&lt;&gt;"Pass",$E463&lt;&gt;"Fail"),AND($G463&lt;&gt;"",$G463&lt;&gt;"Open",$G463&lt;&gt;"Closed")),"Check inputs",IF(AND($E463="Fail",$G463=""),"Set follow-up","OK"))))</f>
        <v/>
      </c>
      <c r="I463" s="26">
        <f>IF(AND(ISNUMBER($A463),N($A463)&gt;=18264,N($A463)&lt;=73050),$A463,0)</f>
        <v>0</v>
      </c>
    </row>
    <row r="464" spans="1:9" x14ac:dyDescent="0.25">
      <c r="A464" s="25"/>
      <c r="B464" s="13"/>
      <c r="C464" s="13"/>
      <c r="D464" s="14"/>
      <c r="E464" s="13"/>
      <c r="F464" s="14"/>
      <c r="G464" s="13"/>
      <c r="H464" s="16" t="str">
        <f>IF(COUNTA($A464:$G464)=0,"",IF(OR($B464="",SUMPRODUCT(--(Extinguishers!$A$2:$A$301=$B464))&lt;&gt;1),"Check ID",IF(OR(NOT(AND(ISNUMBER($A464),N($A464)&gt;=18264,N($A464)&lt;=73050)),N($A464)&lt;SUMPRODUCT(--(Extinguishers!$A$2:$A$301=$B464),Extinguishers!$E$2:$E$301),AND($C464&lt;&gt;"Monthly",$C464&lt;&gt;"Maintenance",$C464&lt;&gt;"Internal",$C464&lt;&gt;"Hydrostatic"),AND($E464&lt;&gt;"Pass",$E464&lt;&gt;"Fail"),AND($G464&lt;&gt;"",$G464&lt;&gt;"Open",$G464&lt;&gt;"Closed")),"Check inputs",IF(AND($E464="Fail",$G464=""),"Set follow-up","OK"))))</f>
        <v/>
      </c>
      <c r="I464" s="26">
        <f>IF(AND(ISNUMBER($A464),N($A464)&gt;=18264,N($A464)&lt;=73050),$A464,0)</f>
        <v>0</v>
      </c>
    </row>
    <row r="465" spans="1:9" x14ac:dyDescent="0.25">
      <c r="A465" s="25"/>
      <c r="B465" s="13"/>
      <c r="C465" s="13"/>
      <c r="D465" s="14"/>
      <c r="E465" s="13"/>
      <c r="F465" s="14"/>
      <c r="G465" s="13"/>
      <c r="H465" s="16" t="str">
        <f>IF(COUNTA($A465:$G465)=0,"",IF(OR($B465="",SUMPRODUCT(--(Extinguishers!$A$2:$A$301=$B465))&lt;&gt;1),"Check ID",IF(OR(NOT(AND(ISNUMBER($A465),N($A465)&gt;=18264,N($A465)&lt;=73050)),N($A465)&lt;SUMPRODUCT(--(Extinguishers!$A$2:$A$301=$B465),Extinguishers!$E$2:$E$301),AND($C465&lt;&gt;"Monthly",$C465&lt;&gt;"Maintenance",$C465&lt;&gt;"Internal",$C465&lt;&gt;"Hydrostatic"),AND($E465&lt;&gt;"Pass",$E465&lt;&gt;"Fail"),AND($G465&lt;&gt;"",$G465&lt;&gt;"Open",$G465&lt;&gt;"Closed")),"Check inputs",IF(AND($E465="Fail",$G465=""),"Set follow-up","OK"))))</f>
        <v/>
      </c>
      <c r="I465" s="26">
        <f>IF(AND(ISNUMBER($A465),N($A465)&gt;=18264,N($A465)&lt;=73050),$A465,0)</f>
        <v>0</v>
      </c>
    </row>
    <row r="466" spans="1:9" x14ac:dyDescent="0.25">
      <c r="A466" s="25"/>
      <c r="B466" s="13"/>
      <c r="C466" s="13"/>
      <c r="D466" s="14"/>
      <c r="E466" s="13"/>
      <c r="F466" s="14"/>
      <c r="G466" s="13"/>
      <c r="H466" s="16" t="str">
        <f>IF(COUNTA($A466:$G466)=0,"",IF(OR($B466="",SUMPRODUCT(--(Extinguishers!$A$2:$A$301=$B466))&lt;&gt;1),"Check ID",IF(OR(NOT(AND(ISNUMBER($A466),N($A466)&gt;=18264,N($A466)&lt;=73050)),N($A466)&lt;SUMPRODUCT(--(Extinguishers!$A$2:$A$301=$B466),Extinguishers!$E$2:$E$301),AND($C466&lt;&gt;"Monthly",$C466&lt;&gt;"Maintenance",$C466&lt;&gt;"Internal",$C466&lt;&gt;"Hydrostatic"),AND($E466&lt;&gt;"Pass",$E466&lt;&gt;"Fail"),AND($G466&lt;&gt;"",$G466&lt;&gt;"Open",$G466&lt;&gt;"Closed")),"Check inputs",IF(AND($E466="Fail",$G466=""),"Set follow-up","OK"))))</f>
        <v/>
      </c>
      <c r="I466" s="26">
        <f>IF(AND(ISNUMBER($A466),N($A466)&gt;=18264,N($A466)&lt;=73050),$A466,0)</f>
        <v>0</v>
      </c>
    </row>
    <row r="467" spans="1:9" x14ac:dyDescent="0.25">
      <c r="A467" s="25"/>
      <c r="B467" s="13"/>
      <c r="C467" s="13"/>
      <c r="D467" s="14"/>
      <c r="E467" s="13"/>
      <c r="F467" s="14"/>
      <c r="G467" s="13"/>
      <c r="H467" s="16" t="str">
        <f>IF(COUNTA($A467:$G467)=0,"",IF(OR($B467="",SUMPRODUCT(--(Extinguishers!$A$2:$A$301=$B467))&lt;&gt;1),"Check ID",IF(OR(NOT(AND(ISNUMBER($A467),N($A467)&gt;=18264,N($A467)&lt;=73050)),N($A467)&lt;SUMPRODUCT(--(Extinguishers!$A$2:$A$301=$B467),Extinguishers!$E$2:$E$301),AND($C467&lt;&gt;"Monthly",$C467&lt;&gt;"Maintenance",$C467&lt;&gt;"Internal",$C467&lt;&gt;"Hydrostatic"),AND($E467&lt;&gt;"Pass",$E467&lt;&gt;"Fail"),AND($G467&lt;&gt;"",$G467&lt;&gt;"Open",$G467&lt;&gt;"Closed")),"Check inputs",IF(AND($E467="Fail",$G467=""),"Set follow-up","OK"))))</f>
        <v/>
      </c>
      <c r="I467" s="26">
        <f>IF(AND(ISNUMBER($A467),N($A467)&gt;=18264,N($A467)&lt;=73050),$A467,0)</f>
        <v>0</v>
      </c>
    </row>
    <row r="468" spans="1:9" x14ac:dyDescent="0.25">
      <c r="A468" s="25"/>
      <c r="B468" s="13"/>
      <c r="C468" s="13"/>
      <c r="D468" s="14"/>
      <c r="E468" s="13"/>
      <c r="F468" s="14"/>
      <c r="G468" s="13"/>
      <c r="H468" s="16" t="str">
        <f>IF(COUNTA($A468:$G468)=0,"",IF(OR($B468="",SUMPRODUCT(--(Extinguishers!$A$2:$A$301=$B468))&lt;&gt;1),"Check ID",IF(OR(NOT(AND(ISNUMBER($A468),N($A468)&gt;=18264,N($A468)&lt;=73050)),N($A468)&lt;SUMPRODUCT(--(Extinguishers!$A$2:$A$301=$B468),Extinguishers!$E$2:$E$301),AND($C468&lt;&gt;"Monthly",$C468&lt;&gt;"Maintenance",$C468&lt;&gt;"Internal",$C468&lt;&gt;"Hydrostatic"),AND($E468&lt;&gt;"Pass",$E468&lt;&gt;"Fail"),AND($G468&lt;&gt;"",$G468&lt;&gt;"Open",$G468&lt;&gt;"Closed")),"Check inputs",IF(AND($E468="Fail",$G468=""),"Set follow-up","OK"))))</f>
        <v/>
      </c>
      <c r="I468" s="26">
        <f>IF(AND(ISNUMBER($A468),N($A468)&gt;=18264,N($A468)&lt;=73050),$A468,0)</f>
        <v>0</v>
      </c>
    </row>
    <row r="469" spans="1:9" x14ac:dyDescent="0.25">
      <c r="A469" s="25"/>
      <c r="B469" s="13"/>
      <c r="C469" s="13"/>
      <c r="D469" s="14"/>
      <c r="E469" s="13"/>
      <c r="F469" s="14"/>
      <c r="G469" s="13"/>
      <c r="H469" s="16" t="str">
        <f>IF(COUNTA($A469:$G469)=0,"",IF(OR($B469="",SUMPRODUCT(--(Extinguishers!$A$2:$A$301=$B469))&lt;&gt;1),"Check ID",IF(OR(NOT(AND(ISNUMBER($A469),N($A469)&gt;=18264,N($A469)&lt;=73050)),N($A469)&lt;SUMPRODUCT(--(Extinguishers!$A$2:$A$301=$B469),Extinguishers!$E$2:$E$301),AND($C469&lt;&gt;"Monthly",$C469&lt;&gt;"Maintenance",$C469&lt;&gt;"Internal",$C469&lt;&gt;"Hydrostatic"),AND($E469&lt;&gt;"Pass",$E469&lt;&gt;"Fail"),AND($G469&lt;&gt;"",$G469&lt;&gt;"Open",$G469&lt;&gt;"Closed")),"Check inputs",IF(AND($E469="Fail",$G469=""),"Set follow-up","OK"))))</f>
        <v/>
      </c>
      <c r="I469" s="26">
        <f>IF(AND(ISNUMBER($A469),N($A469)&gt;=18264,N($A469)&lt;=73050),$A469,0)</f>
        <v>0</v>
      </c>
    </row>
    <row r="470" spans="1:9" x14ac:dyDescent="0.25">
      <c r="A470" s="25"/>
      <c r="B470" s="13"/>
      <c r="C470" s="13"/>
      <c r="D470" s="14"/>
      <c r="E470" s="13"/>
      <c r="F470" s="14"/>
      <c r="G470" s="13"/>
      <c r="H470" s="16" t="str">
        <f>IF(COUNTA($A470:$G470)=0,"",IF(OR($B470="",SUMPRODUCT(--(Extinguishers!$A$2:$A$301=$B470))&lt;&gt;1),"Check ID",IF(OR(NOT(AND(ISNUMBER($A470),N($A470)&gt;=18264,N($A470)&lt;=73050)),N($A470)&lt;SUMPRODUCT(--(Extinguishers!$A$2:$A$301=$B470),Extinguishers!$E$2:$E$301),AND($C470&lt;&gt;"Monthly",$C470&lt;&gt;"Maintenance",$C470&lt;&gt;"Internal",$C470&lt;&gt;"Hydrostatic"),AND($E470&lt;&gt;"Pass",$E470&lt;&gt;"Fail"),AND($G470&lt;&gt;"",$G470&lt;&gt;"Open",$G470&lt;&gt;"Closed")),"Check inputs",IF(AND($E470="Fail",$G470=""),"Set follow-up","OK"))))</f>
        <v/>
      </c>
      <c r="I470" s="26">
        <f>IF(AND(ISNUMBER($A470),N($A470)&gt;=18264,N($A470)&lt;=73050),$A470,0)</f>
        <v>0</v>
      </c>
    </row>
    <row r="471" spans="1:9" x14ac:dyDescent="0.25">
      <c r="A471" s="25"/>
      <c r="B471" s="13"/>
      <c r="C471" s="13"/>
      <c r="D471" s="14"/>
      <c r="E471" s="13"/>
      <c r="F471" s="14"/>
      <c r="G471" s="13"/>
      <c r="H471" s="16" t="str">
        <f>IF(COUNTA($A471:$G471)=0,"",IF(OR($B471="",SUMPRODUCT(--(Extinguishers!$A$2:$A$301=$B471))&lt;&gt;1),"Check ID",IF(OR(NOT(AND(ISNUMBER($A471),N($A471)&gt;=18264,N($A471)&lt;=73050)),N($A471)&lt;SUMPRODUCT(--(Extinguishers!$A$2:$A$301=$B471),Extinguishers!$E$2:$E$301),AND($C471&lt;&gt;"Monthly",$C471&lt;&gt;"Maintenance",$C471&lt;&gt;"Internal",$C471&lt;&gt;"Hydrostatic"),AND($E471&lt;&gt;"Pass",$E471&lt;&gt;"Fail"),AND($G471&lt;&gt;"",$G471&lt;&gt;"Open",$G471&lt;&gt;"Closed")),"Check inputs",IF(AND($E471="Fail",$G471=""),"Set follow-up","OK"))))</f>
        <v/>
      </c>
      <c r="I471" s="26">
        <f>IF(AND(ISNUMBER($A471),N($A471)&gt;=18264,N($A471)&lt;=73050),$A471,0)</f>
        <v>0</v>
      </c>
    </row>
    <row r="472" spans="1:9" x14ac:dyDescent="0.25">
      <c r="A472" s="25"/>
      <c r="B472" s="13"/>
      <c r="C472" s="13"/>
      <c r="D472" s="14"/>
      <c r="E472" s="13"/>
      <c r="F472" s="14"/>
      <c r="G472" s="13"/>
      <c r="H472" s="16" t="str">
        <f>IF(COUNTA($A472:$G472)=0,"",IF(OR($B472="",SUMPRODUCT(--(Extinguishers!$A$2:$A$301=$B472))&lt;&gt;1),"Check ID",IF(OR(NOT(AND(ISNUMBER($A472),N($A472)&gt;=18264,N($A472)&lt;=73050)),N($A472)&lt;SUMPRODUCT(--(Extinguishers!$A$2:$A$301=$B472),Extinguishers!$E$2:$E$301),AND($C472&lt;&gt;"Monthly",$C472&lt;&gt;"Maintenance",$C472&lt;&gt;"Internal",$C472&lt;&gt;"Hydrostatic"),AND($E472&lt;&gt;"Pass",$E472&lt;&gt;"Fail"),AND($G472&lt;&gt;"",$G472&lt;&gt;"Open",$G472&lt;&gt;"Closed")),"Check inputs",IF(AND($E472="Fail",$G472=""),"Set follow-up","OK"))))</f>
        <v/>
      </c>
      <c r="I472" s="26">
        <f>IF(AND(ISNUMBER($A472),N($A472)&gt;=18264,N($A472)&lt;=73050),$A472,0)</f>
        <v>0</v>
      </c>
    </row>
    <row r="473" spans="1:9" x14ac:dyDescent="0.25">
      <c r="A473" s="25"/>
      <c r="B473" s="13"/>
      <c r="C473" s="13"/>
      <c r="D473" s="14"/>
      <c r="E473" s="13"/>
      <c r="F473" s="14"/>
      <c r="G473" s="13"/>
      <c r="H473" s="16" t="str">
        <f>IF(COUNTA($A473:$G473)=0,"",IF(OR($B473="",SUMPRODUCT(--(Extinguishers!$A$2:$A$301=$B473))&lt;&gt;1),"Check ID",IF(OR(NOT(AND(ISNUMBER($A473),N($A473)&gt;=18264,N($A473)&lt;=73050)),N($A473)&lt;SUMPRODUCT(--(Extinguishers!$A$2:$A$301=$B473),Extinguishers!$E$2:$E$301),AND($C473&lt;&gt;"Monthly",$C473&lt;&gt;"Maintenance",$C473&lt;&gt;"Internal",$C473&lt;&gt;"Hydrostatic"),AND($E473&lt;&gt;"Pass",$E473&lt;&gt;"Fail"),AND($G473&lt;&gt;"",$G473&lt;&gt;"Open",$G473&lt;&gt;"Closed")),"Check inputs",IF(AND($E473="Fail",$G473=""),"Set follow-up","OK"))))</f>
        <v/>
      </c>
      <c r="I473" s="26">
        <f>IF(AND(ISNUMBER($A473),N($A473)&gt;=18264,N($A473)&lt;=73050),$A473,0)</f>
        <v>0</v>
      </c>
    </row>
    <row r="474" spans="1:9" x14ac:dyDescent="0.25">
      <c r="A474" s="25"/>
      <c r="B474" s="13"/>
      <c r="C474" s="13"/>
      <c r="D474" s="14"/>
      <c r="E474" s="13"/>
      <c r="F474" s="14"/>
      <c r="G474" s="13"/>
      <c r="H474" s="16" t="str">
        <f>IF(COUNTA($A474:$G474)=0,"",IF(OR($B474="",SUMPRODUCT(--(Extinguishers!$A$2:$A$301=$B474))&lt;&gt;1),"Check ID",IF(OR(NOT(AND(ISNUMBER($A474),N($A474)&gt;=18264,N($A474)&lt;=73050)),N($A474)&lt;SUMPRODUCT(--(Extinguishers!$A$2:$A$301=$B474),Extinguishers!$E$2:$E$301),AND($C474&lt;&gt;"Monthly",$C474&lt;&gt;"Maintenance",$C474&lt;&gt;"Internal",$C474&lt;&gt;"Hydrostatic"),AND($E474&lt;&gt;"Pass",$E474&lt;&gt;"Fail"),AND($G474&lt;&gt;"",$G474&lt;&gt;"Open",$G474&lt;&gt;"Closed")),"Check inputs",IF(AND($E474="Fail",$G474=""),"Set follow-up","OK"))))</f>
        <v/>
      </c>
      <c r="I474" s="26">
        <f>IF(AND(ISNUMBER($A474),N($A474)&gt;=18264,N($A474)&lt;=73050),$A474,0)</f>
        <v>0</v>
      </c>
    </row>
    <row r="475" spans="1:9" x14ac:dyDescent="0.25">
      <c r="A475" s="25"/>
      <c r="B475" s="13"/>
      <c r="C475" s="13"/>
      <c r="D475" s="14"/>
      <c r="E475" s="13"/>
      <c r="F475" s="14"/>
      <c r="G475" s="13"/>
      <c r="H475" s="16" t="str">
        <f>IF(COUNTA($A475:$G475)=0,"",IF(OR($B475="",SUMPRODUCT(--(Extinguishers!$A$2:$A$301=$B475))&lt;&gt;1),"Check ID",IF(OR(NOT(AND(ISNUMBER($A475),N($A475)&gt;=18264,N($A475)&lt;=73050)),N($A475)&lt;SUMPRODUCT(--(Extinguishers!$A$2:$A$301=$B475),Extinguishers!$E$2:$E$301),AND($C475&lt;&gt;"Monthly",$C475&lt;&gt;"Maintenance",$C475&lt;&gt;"Internal",$C475&lt;&gt;"Hydrostatic"),AND($E475&lt;&gt;"Pass",$E475&lt;&gt;"Fail"),AND($G475&lt;&gt;"",$G475&lt;&gt;"Open",$G475&lt;&gt;"Closed")),"Check inputs",IF(AND($E475="Fail",$G475=""),"Set follow-up","OK"))))</f>
        <v/>
      </c>
      <c r="I475" s="26">
        <f>IF(AND(ISNUMBER($A475),N($A475)&gt;=18264,N($A475)&lt;=73050),$A475,0)</f>
        <v>0</v>
      </c>
    </row>
    <row r="476" spans="1:9" x14ac:dyDescent="0.25">
      <c r="A476" s="25"/>
      <c r="B476" s="13"/>
      <c r="C476" s="13"/>
      <c r="D476" s="14"/>
      <c r="E476" s="13"/>
      <c r="F476" s="14"/>
      <c r="G476" s="13"/>
      <c r="H476" s="16" t="str">
        <f>IF(COUNTA($A476:$G476)=0,"",IF(OR($B476="",SUMPRODUCT(--(Extinguishers!$A$2:$A$301=$B476))&lt;&gt;1),"Check ID",IF(OR(NOT(AND(ISNUMBER($A476),N($A476)&gt;=18264,N($A476)&lt;=73050)),N($A476)&lt;SUMPRODUCT(--(Extinguishers!$A$2:$A$301=$B476),Extinguishers!$E$2:$E$301),AND($C476&lt;&gt;"Monthly",$C476&lt;&gt;"Maintenance",$C476&lt;&gt;"Internal",$C476&lt;&gt;"Hydrostatic"),AND($E476&lt;&gt;"Pass",$E476&lt;&gt;"Fail"),AND($G476&lt;&gt;"",$G476&lt;&gt;"Open",$G476&lt;&gt;"Closed")),"Check inputs",IF(AND($E476="Fail",$G476=""),"Set follow-up","OK"))))</f>
        <v/>
      </c>
      <c r="I476" s="26">
        <f>IF(AND(ISNUMBER($A476),N($A476)&gt;=18264,N($A476)&lt;=73050),$A476,0)</f>
        <v>0</v>
      </c>
    </row>
    <row r="477" spans="1:9" x14ac:dyDescent="0.25">
      <c r="A477" s="25"/>
      <c r="B477" s="13"/>
      <c r="C477" s="13"/>
      <c r="D477" s="14"/>
      <c r="E477" s="13"/>
      <c r="F477" s="14"/>
      <c r="G477" s="13"/>
      <c r="H477" s="16" t="str">
        <f>IF(COUNTA($A477:$G477)=0,"",IF(OR($B477="",SUMPRODUCT(--(Extinguishers!$A$2:$A$301=$B477))&lt;&gt;1),"Check ID",IF(OR(NOT(AND(ISNUMBER($A477),N($A477)&gt;=18264,N($A477)&lt;=73050)),N($A477)&lt;SUMPRODUCT(--(Extinguishers!$A$2:$A$301=$B477),Extinguishers!$E$2:$E$301),AND($C477&lt;&gt;"Monthly",$C477&lt;&gt;"Maintenance",$C477&lt;&gt;"Internal",$C477&lt;&gt;"Hydrostatic"),AND($E477&lt;&gt;"Pass",$E477&lt;&gt;"Fail"),AND($G477&lt;&gt;"",$G477&lt;&gt;"Open",$G477&lt;&gt;"Closed")),"Check inputs",IF(AND($E477="Fail",$G477=""),"Set follow-up","OK"))))</f>
        <v/>
      </c>
      <c r="I477" s="26">
        <f>IF(AND(ISNUMBER($A477),N($A477)&gt;=18264,N($A477)&lt;=73050),$A477,0)</f>
        <v>0</v>
      </c>
    </row>
    <row r="478" spans="1:9" x14ac:dyDescent="0.25">
      <c r="A478" s="25"/>
      <c r="B478" s="13"/>
      <c r="C478" s="13"/>
      <c r="D478" s="14"/>
      <c r="E478" s="13"/>
      <c r="F478" s="14"/>
      <c r="G478" s="13"/>
      <c r="H478" s="16" t="str">
        <f>IF(COUNTA($A478:$G478)=0,"",IF(OR($B478="",SUMPRODUCT(--(Extinguishers!$A$2:$A$301=$B478))&lt;&gt;1),"Check ID",IF(OR(NOT(AND(ISNUMBER($A478),N($A478)&gt;=18264,N($A478)&lt;=73050)),N($A478)&lt;SUMPRODUCT(--(Extinguishers!$A$2:$A$301=$B478),Extinguishers!$E$2:$E$301),AND($C478&lt;&gt;"Monthly",$C478&lt;&gt;"Maintenance",$C478&lt;&gt;"Internal",$C478&lt;&gt;"Hydrostatic"),AND($E478&lt;&gt;"Pass",$E478&lt;&gt;"Fail"),AND($G478&lt;&gt;"",$G478&lt;&gt;"Open",$G478&lt;&gt;"Closed")),"Check inputs",IF(AND($E478="Fail",$G478=""),"Set follow-up","OK"))))</f>
        <v/>
      </c>
      <c r="I478" s="26">
        <f>IF(AND(ISNUMBER($A478),N($A478)&gt;=18264,N($A478)&lt;=73050),$A478,0)</f>
        <v>0</v>
      </c>
    </row>
    <row r="479" spans="1:9" x14ac:dyDescent="0.25">
      <c r="A479" s="25"/>
      <c r="B479" s="13"/>
      <c r="C479" s="13"/>
      <c r="D479" s="14"/>
      <c r="E479" s="13"/>
      <c r="F479" s="14"/>
      <c r="G479" s="13"/>
      <c r="H479" s="16" t="str">
        <f>IF(COUNTA($A479:$G479)=0,"",IF(OR($B479="",SUMPRODUCT(--(Extinguishers!$A$2:$A$301=$B479))&lt;&gt;1),"Check ID",IF(OR(NOT(AND(ISNUMBER($A479),N($A479)&gt;=18264,N($A479)&lt;=73050)),N($A479)&lt;SUMPRODUCT(--(Extinguishers!$A$2:$A$301=$B479),Extinguishers!$E$2:$E$301),AND($C479&lt;&gt;"Monthly",$C479&lt;&gt;"Maintenance",$C479&lt;&gt;"Internal",$C479&lt;&gt;"Hydrostatic"),AND($E479&lt;&gt;"Pass",$E479&lt;&gt;"Fail"),AND($G479&lt;&gt;"",$G479&lt;&gt;"Open",$G479&lt;&gt;"Closed")),"Check inputs",IF(AND($E479="Fail",$G479=""),"Set follow-up","OK"))))</f>
        <v/>
      </c>
      <c r="I479" s="26">
        <f>IF(AND(ISNUMBER($A479),N($A479)&gt;=18264,N($A479)&lt;=73050),$A479,0)</f>
        <v>0</v>
      </c>
    </row>
    <row r="480" spans="1:9" x14ac:dyDescent="0.25">
      <c r="A480" s="25"/>
      <c r="B480" s="13"/>
      <c r="C480" s="13"/>
      <c r="D480" s="14"/>
      <c r="E480" s="13"/>
      <c r="F480" s="14"/>
      <c r="G480" s="13"/>
      <c r="H480" s="16" t="str">
        <f>IF(COUNTA($A480:$G480)=0,"",IF(OR($B480="",SUMPRODUCT(--(Extinguishers!$A$2:$A$301=$B480))&lt;&gt;1),"Check ID",IF(OR(NOT(AND(ISNUMBER($A480),N($A480)&gt;=18264,N($A480)&lt;=73050)),N($A480)&lt;SUMPRODUCT(--(Extinguishers!$A$2:$A$301=$B480),Extinguishers!$E$2:$E$301),AND($C480&lt;&gt;"Monthly",$C480&lt;&gt;"Maintenance",$C480&lt;&gt;"Internal",$C480&lt;&gt;"Hydrostatic"),AND($E480&lt;&gt;"Pass",$E480&lt;&gt;"Fail"),AND($G480&lt;&gt;"",$G480&lt;&gt;"Open",$G480&lt;&gt;"Closed")),"Check inputs",IF(AND($E480="Fail",$G480=""),"Set follow-up","OK"))))</f>
        <v/>
      </c>
      <c r="I480" s="26">
        <f>IF(AND(ISNUMBER($A480),N($A480)&gt;=18264,N($A480)&lt;=73050),$A480,0)</f>
        <v>0</v>
      </c>
    </row>
    <row r="481" spans="1:9" x14ac:dyDescent="0.25">
      <c r="A481" s="25"/>
      <c r="B481" s="13"/>
      <c r="C481" s="13"/>
      <c r="D481" s="14"/>
      <c r="E481" s="13"/>
      <c r="F481" s="14"/>
      <c r="G481" s="13"/>
      <c r="H481" s="16" t="str">
        <f>IF(COUNTA($A481:$G481)=0,"",IF(OR($B481="",SUMPRODUCT(--(Extinguishers!$A$2:$A$301=$B481))&lt;&gt;1),"Check ID",IF(OR(NOT(AND(ISNUMBER($A481),N($A481)&gt;=18264,N($A481)&lt;=73050)),N($A481)&lt;SUMPRODUCT(--(Extinguishers!$A$2:$A$301=$B481),Extinguishers!$E$2:$E$301),AND($C481&lt;&gt;"Monthly",$C481&lt;&gt;"Maintenance",$C481&lt;&gt;"Internal",$C481&lt;&gt;"Hydrostatic"),AND($E481&lt;&gt;"Pass",$E481&lt;&gt;"Fail"),AND($G481&lt;&gt;"",$G481&lt;&gt;"Open",$G481&lt;&gt;"Closed")),"Check inputs",IF(AND($E481="Fail",$G481=""),"Set follow-up","OK"))))</f>
        <v/>
      </c>
      <c r="I481" s="26">
        <f>IF(AND(ISNUMBER($A481),N($A481)&gt;=18264,N($A481)&lt;=73050),$A481,0)</f>
        <v>0</v>
      </c>
    </row>
    <row r="482" spans="1:9" x14ac:dyDescent="0.25">
      <c r="A482" s="25"/>
      <c r="B482" s="13"/>
      <c r="C482" s="13"/>
      <c r="D482" s="14"/>
      <c r="E482" s="13"/>
      <c r="F482" s="14"/>
      <c r="G482" s="13"/>
      <c r="H482" s="16" t="str">
        <f>IF(COUNTA($A482:$G482)=0,"",IF(OR($B482="",SUMPRODUCT(--(Extinguishers!$A$2:$A$301=$B482))&lt;&gt;1),"Check ID",IF(OR(NOT(AND(ISNUMBER($A482),N($A482)&gt;=18264,N($A482)&lt;=73050)),N($A482)&lt;SUMPRODUCT(--(Extinguishers!$A$2:$A$301=$B482),Extinguishers!$E$2:$E$301),AND($C482&lt;&gt;"Monthly",$C482&lt;&gt;"Maintenance",$C482&lt;&gt;"Internal",$C482&lt;&gt;"Hydrostatic"),AND($E482&lt;&gt;"Pass",$E482&lt;&gt;"Fail"),AND($G482&lt;&gt;"",$G482&lt;&gt;"Open",$G482&lt;&gt;"Closed")),"Check inputs",IF(AND($E482="Fail",$G482=""),"Set follow-up","OK"))))</f>
        <v/>
      </c>
      <c r="I482" s="26">
        <f>IF(AND(ISNUMBER($A482),N($A482)&gt;=18264,N($A482)&lt;=73050),$A482,0)</f>
        <v>0</v>
      </c>
    </row>
    <row r="483" spans="1:9" x14ac:dyDescent="0.25">
      <c r="A483" s="25"/>
      <c r="B483" s="13"/>
      <c r="C483" s="13"/>
      <c r="D483" s="14"/>
      <c r="E483" s="13"/>
      <c r="F483" s="14"/>
      <c r="G483" s="13"/>
      <c r="H483" s="16" t="str">
        <f>IF(COUNTA($A483:$G483)=0,"",IF(OR($B483="",SUMPRODUCT(--(Extinguishers!$A$2:$A$301=$B483))&lt;&gt;1),"Check ID",IF(OR(NOT(AND(ISNUMBER($A483),N($A483)&gt;=18264,N($A483)&lt;=73050)),N($A483)&lt;SUMPRODUCT(--(Extinguishers!$A$2:$A$301=$B483),Extinguishers!$E$2:$E$301),AND($C483&lt;&gt;"Monthly",$C483&lt;&gt;"Maintenance",$C483&lt;&gt;"Internal",$C483&lt;&gt;"Hydrostatic"),AND($E483&lt;&gt;"Pass",$E483&lt;&gt;"Fail"),AND($G483&lt;&gt;"",$G483&lt;&gt;"Open",$G483&lt;&gt;"Closed")),"Check inputs",IF(AND($E483="Fail",$G483=""),"Set follow-up","OK"))))</f>
        <v/>
      </c>
      <c r="I483" s="26">
        <f>IF(AND(ISNUMBER($A483),N($A483)&gt;=18264,N($A483)&lt;=73050),$A483,0)</f>
        <v>0</v>
      </c>
    </row>
    <row r="484" spans="1:9" x14ac:dyDescent="0.25">
      <c r="A484" s="25"/>
      <c r="B484" s="13"/>
      <c r="C484" s="13"/>
      <c r="D484" s="14"/>
      <c r="E484" s="13"/>
      <c r="F484" s="14"/>
      <c r="G484" s="13"/>
      <c r="H484" s="16" t="str">
        <f>IF(COUNTA($A484:$G484)=0,"",IF(OR($B484="",SUMPRODUCT(--(Extinguishers!$A$2:$A$301=$B484))&lt;&gt;1),"Check ID",IF(OR(NOT(AND(ISNUMBER($A484),N($A484)&gt;=18264,N($A484)&lt;=73050)),N($A484)&lt;SUMPRODUCT(--(Extinguishers!$A$2:$A$301=$B484),Extinguishers!$E$2:$E$301),AND($C484&lt;&gt;"Monthly",$C484&lt;&gt;"Maintenance",$C484&lt;&gt;"Internal",$C484&lt;&gt;"Hydrostatic"),AND($E484&lt;&gt;"Pass",$E484&lt;&gt;"Fail"),AND($G484&lt;&gt;"",$G484&lt;&gt;"Open",$G484&lt;&gt;"Closed")),"Check inputs",IF(AND($E484="Fail",$G484=""),"Set follow-up","OK"))))</f>
        <v/>
      </c>
      <c r="I484" s="26">
        <f>IF(AND(ISNUMBER($A484),N($A484)&gt;=18264,N($A484)&lt;=73050),$A484,0)</f>
        <v>0</v>
      </c>
    </row>
    <row r="485" spans="1:9" x14ac:dyDescent="0.25">
      <c r="A485" s="25"/>
      <c r="B485" s="13"/>
      <c r="C485" s="13"/>
      <c r="D485" s="14"/>
      <c r="E485" s="13"/>
      <c r="F485" s="14"/>
      <c r="G485" s="13"/>
      <c r="H485" s="16" t="str">
        <f>IF(COUNTA($A485:$G485)=0,"",IF(OR($B485="",SUMPRODUCT(--(Extinguishers!$A$2:$A$301=$B485))&lt;&gt;1),"Check ID",IF(OR(NOT(AND(ISNUMBER($A485),N($A485)&gt;=18264,N($A485)&lt;=73050)),N($A485)&lt;SUMPRODUCT(--(Extinguishers!$A$2:$A$301=$B485),Extinguishers!$E$2:$E$301),AND($C485&lt;&gt;"Monthly",$C485&lt;&gt;"Maintenance",$C485&lt;&gt;"Internal",$C485&lt;&gt;"Hydrostatic"),AND($E485&lt;&gt;"Pass",$E485&lt;&gt;"Fail"),AND($G485&lt;&gt;"",$G485&lt;&gt;"Open",$G485&lt;&gt;"Closed")),"Check inputs",IF(AND($E485="Fail",$G485=""),"Set follow-up","OK"))))</f>
        <v/>
      </c>
      <c r="I485" s="26">
        <f>IF(AND(ISNUMBER($A485),N($A485)&gt;=18264,N($A485)&lt;=73050),$A485,0)</f>
        <v>0</v>
      </c>
    </row>
    <row r="486" spans="1:9" x14ac:dyDescent="0.25">
      <c r="A486" s="25"/>
      <c r="B486" s="13"/>
      <c r="C486" s="13"/>
      <c r="D486" s="14"/>
      <c r="E486" s="13"/>
      <c r="F486" s="14"/>
      <c r="G486" s="13"/>
      <c r="H486" s="16" t="str">
        <f>IF(COUNTA($A486:$G486)=0,"",IF(OR($B486="",SUMPRODUCT(--(Extinguishers!$A$2:$A$301=$B486))&lt;&gt;1),"Check ID",IF(OR(NOT(AND(ISNUMBER($A486),N($A486)&gt;=18264,N($A486)&lt;=73050)),N($A486)&lt;SUMPRODUCT(--(Extinguishers!$A$2:$A$301=$B486),Extinguishers!$E$2:$E$301),AND($C486&lt;&gt;"Monthly",$C486&lt;&gt;"Maintenance",$C486&lt;&gt;"Internal",$C486&lt;&gt;"Hydrostatic"),AND($E486&lt;&gt;"Pass",$E486&lt;&gt;"Fail"),AND($G486&lt;&gt;"",$G486&lt;&gt;"Open",$G486&lt;&gt;"Closed")),"Check inputs",IF(AND($E486="Fail",$G486=""),"Set follow-up","OK"))))</f>
        <v/>
      </c>
      <c r="I486" s="26">
        <f>IF(AND(ISNUMBER($A486),N($A486)&gt;=18264,N($A486)&lt;=73050),$A486,0)</f>
        <v>0</v>
      </c>
    </row>
    <row r="487" spans="1:9" x14ac:dyDescent="0.25">
      <c r="A487" s="25"/>
      <c r="B487" s="13"/>
      <c r="C487" s="13"/>
      <c r="D487" s="14"/>
      <c r="E487" s="13"/>
      <c r="F487" s="14"/>
      <c r="G487" s="13"/>
      <c r="H487" s="16" t="str">
        <f>IF(COUNTA($A487:$G487)=0,"",IF(OR($B487="",SUMPRODUCT(--(Extinguishers!$A$2:$A$301=$B487))&lt;&gt;1),"Check ID",IF(OR(NOT(AND(ISNUMBER($A487),N($A487)&gt;=18264,N($A487)&lt;=73050)),N($A487)&lt;SUMPRODUCT(--(Extinguishers!$A$2:$A$301=$B487),Extinguishers!$E$2:$E$301),AND($C487&lt;&gt;"Monthly",$C487&lt;&gt;"Maintenance",$C487&lt;&gt;"Internal",$C487&lt;&gt;"Hydrostatic"),AND($E487&lt;&gt;"Pass",$E487&lt;&gt;"Fail"),AND($G487&lt;&gt;"",$G487&lt;&gt;"Open",$G487&lt;&gt;"Closed")),"Check inputs",IF(AND($E487="Fail",$G487=""),"Set follow-up","OK"))))</f>
        <v/>
      </c>
      <c r="I487" s="26">
        <f>IF(AND(ISNUMBER($A487),N($A487)&gt;=18264,N($A487)&lt;=73050),$A487,0)</f>
        <v>0</v>
      </c>
    </row>
    <row r="488" spans="1:9" x14ac:dyDescent="0.25">
      <c r="A488" s="25"/>
      <c r="B488" s="13"/>
      <c r="C488" s="13"/>
      <c r="D488" s="14"/>
      <c r="E488" s="13"/>
      <c r="F488" s="14"/>
      <c r="G488" s="13"/>
      <c r="H488" s="16" t="str">
        <f>IF(COUNTA($A488:$G488)=0,"",IF(OR($B488="",SUMPRODUCT(--(Extinguishers!$A$2:$A$301=$B488))&lt;&gt;1),"Check ID",IF(OR(NOT(AND(ISNUMBER($A488),N($A488)&gt;=18264,N($A488)&lt;=73050)),N($A488)&lt;SUMPRODUCT(--(Extinguishers!$A$2:$A$301=$B488),Extinguishers!$E$2:$E$301),AND($C488&lt;&gt;"Monthly",$C488&lt;&gt;"Maintenance",$C488&lt;&gt;"Internal",$C488&lt;&gt;"Hydrostatic"),AND($E488&lt;&gt;"Pass",$E488&lt;&gt;"Fail"),AND($G488&lt;&gt;"",$G488&lt;&gt;"Open",$G488&lt;&gt;"Closed")),"Check inputs",IF(AND($E488="Fail",$G488=""),"Set follow-up","OK"))))</f>
        <v/>
      </c>
      <c r="I488" s="26">
        <f>IF(AND(ISNUMBER($A488),N($A488)&gt;=18264,N($A488)&lt;=73050),$A488,0)</f>
        <v>0</v>
      </c>
    </row>
    <row r="489" spans="1:9" x14ac:dyDescent="0.25">
      <c r="A489" s="25"/>
      <c r="B489" s="13"/>
      <c r="C489" s="13"/>
      <c r="D489" s="14"/>
      <c r="E489" s="13"/>
      <c r="F489" s="14"/>
      <c r="G489" s="13"/>
      <c r="H489" s="16" t="str">
        <f>IF(COUNTA($A489:$G489)=0,"",IF(OR($B489="",SUMPRODUCT(--(Extinguishers!$A$2:$A$301=$B489))&lt;&gt;1),"Check ID",IF(OR(NOT(AND(ISNUMBER($A489),N($A489)&gt;=18264,N($A489)&lt;=73050)),N($A489)&lt;SUMPRODUCT(--(Extinguishers!$A$2:$A$301=$B489),Extinguishers!$E$2:$E$301),AND($C489&lt;&gt;"Monthly",$C489&lt;&gt;"Maintenance",$C489&lt;&gt;"Internal",$C489&lt;&gt;"Hydrostatic"),AND($E489&lt;&gt;"Pass",$E489&lt;&gt;"Fail"),AND($G489&lt;&gt;"",$G489&lt;&gt;"Open",$G489&lt;&gt;"Closed")),"Check inputs",IF(AND($E489="Fail",$G489=""),"Set follow-up","OK"))))</f>
        <v/>
      </c>
      <c r="I489" s="26">
        <f>IF(AND(ISNUMBER($A489),N($A489)&gt;=18264,N($A489)&lt;=73050),$A489,0)</f>
        <v>0</v>
      </c>
    </row>
    <row r="490" spans="1:9" x14ac:dyDescent="0.25">
      <c r="A490" s="25"/>
      <c r="B490" s="13"/>
      <c r="C490" s="13"/>
      <c r="D490" s="14"/>
      <c r="E490" s="13"/>
      <c r="F490" s="14"/>
      <c r="G490" s="13"/>
      <c r="H490" s="16" t="str">
        <f>IF(COUNTA($A490:$G490)=0,"",IF(OR($B490="",SUMPRODUCT(--(Extinguishers!$A$2:$A$301=$B490))&lt;&gt;1),"Check ID",IF(OR(NOT(AND(ISNUMBER($A490),N($A490)&gt;=18264,N($A490)&lt;=73050)),N($A490)&lt;SUMPRODUCT(--(Extinguishers!$A$2:$A$301=$B490),Extinguishers!$E$2:$E$301),AND($C490&lt;&gt;"Monthly",$C490&lt;&gt;"Maintenance",$C490&lt;&gt;"Internal",$C490&lt;&gt;"Hydrostatic"),AND($E490&lt;&gt;"Pass",$E490&lt;&gt;"Fail"),AND($G490&lt;&gt;"",$G490&lt;&gt;"Open",$G490&lt;&gt;"Closed")),"Check inputs",IF(AND($E490="Fail",$G490=""),"Set follow-up","OK"))))</f>
        <v/>
      </c>
      <c r="I490" s="26">
        <f>IF(AND(ISNUMBER($A490),N($A490)&gt;=18264,N($A490)&lt;=73050),$A490,0)</f>
        <v>0</v>
      </c>
    </row>
    <row r="491" spans="1:9" x14ac:dyDescent="0.25">
      <c r="A491" s="25"/>
      <c r="B491" s="13"/>
      <c r="C491" s="13"/>
      <c r="D491" s="14"/>
      <c r="E491" s="13"/>
      <c r="F491" s="14"/>
      <c r="G491" s="13"/>
      <c r="H491" s="16" t="str">
        <f>IF(COUNTA($A491:$G491)=0,"",IF(OR($B491="",SUMPRODUCT(--(Extinguishers!$A$2:$A$301=$B491))&lt;&gt;1),"Check ID",IF(OR(NOT(AND(ISNUMBER($A491),N($A491)&gt;=18264,N($A491)&lt;=73050)),N($A491)&lt;SUMPRODUCT(--(Extinguishers!$A$2:$A$301=$B491),Extinguishers!$E$2:$E$301),AND($C491&lt;&gt;"Monthly",$C491&lt;&gt;"Maintenance",$C491&lt;&gt;"Internal",$C491&lt;&gt;"Hydrostatic"),AND($E491&lt;&gt;"Pass",$E491&lt;&gt;"Fail"),AND($G491&lt;&gt;"",$G491&lt;&gt;"Open",$G491&lt;&gt;"Closed")),"Check inputs",IF(AND($E491="Fail",$G491=""),"Set follow-up","OK"))))</f>
        <v/>
      </c>
      <c r="I491" s="26">
        <f>IF(AND(ISNUMBER($A491),N($A491)&gt;=18264,N($A491)&lt;=73050),$A491,0)</f>
        <v>0</v>
      </c>
    </row>
    <row r="492" spans="1:9" x14ac:dyDescent="0.25">
      <c r="A492" s="25"/>
      <c r="B492" s="13"/>
      <c r="C492" s="13"/>
      <c r="D492" s="14"/>
      <c r="E492" s="13"/>
      <c r="F492" s="14"/>
      <c r="G492" s="13"/>
      <c r="H492" s="16" t="str">
        <f>IF(COUNTA($A492:$G492)=0,"",IF(OR($B492="",SUMPRODUCT(--(Extinguishers!$A$2:$A$301=$B492))&lt;&gt;1),"Check ID",IF(OR(NOT(AND(ISNUMBER($A492),N($A492)&gt;=18264,N($A492)&lt;=73050)),N($A492)&lt;SUMPRODUCT(--(Extinguishers!$A$2:$A$301=$B492),Extinguishers!$E$2:$E$301),AND($C492&lt;&gt;"Monthly",$C492&lt;&gt;"Maintenance",$C492&lt;&gt;"Internal",$C492&lt;&gt;"Hydrostatic"),AND($E492&lt;&gt;"Pass",$E492&lt;&gt;"Fail"),AND($G492&lt;&gt;"",$G492&lt;&gt;"Open",$G492&lt;&gt;"Closed")),"Check inputs",IF(AND($E492="Fail",$G492=""),"Set follow-up","OK"))))</f>
        <v/>
      </c>
      <c r="I492" s="26">
        <f>IF(AND(ISNUMBER($A492),N($A492)&gt;=18264,N($A492)&lt;=73050),$A492,0)</f>
        <v>0</v>
      </c>
    </row>
    <row r="493" spans="1:9" x14ac:dyDescent="0.25">
      <c r="A493" s="25"/>
      <c r="B493" s="13"/>
      <c r="C493" s="13"/>
      <c r="D493" s="14"/>
      <c r="E493" s="13"/>
      <c r="F493" s="14"/>
      <c r="G493" s="13"/>
      <c r="H493" s="16" t="str">
        <f>IF(COUNTA($A493:$G493)=0,"",IF(OR($B493="",SUMPRODUCT(--(Extinguishers!$A$2:$A$301=$B493))&lt;&gt;1),"Check ID",IF(OR(NOT(AND(ISNUMBER($A493),N($A493)&gt;=18264,N($A493)&lt;=73050)),N($A493)&lt;SUMPRODUCT(--(Extinguishers!$A$2:$A$301=$B493),Extinguishers!$E$2:$E$301),AND($C493&lt;&gt;"Monthly",$C493&lt;&gt;"Maintenance",$C493&lt;&gt;"Internal",$C493&lt;&gt;"Hydrostatic"),AND($E493&lt;&gt;"Pass",$E493&lt;&gt;"Fail"),AND($G493&lt;&gt;"",$G493&lt;&gt;"Open",$G493&lt;&gt;"Closed")),"Check inputs",IF(AND($E493="Fail",$G493=""),"Set follow-up","OK"))))</f>
        <v/>
      </c>
      <c r="I493" s="26">
        <f>IF(AND(ISNUMBER($A493),N($A493)&gt;=18264,N($A493)&lt;=73050),$A493,0)</f>
        <v>0</v>
      </c>
    </row>
    <row r="494" spans="1:9" x14ac:dyDescent="0.25">
      <c r="A494" s="25"/>
      <c r="B494" s="13"/>
      <c r="C494" s="13"/>
      <c r="D494" s="14"/>
      <c r="E494" s="13"/>
      <c r="F494" s="14"/>
      <c r="G494" s="13"/>
      <c r="H494" s="16" t="str">
        <f>IF(COUNTA($A494:$G494)=0,"",IF(OR($B494="",SUMPRODUCT(--(Extinguishers!$A$2:$A$301=$B494))&lt;&gt;1),"Check ID",IF(OR(NOT(AND(ISNUMBER($A494),N($A494)&gt;=18264,N($A494)&lt;=73050)),N($A494)&lt;SUMPRODUCT(--(Extinguishers!$A$2:$A$301=$B494),Extinguishers!$E$2:$E$301),AND($C494&lt;&gt;"Monthly",$C494&lt;&gt;"Maintenance",$C494&lt;&gt;"Internal",$C494&lt;&gt;"Hydrostatic"),AND($E494&lt;&gt;"Pass",$E494&lt;&gt;"Fail"),AND($G494&lt;&gt;"",$G494&lt;&gt;"Open",$G494&lt;&gt;"Closed")),"Check inputs",IF(AND($E494="Fail",$G494=""),"Set follow-up","OK"))))</f>
        <v/>
      </c>
      <c r="I494" s="26">
        <f>IF(AND(ISNUMBER($A494),N($A494)&gt;=18264,N($A494)&lt;=73050),$A494,0)</f>
        <v>0</v>
      </c>
    </row>
    <row r="495" spans="1:9" x14ac:dyDescent="0.25">
      <c r="A495" s="25"/>
      <c r="B495" s="13"/>
      <c r="C495" s="13"/>
      <c r="D495" s="14"/>
      <c r="E495" s="13"/>
      <c r="F495" s="14"/>
      <c r="G495" s="13"/>
      <c r="H495" s="16" t="str">
        <f>IF(COUNTA($A495:$G495)=0,"",IF(OR($B495="",SUMPRODUCT(--(Extinguishers!$A$2:$A$301=$B495))&lt;&gt;1),"Check ID",IF(OR(NOT(AND(ISNUMBER($A495),N($A495)&gt;=18264,N($A495)&lt;=73050)),N($A495)&lt;SUMPRODUCT(--(Extinguishers!$A$2:$A$301=$B495),Extinguishers!$E$2:$E$301),AND($C495&lt;&gt;"Monthly",$C495&lt;&gt;"Maintenance",$C495&lt;&gt;"Internal",$C495&lt;&gt;"Hydrostatic"),AND($E495&lt;&gt;"Pass",$E495&lt;&gt;"Fail"),AND($G495&lt;&gt;"",$G495&lt;&gt;"Open",$G495&lt;&gt;"Closed")),"Check inputs",IF(AND($E495="Fail",$G495=""),"Set follow-up","OK"))))</f>
        <v/>
      </c>
      <c r="I495" s="26">
        <f>IF(AND(ISNUMBER($A495),N($A495)&gt;=18264,N($A495)&lt;=73050),$A495,0)</f>
        <v>0</v>
      </c>
    </row>
    <row r="496" spans="1:9" x14ac:dyDescent="0.25">
      <c r="A496" s="25"/>
      <c r="B496" s="13"/>
      <c r="C496" s="13"/>
      <c r="D496" s="14"/>
      <c r="E496" s="13"/>
      <c r="F496" s="14"/>
      <c r="G496" s="13"/>
      <c r="H496" s="16" t="str">
        <f>IF(COUNTA($A496:$G496)=0,"",IF(OR($B496="",SUMPRODUCT(--(Extinguishers!$A$2:$A$301=$B496))&lt;&gt;1),"Check ID",IF(OR(NOT(AND(ISNUMBER($A496),N($A496)&gt;=18264,N($A496)&lt;=73050)),N($A496)&lt;SUMPRODUCT(--(Extinguishers!$A$2:$A$301=$B496),Extinguishers!$E$2:$E$301),AND($C496&lt;&gt;"Monthly",$C496&lt;&gt;"Maintenance",$C496&lt;&gt;"Internal",$C496&lt;&gt;"Hydrostatic"),AND($E496&lt;&gt;"Pass",$E496&lt;&gt;"Fail"),AND($G496&lt;&gt;"",$G496&lt;&gt;"Open",$G496&lt;&gt;"Closed")),"Check inputs",IF(AND($E496="Fail",$G496=""),"Set follow-up","OK"))))</f>
        <v/>
      </c>
      <c r="I496" s="26">
        <f>IF(AND(ISNUMBER($A496),N($A496)&gt;=18264,N($A496)&lt;=73050),$A496,0)</f>
        <v>0</v>
      </c>
    </row>
    <row r="497" spans="1:9" x14ac:dyDescent="0.25">
      <c r="A497" s="25"/>
      <c r="B497" s="13"/>
      <c r="C497" s="13"/>
      <c r="D497" s="14"/>
      <c r="E497" s="13"/>
      <c r="F497" s="14"/>
      <c r="G497" s="13"/>
      <c r="H497" s="16" t="str">
        <f>IF(COUNTA($A497:$G497)=0,"",IF(OR($B497="",SUMPRODUCT(--(Extinguishers!$A$2:$A$301=$B497))&lt;&gt;1),"Check ID",IF(OR(NOT(AND(ISNUMBER($A497),N($A497)&gt;=18264,N($A497)&lt;=73050)),N($A497)&lt;SUMPRODUCT(--(Extinguishers!$A$2:$A$301=$B497),Extinguishers!$E$2:$E$301),AND($C497&lt;&gt;"Monthly",$C497&lt;&gt;"Maintenance",$C497&lt;&gt;"Internal",$C497&lt;&gt;"Hydrostatic"),AND($E497&lt;&gt;"Pass",$E497&lt;&gt;"Fail"),AND($G497&lt;&gt;"",$G497&lt;&gt;"Open",$G497&lt;&gt;"Closed")),"Check inputs",IF(AND($E497="Fail",$G497=""),"Set follow-up","OK"))))</f>
        <v/>
      </c>
      <c r="I497" s="26">
        <f>IF(AND(ISNUMBER($A497),N($A497)&gt;=18264,N($A497)&lt;=73050),$A497,0)</f>
        <v>0</v>
      </c>
    </row>
    <row r="498" spans="1:9" x14ac:dyDescent="0.25">
      <c r="A498" s="25"/>
      <c r="B498" s="13"/>
      <c r="C498" s="13"/>
      <c r="D498" s="14"/>
      <c r="E498" s="13"/>
      <c r="F498" s="14"/>
      <c r="G498" s="13"/>
      <c r="H498" s="16" t="str">
        <f>IF(COUNTA($A498:$G498)=0,"",IF(OR($B498="",SUMPRODUCT(--(Extinguishers!$A$2:$A$301=$B498))&lt;&gt;1),"Check ID",IF(OR(NOT(AND(ISNUMBER($A498),N($A498)&gt;=18264,N($A498)&lt;=73050)),N($A498)&lt;SUMPRODUCT(--(Extinguishers!$A$2:$A$301=$B498),Extinguishers!$E$2:$E$301),AND($C498&lt;&gt;"Monthly",$C498&lt;&gt;"Maintenance",$C498&lt;&gt;"Internal",$C498&lt;&gt;"Hydrostatic"),AND($E498&lt;&gt;"Pass",$E498&lt;&gt;"Fail"),AND($G498&lt;&gt;"",$G498&lt;&gt;"Open",$G498&lt;&gt;"Closed")),"Check inputs",IF(AND($E498="Fail",$G498=""),"Set follow-up","OK"))))</f>
        <v/>
      </c>
      <c r="I498" s="26">
        <f>IF(AND(ISNUMBER($A498),N($A498)&gt;=18264,N($A498)&lt;=73050),$A498,0)</f>
        <v>0</v>
      </c>
    </row>
    <row r="499" spans="1:9" x14ac:dyDescent="0.25">
      <c r="A499" s="25"/>
      <c r="B499" s="13"/>
      <c r="C499" s="13"/>
      <c r="D499" s="14"/>
      <c r="E499" s="13"/>
      <c r="F499" s="14"/>
      <c r="G499" s="13"/>
      <c r="H499" s="16" t="str">
        <f>IF(COUNTA($A499:$G499)=0,"",IF(OR($B499="",SUMPRODUCT(--(Extinguishers!$A$2:$A$301=$B499))&lt;&gt;1),"Check ID",IF(OR(NOT(AND(ISNUMBER($A499),N($A499)&gt;=18264,N($A499)&lt;=73050)),N($A499)&lt;SUMPRODUCT(--(Extinguishers!$A$2:$A$301=$B499),Extinguishers!$E$2:$E$301),AND($C499&lt;&gt;"Monthly",$C499&lt;&gt;"Maintenance",$C499&lt;&gt;"Internal",$C499&lt;&gt;"Hydrostatic"),AND($E499&lt;&gt;"Pass",$E499&lt;&gt;"Fail"),AND($G499&lt;&gt;"",$G499&lt;&gt;"Open",$G499&lt;&gt;"Closed")),"Check inputs",IF(AND($E499="Fail",$G499=""),"Set follow-up","OK"))))</f>
        <v/>
      </c>
      <c r="I499" s="26">
        <f>IF(AND(ISNUMBER($A499),N($A499)&gt;=18264,N($A499)&lt;=73050),$A499,0)</f>
        <v>0</v>
      </c>
    </row>
    <row r="500" spans="1:9" x14ac:dyDescent="0.25">
      <c r="A500" s="25"/>
      <c r="B500" s="13"/>
      <c r="C500" s="13"/>
      <c r="D500" s="14"/>
      <c r="E500" s="13"/>
      <c r="F500" s="14"/>
      <c r="G500" s="13"/>
      <c r="H500" s="16" t="str">
        <f>IF(COUNTA($A500:$G500)=0,"",IF(OR($B500="",SUMPRODUCT(--(Extinguishers!$A$2:$A$301=$B500))&lt;&gt;1),"Check ID",IF(OR(NOT(AND(ISNUMBER($A500),N($A500)&gt;=18264,N($A500)&lt;=73050)),N($A500)&lt;SUMPRODUCT(--(Extinguishers!$A$2:$A$301=$B500),Extinguishers!$E$2:$E$301),AND($C500&lt;&gt;"Monthly",$C500&lt;&gt;"Maintenance",$C500&lt;&gt;"Internal",$C500&lt;&gt;"Hydrostatic"),AND($E500&lt;&gt;"Pass",$E500&lt;&gt;"Fail"),AND($G500&lt;&gt;"",$G500&lt;&gt;"Open",$G500&lt;&gt;"Closed")),"Check inputs",IF(AND($E500="Fail",$G500=""),"Set follow-up","OK"))))</f>
        <v/>
      </c>
      <c r="I500" s="26">
        <f>IF(AND(ISNUMBER($A500),N($A500)&gt;=18264,N($A500)&lt;=73050),$A500,0)</f>
        <v>0</v>
      </c>
    </row>
    <row r="501" spans="1:9" x14ac:dyDescent="0.25">
      <c r="A501" s="25"/>
      <c r="B501" s="13"/>
      <c r="C501" s="13"/>
      <c r="D501" s="14"/>
      <c r="E501" s="13"/>
      <c r="F501" s="14"/>
      <c r="G501" s="13"/>
      <c r="H501" s="16" t="str">
        <f>IF(COUNTA($A501:$G501)=0,"",IF(OR($B501="",SUMPRODUCT(--(Extinguishers!$A$2:$A$301=$B501))&lt;&gt;1),"Check ID",IF(OR(NOT(AND(ISNUMBER($A501),N($A501)&gt;=18264,N($A501)&lt;=73050)),N($A501)&lt;SUMPRODUCT(--(Extinguishers!$A$2:$A$301=$B501),Extinguishers!$E$2:$E$301),AND($C501&lt;&gt;"Monthly",$C501&lt;&gt;"Maintenance",$C501&lt;&gt;"Internal",$C501&lt;&gt;"Hydrostatic"),AND($E501&lt;&gt;"Pass",$E501&lt;&gt;"Fail"),AND($G501&lt;&gt;"",$G501&lt;&gt;"Open",$G501&lt;&gt;"Closed")),"Check inputs",IF(AND($E501="Fail",$G501=""),"Set follow-up","OK"))))</f>
        <v/>
      </c>
      <c r="I501" s="26">
        <f>IF(AND(ISNUMBER($A501),N($A501)&gt;=18264,N($A501)&lt;=73050),$A501,0)</f>
        <v>0</v>
      </c>
    </row>
    <row r="502" spans="1:9" x14ac:dyDescent="0.25">
      <c r="A502" s="25"/>
      <c r="B502" s="13"/>
      <c r="C502" s="13"/>
      <c r="D502" s="14"/>
      <c r="E502" s="13"/>
      <c r="F502" s="14"/>
      <c r="G502" s="13"/>
      <c r="H502" s="16" t="str">
        <f>IF(COUNTA($A502:$G502)=0,"",IF(OR($B502="",SUMPRODUCT(--(Extinguishers!$A$2:$A$301=$B502))&lt;&gt;1),"Check ID",IF(OR(NOT(AND(ISNUMBER($A502),N($A502)&gt;=18264,N($A502)&lt;=73050)),N($A502)&lt;SUMPRODUCT(--(Extinguishers!$A$2:$A$301=$B502),Extinguishers!$E$2:$E$301),AND($C502&lt;&gt;"Monthly",$C502&lt;&gt;"Maintenance",$C502&lt;&gt;"Internal",$C502&lt;&gt;"Hydrostatic"),AND($E502&lt;&gt;"Pass",$E502&lt;&gt;"Fail"),AND($G502&lt;&gt;"",$G502&lt;&gt;"Open",$G502&lt;&gt;"Closed")),"Check inputs",IF(AND($E502="Fail",$G502=""),"Set follow-up","OK"))))</f>
        <v/>
      </c>
      <c r="I502" s="26">
        <f>IF(AND(ISNUMBER($A502),N($A502)&gt;=18264,N($A502)&lt;=73050),$A502,0)</f>
        <v>0</v>
      </c>
    </row>
    <row r="503" spans="1:9" x14ac:dyDescent="0.25">
      <c r="A503" s="25"/>
      <c r="B503" s="13"/>
      <c r="C503" s="13"/>
      <c r="D503" s="14"/>
      <c r="E503" s="13"/>
      <c r="F503" s="14"/>
      <c r="G503" s="13"/>
      <c r="H503" s="16" t="str">
        <f>IF(COUNTA($A503:$G503)=0,"",IF(OR($B503="",SUMPRODUCT(--(Extinguishers!$A$2:$A$301=$B503))&lt;&gt;1),"Check ID",IF(OR(NOT(AND(ISNUMBER($A503),N($A503)&gt;=18264,N($A503)&lt;=73050)),N($A503)&lt;SUMPRODUCT(--(Extinguishers!$A$2:$A$301=$B503),Extinguishers!$E$2:$E$301),AND($C503&lt;&gt;"Monthly",$C503&lt;&gt;"Maintenance",$C503&lt;&gt;"Internal",$C503&lt;&gt;"Hydrostatic"),AND($E503&lt;&gt;"Pass",$E503&lt;&gt;"Fail"),AND($G503&lt;&gt;"",$G503&lt;&gt;"Open",$G503&lt;&gt;"Closed")),"Check inputs",IF(AND($E503="Fail",$G503=""),"Set follow-up","OK"))))</f>
        <v/>
      </c>
      <c r="I503" s="26">
        <f>IF(AND(ISNUMBER($A503),N($A503)&gt;=18264,N($A503)&lt;=73050),$A503,0)</f>
        <v>0</v>
      </c>
    </row>
    <row r="504" spans="1:9" x14ac:dyDescent="0.25">
      <c r="A504" s="25"/>
      <c r="B504" s="13"/>
      <c r="C504" s="13"/>
      <c r="D504" s="14"/>
      <c r="E504" s="13"/>
      <c r="F504" s="14"/>
      <c r="G504" s="13"/>
      <c r="H504" s="16" t="str">
        <f>IF(COUNTA($A504:$G504)=0,"",IF(OR($B504="",SUMPRODUCT(--(Extinguishers!$A$2:$A$301=$B504))&lt;&gt;1),"Check ID",IF(OR(NOT(AND(ISNUMBER($A504),N($A504)&gt;=18264,N($A504)&lt;=73050)),N($A504)&lt;SUMPRODUCT(--(Extinguishers!$A$2:$A$301=$B504),Extinguishers!$E$2:$E$301),AND($C504&lt;&gt;"Monthly",$C504&lt;&gt;"Maintenance",$C504&lt;&gt;"Internal",$C504&lt;&gt;"Hydrostatic"),AND($E504&lt;&gt;"Pass",$E504&lt;&gt;"Fail"),AND($G504&lt;&gt;"",$G504&lt;&gt;"Open",$G504&lt;&gt;"Closed")),"Check inputs",IF(AND($E504="Fail",$G504=""),"Set follow-up","OK"))))</f>
        <v/>
      </c>
      <c r="I504" s="26">
        <f>IF(AND(ISNUMBER($A504),N($A504)&gt;=18264,N($A504)&lt;=73050),$A504,0)</f>
        <v>0</v>
      </c>
    </row>
    <row r="505" spans="1:9" x14ac:dyDescent="0.25">
      <c r="A505" s="25"/>
      <c r="B505" s="13"/>
      <c r="C505" s="13"/>
      <c r="D505" s="14"/>
      <c r="E505" s="13"/>
      <c r="F505" s="14"/>
      <c r="G505" s="13"/>
      <c r="H505" s="16" t="str">
        <f>IF(COUNTA($A505:$G505)=0,"",IF(OR($B505="",SUMPRODUCT(--(Extinguishers!$A$2:$A$301=$B505))&lt;&gt;1),"Check ID",IF(OR(NOT(AND(ISNUMBER($A505),N($A505)&gt;=18264,N($A505)&lt;=73050)),N($A505)&lt;SUMPRODUCT(--(Extinguishers!$A$2:$A$301=$B505),Extinguishers!$E$2:$E$301),AND($C505&lt;&gt;"Monthly",$C505&lt;&gt;"Maintenance",$C505&lt;&gt;"Internal",$C505&lt;&gt;"Hydrostatic"),AND($E505&lt;&gt;"Pass",$E505&lt;&gt;"Fail"),AND($G505&lt;&gt;"",$G505&lt;&gt;"Open",$G505&lt;&gt;"Closed")),"Check inputs",IF(AND($E505="Fail",$G505=""),"Set follow-up","OK"))))</f>
        <v/>
      </c>
      <c r="I505" s="26">
        <f>IF(AND(ISNUMBER($A505),N($A505)&gt;=18264,N($A505)&lt;=73050),$A505,0)</f>
        <v>0</v>
      </c>
    </row>
    <row r="506" spans="1:9" x14ac:dyDescent="0.25">
      <c r="A506" s="25"/>
      <c r="B506" s="13"/>
      <c r="C506" s="13"/>
      <c r="D506" s="14"/>
      <c r="E506" s="13"/>
      <c r="F506" s="14"/>
      <c r="G506" s="13"/>
      <c r="H506" s="16" t="str">
        <f>IF(COUNTA($A506:$G506)=0,"",IF(OR($B506="",SUMPRODUCT(--(Extinguishers!$A$2:$A$301=$B506))&lt;&gt;1),"Check ID",IF(OR(NOT(AND(ISNUMBER($A506),N($A506)&gt;=18264,N($A506)&lt;=73050)),N($A506)&lt;SUMPRODUCT(--(Extinguishers!$A$2:$A$301=$B506),Extinguishers!$E$2:$E$301),AND($C506&lt;&gt;"Monthly",$C506&lt;&gt;"Maintenance",$C506&lt;&gt;"Internal",$C506&lt;&gt;"Hydrostatic"),AND($E506&lt;&gt;"Pass",$E506&lt;&gt;"Fail"),AND($G506&lt;&gt;"",$G506&lt;&gt;"Open",$G506&lt;&gt;"Closed")),"Check inputs",IF(AND($E506="Fail",$G506=""),"Set follow-up","OK"))))</f>
        <v/>
      </c>
      <c r="I506" s="26">
        <f>IF(AND(ISNUMBER($A506),N($A506)&gt;=18264,N($A506)&lt;=73050),$A506,0)</f>
        <v>0</v>
      </c>
    </row>
    <row r="507" spans="1:9" x14ac:dyDescent="0.25">
      <c r="A507" s="25"/>
      <c r="B507" s="13"/>
      <c r="C507" s="13"/>
      <c r="D507" s="14"/>
      <c r="E507" s="13"/>
      <c r="F507" s="14"/>
      <c r="G507" s="13"/>
      <c r="H507" s="16" t="str">
        <f>IF(COUNTA($A507:$G507)=0,"",IF(OR($B507="",SUMPRODUCT(--(Extinguishers!$A$2:$A$301=$B507))&lt;&gt;1),"Check ID",IF(OR(NOT(AND(ISNUMBER($A507),N($A507)&gt;=18264,N($A507)&lt;=73050)),N($A507)&lt;SUMPRODUCT(--(Extinguishers!$A$2:$A$301=$B507),Extinguishers!$E$2:$E$301),AND($C507&lt;&gt;"Monthly",$C507&lt;&gt;"Maintenance",$C507&lt;&gt;"Internal",$C507&lt;&gt;"Hydrostatic"),AND($E507&lt;&gt;"Pass",$E507&lt;&gt;"Fail"),AND($G507&lt;&gt;"",$G507&lt;&gt;"Open",$G507&lt;&gt;"Closed")),"Check inputs",IF(AND($E507="Fail",$G507=""),"Set follow-up","OK"))))</f>
        <v/>
      </c>
      <c r="I507" s="26">
        <f>IF(AND(ISNUMBER($A507),N($A507)&gt;=18264,N($A507)&lt;=73050),$A507,0)</f>
        <v>0</v>
      </c>
    </row>
    <row r="508" spans="1:9" x14ac:dyDescent="0.25">
      <c r="A508" s="25"/>
      <c r="B508" s="13"/>
      <c r="C508" s="13"/>
      <c r="D508" s="14"/>
      <c r="E508" s="13"/>
      <c r="F508" s="14"/>
      <c r="G508" s="13"/>
      <c r="H508" s="16" t="str">
        <f>IF(COUNTA($A508:$G508)=0,"",IF(OR($B508="",SUMPRODUCT(--(Extinguishers!$A$2:$A$301=$B508))&lt;&gt;1),"Check ID",IF(OR(NOT(AND(ISNUMBER($A508),N($A508)&gt;=18264,N($A508)&lt;=73050)),N($A508)&lt;SUMPRODUCT(--(Extinguishers!$A$2:$A$301=$B508),Extinguishers!$E$2:$E$301),AND($C508&lt;&gt;"Monthly",$C508&lt;&gt;"Maintenance",$C508&lt;&gt;"Internal",$C508&lt;&gt;"Hydrostatic"),AND($E508&lt;&gt;"Pass",$E508&lt;&gt;"Fail"),AND($G508&lt;&gt;"",$G508&lt;&gt;"Open",$G508&lt;&gt;"Closed")),"Check inputs",IF(AND($E508="Fail",$G508=""),"Set follow-up","OK"))))</f>
        <v/>
      </c>
      <c r="I508" s="26">
        <f>IF(AND(ISNUMBER($A508),N($A508)&gt;=18264,N($A508)&lt;=73050),$A508,0)</f>
        <v>0</v>
      </c>
    </row>
    <row r="509" spans="1:9" x14ac:dyDescent="0.25">
      <c r="A509" s="25"/>
      <c r="B509" s="13"/>
      <c r="C509" s="13"/>
      <c r="D509" s="14"/>
      <c r="E509" s="13"/>
      <c r="F509" s="14"/>
      <c r="G509" s="13"/>
      <c r="H509" s="16" t="str">
        <f>IF(COUNTA($A509:$G509)=0,"",IF(OR($B509="",SUMPRODUCT(--(Extinguishers!$A$2:$A$301=$B509))&lt;&gt;1),"Check ID",IF(OR(NOT(AND(ISNUMBER($A509),N($A509)&gt;=18264,N($A509)&lt;=73050)),N($A509)&lt;SUMPRODUCT(--(Extinguishers!$A$2:$A$301=$B509),Extinguishers!$E$2:$E$301),AND($C509&lt;&gt;"Monthly",$C509&lt;&gt;"Maintenance",$C509&lt;&gt;"Internal",$C509&lt;&gt;"Hydrostatic"),AND($E509&lt;&gt;"Pass",$E509&lt;&gt;"Fail"),AND($G509&lt;&gt;"",$G509&lt;&gt;"Open",$G509&lt;&gt;"Closed")),"Check inputs",IF(AND($E509="Fail",$G509=""),"Set follow-up","OK"))))</f>
        <v/>
      </c>
      <c r="I509" s="26">
        <f>IF(AND(ISNUMBER($A509),N($A509)&gt;=18264,N($A509)&lt;=73050),$A509,0)</f>
        <v>0</v>
      </c>
    </row>
    <row r="510" spans="1:9" x14ac:dyDescent="0.25">
      <c r="A510" s="25"/>
      <c r="B510" s="13"/>
      <c r="C510" s="13"/>
      <c r="D510" s="14"/>
      <c r="E510" s="13"/>
      <c r="F510" s="14"/>
      <c r="G510" s="13"/>
      <c r="H510" s="16" t="str">
        <f>IF(COUNTA($A510:$G510)=0,"",IF(OR($B510="",SUMPRODUCT(--(Extinguishers!$A$2:$A$301=$B510))&lt;&gt;1),"Check ID",IF(OR(NOT(AND(ISNUMBER($A510),N($A510)&gt;=18264,N($A510)&lt;=73050)),N($A510)&lt;SUMPRODUCT(--(Extinguishers!$A$2:$A$301=$B510),Extinguishers!$E$2:$E$301),AND($C510&lt;&gt;"Monthly",$C510&lt;&gt;"Maintenance",$C510&lt;&gt;"Internal",$C510&lt;&gt;"Hydrostatic"),AND($E510&lt;&gt;"Pass",$E510&lt;&gt;"Fail"),AND($G510&lt;&gt;"",$G510&lt;&gt;"Open",$G510&lt;&gt;"Closed")),"Check inputs",IF(AND($E510="Fail",$G510=""),"Set follow-up","OK"))))</f>
        <v/>
      </c>
      <c r="I510" s="26">
        <f>IF(AND(ISNUMBER($A510),N($A510)&gt;=18264,N($A510)&lt;=73050),$A510,0)</f>
        <v>0</v>
      </c>
    </row>
    <row r="511" spans="1:9" x14ac:dyDescent="0.25">
      <c r="A511" s="25"/>
      <c r="B511" s="13"/>
      <c r="C511" s="13"/>
      <c r="D511" s="14"/>
      <c r="E511" s="13"/>
      <c r="F511" s="14"/>
      <c r="G511" s="13"/>
      <c r="H511" s="16" t="str">
        <f>IF(COUNTA($A511:$G511)=0,"",IF(OR($B511="",SUMPRODUCT(--(Extinguishers!$A$2:$A$301=$B511))&lt;&gt;1),"Check ID",IF(OR(NOT(AND(ISNUMBER($A511),N($A511)&gt;=18264,N($A511)&lt;=73050)),N($A511)&lt;SUMPRODUCT(--(Extinguishers!$A$2:$A$301=$B511),Extinguishers!$E$2:$E$301),AND($C511&lt;&gt;"Monthly",$C511&lt;&gt;"Maintenance",$C511&lt;&gt;"Internal",$C511&lt;&gt;"Hydrostatic"),AND($E511&lt;&gt;"Pass",$E511&lt;&gt;"Fail"),AND($G511&lt;&gt;"",$G511&lt;&gt;"Open",$G511&lt;&gt;"Closed")),"Check inputs",IF(AND($E511="Fail",$G511=""),"Set follow-up","OK"))))</f>
        <v/>
      </c>
      <c r="I511" s="26">
        <f>IF(AND(ISNUMBER($A511),N($A511)&gt;=18264,N($A511)&lt;=73050),$A511,0)</f>
        <v>0</v>
      </c>
    </row>
    <row r="512" spans="1:9" x14ac:dyDescent="0.25">
      <c r="A512" s="25"/>
      <c r="B512" s="13"/>
      <c r="C512" s="13"/>
      <c r="D512" s="14"/>
      <c r="E512" s="13"/>
      <c r="F512" s="14"/>
      <c r="G512" s="13"/>
      <c r="H512" s="16" t="str">
        <f>IF(COUNTA($A512:$G512)=0,"",IF(OR($B512="",SUMPRODUCT(--(Extinguishers!$A$2:$A$301=$B512))&lt;&gt;1),"Check ID",IF(OR(NOT(AND(ISNUMBER($A512),N($A512)&gt;=18264,N($A512)&lt;=73050)),N($A512)&lt;SUMPRODUCT(--(Extinguishers!$A$2:$A$301=$B512),Extinguishers!$E$2:$E$301),AND($C512&lt;&gt;"Monthly",$C512&lt;&gt;"Maintenance",$C512&lt;&gt;"Internal",$C512&lt;&gt;"Hydrostatic"),AND($E512&lt;&gt;"Pass",$E512&lt;&gt;"Fail"),AND($G512&lt;&gt;"",$G512&lt;&gt;"Open",$G512&lt;&gt;"Closed")),"Check inputs",IF(AND($E512="Fail",$G512=""),"Set follow-up","OK"))))</f>
        <v/>
      </c>
      <c r="I512" s="26">
        <f>IF(AND(ISNUMBER($A512),N($A512)&gt;=18264,N($A512)&lt;=73050),$A512,0)</f>
        <v>0</v>
      </c>
    </row>
    <row r="513" spans="1:9" x14ac:dyDescent="0.25">
      <c r="A513" s="25"/>
      <c r="B513" s="13"/>
      <c r="C513" s="13"/>
      <c r="D513" s="14"/>
      <c r="E513" s="13"/>
      <c r="F513" s="14"/>
      <c r="G513" s="13"/>
      <c r="H513" s="16" t="str">
        <f>IF(COUNTA($A513:$G513)=0,"",IF(OR($B513="",SUMPRODUCT(--(Extinguishers!$A$2:$A$301=$B513))&lt;&gt;1),"Check ID",IF(OR(NOT(AND(ISNUMBER($A513),N($A513)&gt;=18264,N($A513)&lt;=73050)),N($A513)&lt;SUMPRODUCT(--(Extinguishers!$A$2:$A$301=$B513),Extinguishers!$E$2:$E$301),AND($C513&lt;&gt;"Monthly",$C513&lt;&gt;"Maintenance",$C513&lt;&gt;"Internal",$C513&lt;&gt;"Hydrostatic"),AND($E513&lt;&gt;"Pass",$E513&lt;&gt;"Fail"),AND($G513&lt;&gt;"",$G513&lt;&gt;"Open",$G513&lt;&gt;"Closed")),"Check inputs",IF(AND($E513="Fail",$G513=""),"Set follow-up","OK"))))</f>
        <v/>
      </c>
      <c r="I513" s="26">
        <f>IF(AND(ISNUMBER($A513),N($A513)&gt;=18264,N($A513)&lt;=73050),$A513,0)</f>
        <v>0</v>
      </c>
    </row>
    <row r="514" spans="1:9" x14ac:dyDescent="0.25">
      <c r="A514" s="25"/>
      <c r="B514" s="13"/>
      <c r="C514" s="13"/>
      <c r="D514" s="14"/>
      <c r="E514" s="13"/>
      <c r="F514" s="14"/>
      <c r="G514" s="13"/>
      <c r="H514" s="16" t="str">
        <f>IF(COUNTA($A514:$G514)=0,"",IF(OR($B514="",SUMPRODUCT(--(Extinguishers!$A$2:$A$301=$B514))&lt;&gt;1),"Check ID",IF(OR(NOT(AND(ISNUMBER($A514),N($A514)&gt;=18264,N($A514)&lt;=73050)),N($A514)&lt;SUMPRODUCT(--(Extinguishers!$A$2:$A$301=$B514),Extinguishers!$E$2:$E$301),AND($C514&lt;&gt;"Monthly",$C514&lt;&gt;"Maintenance",$C514&lt;&gt;"Internal",$C514&lt;&gt;"Hydrostatic"),AND($E514&lt;&gt;"Pass",$E514&lt;&gt;"Fail"),AND($G514&lt;&gt;"",$G514&lt;&gt;"Open",$G514&lt;&gt;"Closed")),"Check inputs",IF(AND($E514="Fail",$G514=""),"Set follow-up","OK"))))</f>
        <v/>
      </c>
      <c r="I514" s="26">
        <f>IF(AND(ISNUMBER($A514),N($A514)&gt;=18264,N($A514)&lt;=73050),$A514,0)</f>
        <v>0</v>
      </c>
    </row>
    <row r="515" spans="1:9" x14ac:dyDescent="0.25">
      <c r="A515" s="25"/>
      <c r="B515" s="13"/>
      <c r="C515" s="13"/>
      <c r="D515" s="14"/>
      <c r="E515" s="13"/>
      <c r="F515" s="14"/>
      <c r="G515" s="13"/>
      <c r="H515" s="16" t="str">
        <f>IF(COUNTA($A515:$G515)=0,"",IF(OR($B515="",SUMPRODUCT(--(Extinguishers!$A$2:$A$301=$B515))&lt;&gt;1),"Check ID",IF(OR(NOT(AND(ISNUMBER($A515),N($A515)&gt;=18264,N($A515)&lt;=73050)),N($A515)&lt;SUMPRODUCT(--(Extinguishers!$A$2:$A$301=$B515),Extinguishers!$E$2:$E$301),AND($C515&lt;&gt;"Monthly",$C515&lt;&gt;"Maintenance",$C515&lt;&gt;"Internal",$C515&lt;&gt;"Hydrostatic"),AND($E515&lt;&gt;"Pass",$E515&lt;&gt;"Fail"),AND($G515&lt;&gt;"",$G515&lt;&gt;"Open",$G515&lt;&gt;"Closed")),"Check inputs",IF(AND($E515="Fail",$G515=""),"Set follow-up","OK"))))</f>
        <v/>
      </c>
      <c r="I515" s="26">
        <f>IF(AND(ISNUMBER($A515),N($A515)&gt;=18264,N($A515)&lt;=73050),$A515,0)</f>
        <v>0</v>
      </c>
    </row>
    <row r="516" spans="1:9" x14ac:dyDescent="0.25">
      <c r="A516" s="25"/>
      <c r="B516" s="13"/>
      <c r="C516" s="13"/>
      <c r="D516" s="14"/>
      <c r="E516" s="13"/>
      <c r="F516" s="14"/>
      <c r="G516" s="13"/>
      <c r="H516" s="16" t="str">
        <f>IF(COUNTA($A516:$G516)=0,"",IF(OR($B516="",SUMPRODUCT(--(Extinguishers!$A$2:$A$301=$B516))&lt;&gt;1),"Check ID",IF(OR(NOT(AND(ISNUMBER($A516),N($A516)&gt;=18264,N($A516)&lt;=73050)),N($A516)&lt;SUMPRODUCT(--(Extinguishers!$A$2:$A$301=$B516),Extinguishers!$E$2:$E$301),AND($C516&lt;&gt;"Monthly",$C516&lt;&gt;"Maintenance",$C516&lt;&gt;"Internal",$C516&lt;&gt;"Hydrostatic"),AND($E516&lt;&gt;"Pass",$E516&lt;&gt;"Fail"),AND($G516&lt;&gt;"",$G516&lt;&gt;"Open",$G516&lt;&gt;"Closed")),"Check inputs",IF(AND($E516="Fail",$G516=""),"Set follow-up","OK"))))</f>
        <v/>
      </c>
      <c r="I516" s="26">
        <f>IF(AND(ISNUMBER($A516),N($A516)&gt;=18264,N($A516)&lt;=73050),$A516,0)</f>
        <v>0</v>
      </c>
    </row>
    <row r="517" spans="1:9" x14ac:dyDescent="0.25">
      <c r="A517" s="25"/>
      <c r="B517" s="13"/>
      <c r="C517" s="13"/>
      <c r="D517" s="14"/>
      <c r="E517" s="13"/>
      <c r="F517" s="14"/>
      <c r="G517" s="13"/>
      <c r="H517" s="16" t="str">
        <f>IF(COUNTA($A517:$G517)=0,"",IF(OR($B517="",SUMPRODUCT(--(Extinguishers!$A$2:$A$301=$B517))&lt;&gt;1),"Check ID",IF(OR(NOT(AND(ISNUMBER($A517),N($A517)&gt;=18264,N($A517)&lt;=73050)),N($A517)&lt;SUMPRODUCT(--(Extinguishers!$A$2:$A$301=$B517),Extinguishers!$E$2:$E$301),AND($C517&lt;&gt;"Monthly",$C517&lt;&gt;"Maintenance",$C517&lt;&gt;"Internal",$C517&lt;&gt;"Hydrostatic"),AND($E517&lt;&gt;"Pass",$E517&lt;&gt;"Fail"),AND($G517&lt;&gt;"",$G517&lt;&gt;"Open",$G517&lt;&gt;"Closed")),"Check inputs",IF(AND($E517="Fail",$G517=""),"Set follow-up","OK"))))</f>
        <v/>
      </c>
      <c r="I517" s="26">
        <f>IF(AND(ISNUMBER($A517),N($A517)&gt;=18264,N($A517)&lt;=73050),$A517,0)</f>
        <v>0</v>
      </c>
    </row>
    <row r="518" spans="1:9" x14ac:dyDescent="0.25">
      <c r="A518" s="25"/>
      <c r="B518" s="13"/>
      <c r="C518" s="13"/>
      <c r="D518" s="14"/>
      <c r="E518" s="13"/>
      <c r="F518" s="14"/>
      <c r="G518" s="13"/>
      <c r="H518" s="16" t="str">
        <f>IF(COUNTA($A518:$G518)=0,"",IF(OR($B518="",SUMPRODUCT(--(Extinguishers!$A$2:$A$301=$B518))&lt;&gt;1),"Check ID",IF(OR(NOT(AND(ISNUMBER($A518),N($A518)&gt;=18264,N($A518)&lt;=73050)),N($A518)&lt;SUMPRODUCT(--(Extinguishers!$A$2:$A$301=$B518),Extinguishers!$E$2:$E$301),AND($C518&lt;&gt;"Monthly",$C518&lt;&gt;"Maintenance",$C518&lt;&gt;"Internal",$C518&lt;&gt;"Hydrostatic"),AND($E518&lt;&gt;"Pass",$E518&lt;&gt;"Fail"),AND($G518&lt;&gt;"",$G518&lt;&gt;"Open",$G518&lt;&gt;"Closed")),"Check inputs",IF(AND($E518="Fail",$G518=""),"Set follow-up","OK"))))</f>
        <v/>
      </c>
      <c r="I518" s="26">
        <f>IF(AND(ISNUMBER($A518),N($A518)&gt;=18264,N($A518)&lt;=73050),$A518,0)</f>
        <v>0</v>
      </c>
    </row>
    <row r="519" spans="1:9" x14ac:dyDescent="0.25">
      <c r="A519" s="25"/>
      <c r="B519" s="13"/>
      <c r="C519" s="13"/>
      <c r="D519" s="14"/>
      <c r="E519" s="13"/>
      <c r="F519" s="14"/>
      <c r="G519" s="13"/>
      <c r="H519" s="16" t="str">
        <f>IF(COUNTA($A519:$G519)=0,"",IF(OR($B519="",SUMPRODUCT(--(Extinguishers!$A$2:$A$301=$B519))&lt;&gt;1),"Check ID",IF(OR(NOT(AND(ISNUMBER($A519),N($A519)&gt;=18264,N($A519)&lt;=73050)),N($A519)&lt;SUMPRODUCT(--(Extinguishers!$A$2:$A$301=$B519),Extinguishers!$E$2:$E$301),AND($C519&lt;&gt;"Monthly",$C519&lt;&gt;"Maintenance",$C519&lt;&gt;"Internal",$C519&lt;&gt;"Hydrostatic"),AND($E519&lt;&gt;"Pass",$E519&lt;&gt;"Fail"),AND($G519&lt;&gt;"",$G519&lt;&gt;"Open",$G519&lt;&gt;"Closed")),"Check inputs",IF(AND($E519="Fail",$G519=""),"Set follow-up","OK"))))</f>
        <v/>
      </c>
      <c r="I519" s="26">
        <f>IF(AND(ISNUMBER($A519),N($A519)&gt;=18264,N($A519)&lt;=73050),$A519,0)</f>
        <v>0</v>
      </c>
    </row>
    <row r="520" spans="1:9" x14ac:dyDescent="0.25">
      <c r="A520" s="25"/>
      <c r="B520" s="13"/>
      <c r="C520" s="13"/>
      <c r="D520" s="14"/>
      <c r="E520" s="13"/>
      <c r="F520" s="14"/>
      <c r="G520" s="13"/>
      <c r="H520" s="16" t="str">
        <f>IF(COUNTA($A520:$G520)=0,"",IF(OR($B520="",SUMPRODUCT(--(Extinguishers!$A$2:$A$301=$B520))&lt;&gt;1),"Check ID",IF(OR(NOT(AND(ISNUMBER($A520),N($A520)&gt;=18264,N($A520)&lt;=73050)),N($A520)&lt;SUMPRODUCT(--(Extinguishers!$A$2:$A$301=$B520),Extinguishers!$E$2:$E$301),AND($C520&lt;&gt;"Monthly",$C520&lt;&gt;"Maintenance",$C520&lt;&gt;"Internal",$C520&lt;&gt;"Hydrostatic"),AND($E520&lt;&gt;"Pass",$E520&lt;&gt;"Fail"),AND($G520&lt;&gt;"",$G520&lt;&gt;"Open",$G520&lt;&gt;"Closed")),"Check inputs",IF(AND($E520="Fail",$G520=""),"Set follow-up","OK"))))</f>
        <v/>
      </c>
      <c r="I520" s="26">
        <f>IF(AND(ISNUMBER($A520),N($A520)&gt;=18264,N($A520)&lt;=73050),$A520,0)</f>
        <v>0</v>
      </c>
    </row>
    <row r="521" spans="1:9" x14ac:dyDescent="0.25">
      <c r="A521" s="25"/>
      <c r="B521" s="13"/>
      <c r="C521" s="13"/>
      <c r="D521" s="14"/>
      <c r="E521" s="13"/>
      <c r="F521" s="14"/>
      <c r="G521" s="13"/>
      <c r="H521" s="16" t="str">
        <f>IF(COUNTA($A521:$G521)=0,"",IF(OR($B521="",SUMPRODUCT(--(Extinguishers!$A$2:$A$301=$B521))&lt;&gt;1),"Check ID",IF(OR(NOT(AND(ISNUMBER($A521),N($A521)&gt;=18264,N($A521)&lt;=73050)),N($A521)&lt;SUMPRODUCT(--(Extinguishers!$A$2:$A$301=$B521),Extinguishers!$E$2:$E$301),AND($C521&lt;&gt;"Monthly",$C521&lt;&gt;"Maintenance",$C521&lt;&gt;"Internal",$C521&lt;&gt;"Hydrostatic"),AND($E521&lt;&gt;"Pass",$E521&lt;&gt;"Fail"),AND($G521&lt;&gt;"",$G521&lt;&gt;"Open",$G521&lt;&gt;"Closed")),"Check inputs",IF(AND($E521="Fail",$G521=""),"Set follow-up","OK"))))</f>
        <v/>
      </c>
      <c r="I521" s="26">
        <f>IF(AND(ISNUMBER($A521),N($A521)&gt;=18264,N($A521)&lt;=73050),$A521,0)</f>
        <v>0</v>
      </c>
    </row>
    <row r="522" spans="1:9" x14ac:dyDescent="0.25">
      <c r="A522" s="25"/>
      <c r="B522" s="13"/>
      <c r="C522" s="13"/>
      <c r="D522" s="14"/>
      <c r="E522" s="13"/>
      <c r="F522" s="14"/>
      <c r="G522" s="13"/>
      <c r="H522" s="16" t="str">
        <f>IF(COUNTA($A522:$G522)=0,"",IF(OR($B522="",SUMPRODUCT(--(Extinguishers!$A$2:$A$301=$B522))&lt;&gt;1),"Check ID",IF(OR(NOT(AND(ISNUMBER($A522),N($A522)&gt;=18264,N($A522)&lt;=73050)),N($A522)&lt;SUMPRODUCT(--(Extinguishers!$A$2:$A$301=$B522),Extinguishers!$E$2:$E$301),AND($C522&lt;&gt;"Monthly",$C522&lt;&gt;"Maintenance",$C522&lt;&gt;"Internal",$C522&lt;&gt;"Hydrostatic"),AND($E522&lt;&gt;"Pass",$E522&lt;&gt;"Fail"),AND($G522&lt;&gt;"",$G522&lt;&gt;"Open",$G522&lt;&gt;"Closed")),"Check inputs",IF(AND($E522="Fail",$G522=""),"Set follow-up","OK"))))</f>
        <v/>
      </c>
      <c r="I522" s="26">
        <f>IF(AND(ISNUMBER($A522),N($A522)&gt;=18264,N($A522)&lt;=73050),$A522,0)</f>
        <v>0</v>
      </c>
    </row>
    <row r="523" spans="1:9" x14ac:dyDescent="0.25">
      <c r="A523" s="25"/>
      <c r="B523" s="13"/>
      <c r="C523" s="13"/>
      <c r="D523" s="14"/>
      <c r="E523" s="13"/>
      <c r="F523" s="14"/>
      <c r="G523" s="13"/>
      <c r="H523" s="16" t="str">
        <f>IF(COUNTA($A523:$G523)=0,"",IF(OR($B523="",SUMPRODUCT(--(Extinguishers!$A$2:$A$301=$B523))&lt;&gt;1),"Check ID",IF(OR(NOT(AND(ISNUMBER($A523),N($A523)&gt;=18264,N($A523)&lt;=73050)),N($A523)&lt;SUMPRODUCT(--(Extinguishers!$A$2:$A$301=$B523),Extinguishers!$E$2:$E$301),AND($C523&lt;&gt;"Monthly",$C523&lt;&gt;"Maintenance",$C523&lt;&gt;"Internal",$C523&lt;&gt;"Hydrostatic"),AND($E523&lt;&gt;"Pass",$E523&lt;&gt;"Fail"),AND($G523&lt;&gt;"",$G523&lt;&gt;"Open",$G523&lt;&gt;"Closed")),"Check inputs",IF(AND($E523="Fail",$G523=""),"Set follow-up","OK"))))</f>
        <v/>
      </c>
      <c r="I523" s="26">
        <f>IF(AND(ISNUMBER($A523),N($A523)&gt;=18264,N($A523)&lt;=73050),$A523,0)</f>
        <v>0</v>
      </c>
    </row>
    <row r="524" spans="1:9" x14ac:dyDescent="0.25">
      <c r="A524" s="25"/>
      <c r="B524" s="13"/>
      <c r="C524" s="13"/>
      <c r="D524" s="14"/>
      <c r="E524" s="13"/>
      <c r="F524" s="14"/>
      <c r="G524" s="13"/>
      <c r="H524" s="16" t="str">
        <f>IF(COUNTA($A524:$G524)=0,"",IF(OR($B524="",SUMPRODUCT(--(Extinguishers!$A$2:$A$301=$B524))&lt;&gt;1),"Check ID",IF(OR(NOT(AND(ISNUMBER($A524),N($A524)&gt;=18264,N($A524)&lt;=73050)),N($A524)&lt;SUMPRODUCT(--(Extinguishers!$A$2:$A$301=$B524),Extinguishers!$E$2:$E$301),AND($C524&lt;&gt;"Monthly",$C524&lt;&gt;"Maintenance",$C524&lt;&gt;"Internal",$C524&lt;&gt;"Hydrostatic"),AND($E524&lt;&gt;"Pass",$E524&lt;&gt;"Fail"),AND($G524&lt;&gt;"",$G524&lt;&gt;"Open",$G524&lt;&gt;"Closed")),"Check inputs",IF(AND($E524="Fail",$G524=""),"Set follow-up","OK"))))</f>
        <v/>
      </c>
      <c r="I524" s="26">
        <f>IF(AND(ISNUMBER($A524),N($A524)&gt;=18264,N($A524)&lt;=73050),$A524,0)</f>
        <v>0</v>
      </c>
    </row>
    <row r="525" spans="1:9" x14ac:dyDescent="0.25">
      <c r="A525" s="25"/>
      <c r="B525" s="13"/>
      <c r="C525" s="13"/>
      <c r="D525" s="14"/>
      <c r="E525" s="13"/>
      <c r="F525" s="14"/>
      <c r="G525" s="13"/>
      <c r="H525" s="16" t="str">
        <f>IF(COUNTA($A525:$G525)=0,"",IF(OR($B525="",SUMPRODUCT(--(Extinguishers!$A$2:$A$301=$B525))&lt;&gt;1),"Check ID",IF(OR(NOT(AND(ISNUMBER($A525),N($A525)&gt;=18264,N($A525)&lt;=73050)),N($A525)&lt;SUMPRODUCT(--(Extinguishers!$A$2:$A$301=$B525),Extinguishers!$E$2:$E$301),AND($C525&lt;&gt;"Monthly",$C525&lt;&gt;"Maintenance",$C525&lt;&gt;"Internal",$C525&lt;&gt;"Hydrostatic"),AND($E525&lt;&gt;"Pass",$E525&lt;&gt;"Fail"),AND($G525&lt;&gt;"",$G525&lt;&gt;"Open",$G525&lt;&gt;"Closed")),"Check inputs",IF(AND($E525="Fail",$G525=""),"Set follow-up","OK"))))</f>
        <v/>
      </c>
      <c r="I525" s="26">
        <f>IF(AND(ISNUMBER($A525),N($A525)&gt;=18264,N($A525)&lt;=73050),$A525,0)</f>
        <v>0</v>
      </c>
    </row>
    <row r="526" spans="1:9" x14ac:dyDescent="0.25">
      <c r="A526" s="25"/>
      <c r="B526" s="13"/>
      <c r="C526" s="13"/>
      <c r="D526" s="14"/>
      <c r="E526" s="13"/>
      <c r="F526" s="14"/>
      <c r="G526" s="13"/>
      <c r="H526" s="16" t="str">
        <f>IF(COUNTA($A526:$G526)=0,"",IF(OR($B526="",SUMPRODUCT(--(Extinguishers!$A$2:$A$301=$B526))&lt;&gt;1),"Check ID",IF(OR(NOT(AND(ISNUMBER($A526),N($A526)&gt;=18264,N($A526)&lt;=73050)),N($A526)&lt;SUMPRODUCT(--(Extinguishers!$A$2:$A$301=$B526),Extinguishers!$E$2:$E$301),AND($C526&lt;&gt;"Monthly",$C526&lt;&gt;"Maintenance",$C526&lt;&gt;"Internal",$C526&lt;&gt;"Hydrostatic"),AND($E526&lt;&gt;"Pass",$E526&lt;&gt;"Fail"),AND($G526&lt;&gt;"",$G526&lt;&gt;"Open",$G526&lt;&gt;"Closed")),"Check inputs",IF(AND($E526="Fail",$G526=""),"Set follow-up","OK"))))</f>
        <v/>
      </c>
      <c r="I526" s="26">
        <f>IF(AND(ISNUMBER($A526),N($A526)&gt;=18264,N($A526)&lt;=73050),$A526,0)</f>
        <v>0</v>
      </c>
    </row>
    <row r="527" spans="1:9" x14ac:dyDescent="0.25">
      <c r="A527" s="25"/>
      <c r="B527" s="13"/>
      <c r="C527" s="13"/>
      <c r="D527" s="14"/>
      <c r="E527" s="13"/>
      <c r="F527" s="14"/>
      <c r="G527" s="13"/>
      <c r="H527" s="16" t="str">
        <f>IF(COUNTA($A527:$G527)=0,"",IF(OR($B527="",SUMPRODUCT(--(Extinguishers!$A$2:$A$301=$B527))&lt;&gt;1),"Check ID",IF(OR(NOT(AND(ISNUMBER($A527),N($A527)&gt;=18264,N($A527)&lt;=73050)),N($A527)&lt;SUMPRODUCT(--(Extinguishers!$A$2:$A$301=$B527),Extinguishers!$E$2:$E$301),AND($C527&lt;&gt;"Monthly",$C527&lt;&gt;"Maintenance",$C527&lt;&gt;"Internal",$C527&lt;&gt;"Hydrostatic"),AND($E527&lt;&gt;"Pass",$E527&lt;&gt;"Fail"),AND($G527&lt;&gt;"",$G527&lt;&gt;"Open",$G527&lt;&gt;"Closed")),"Check inputs",IF(AND($E527="Fail",$G527=""),"Set follow-up","OK"))))</f>
        <v/>
      </c>
      <c r="I527" s="26">
        <f>IF(AND(ISNUMBER($A527),N($A527)&gt;=18264,N($A527)&lt;=73050),$A527,0)</f>
        <v>0</v>
      </c>
    </row>
    <row r="528" spans="1:9" x14ac:dyDescent="0.25">
      <c r="A528" s="25"/>
      <c r="B528" s="13"/>
      <c r="C528" s="13"/>
      <c r="D528" s="14"/>
      <c r="E528" s="13"/>
      <c r="F528" s="14"/>
      <c r="G528" s="13"/>
      <c r="H528" s="16" t="str">
        <f>IF(COUNTA($A528:$G528)=0,"",IF(OR($B528="",SUMPRODUCT(--(Extinguishers!$A$2:$A$301=$B528))&lt;&gt;1),"Check ID",IF(OR(NOT(AND(ISNUMBER($A528),N($A528)&gt;=18264,N($A528)&lt;=73050)),N($A528)&lt;SUMPRODUCT(--(Extinguishers!$A$2:$A$301=$B528),Extinguishers!$E$2:$E$301),AND($C528&lt;&gt;"Monthly",$C528&lt;&gt;"Maintenance",$C528&lt;&gt;"Internal",$C528&lt;&gt;"Hydrostatic"),AND($E528&lt;&gt;"Pass",$E528&lt;&gt;"Fail"),AND($G528&lt;&gt;"",$G528&lt;&gt;"Open",$G528&lt;&gt;"Closed")),"Check inputs",IF(AND($E528="Fail",$G528=""),"Set follow-up","OK"))))</f>
        <v/>
      </c>
      <c r="I528" s="26">
        <f>IF(AND(ISNUMBER($A528),N($A528)&gt;=18264,N($A528)&lt;=73050),$A528,0)</f>
        <v>0</v>
      </c>
    </row>
    <row r="529" spans="1:9" x14ac:dyDescent="0.25">
      <c r="A529" s="25"/>
      <c r="B529" s="13"/>
      <c r="C529" s="13"/>
      <c r="D529" s="14"/>
      <c r="E529" s="13"/>
      <c r="F529" s="14"/>
      <c r="G529" s="13"/>
      <c r="H529" s="16" t="str">
        <f>IF(COUNTA($A529:$G529)=0,"",IF(OR($B529="",SUMPRODUCT(--(Extinguishers!$A$2:$A$301=$B529))&lt;&gt;1),"Check ID",IF(OR(NOT(AND(ISNUMBER($A529),N($A529)&gt;=18264,N($A529)&lt;=73050)),N($A529)&lt;SUMPRODUCT(--(Extinguishers!$A$2:$A$301=$B529),Extinguishers!$E$2:$E$301),AND($C529&lt;&gt;"Monthly",$C529&lt;&gt;"Maintenance",$C529&lt;&gt;"Internal",$C529&lt;&gt;"Hydrostatic"),AND($E529&lt;&gt;"Pass",$E529&lt;&gt;"Fail"),AND($G529&lt;&gt;"",$G529&lt;&gt;"Open",$G529&lt;&gt;"Closed")),"Check inputs",IF(AND($E529="Fail",$G529=""),"Set follow-up","OK"))))</f>
        <v/>
      </c>
      <c r="I529" s="26">
        <f>IF(AND(ISNUMBER($A529),N($A529)&gt;=18264,N($A529)&lt;=73050),$A529,0)</f>
        <v>0</v>
      </c>
    </row>
    <row r="530" spans="1:9" x14ac:dyDescent="0.25">
      <c r="A530" s="25"/>
      <c r="B530" s="13"/>
      <c r="C530" s="13"/>
      <c r="D530" s="14"/>
      <c r="E530" s="13"/>
      <c r="F530" s="14"/>
      <c r="G530" s="13"/>
      <c r="H530" s="16" t="str">
        <f>IF(COUNTA($A530:$G530)=0,"",IF(OR($B530="",SUMPRODUCT(--(Extinguishers!$A$2:$A$301=$B530))&lt;&gt;1),"Check ID",IF(OR(NOT(AND(ISNUMBER($A530),N($A530)&gt;=18264,N($A530)&lt;=73050)),N($A530)&lt;SUMPRODUCT(--(Extinguishers!$A$2:$A$301=$B530),Extinguishers!$E$2:$E$301),AND($C530&lt;&gt;"Monthly",$C530&lt;&gt;"Maintenance",$C530&lt;&gt;"Internal",$C530&lt;&gt;"Hydrostatic"),AND($E530&lt;&gt;"Pass",$E530&lt;&gt;"Fail"),AND($G530&lt;&gt;"",$G530&lt;&gt;"Open",$G530&lt;&gt;"Closed")),"Check inputs",IF(AND($E530="Fail",$G530=""),"Set follow-up","OK"))))</f>
        <v/>
      </c>
      <c r="I530" s="26">
        <f>IF(AND(ISNUMBER($A530),N($A530)&gt;=18264,N($A530)&lt;=73050),$A530,0)</f>
        <v>0</v>
      </c>
    </row>
    <row r="531" spans="1:9" x14ac:dyDescent="0.25">
      <c r="A531" s="25"/>
      <c r="B531" s="13"/>
      <c r="C531" s="13"/>
      <c r="D531" s="14"/>
      <c r="E531" s="13"/>
      <c r="F531" s="14"/>
      <c r="G531" s="13"/>
      <c r="H531" s="16" t="str">
        <f>IF(COUNTA($A531:$G531)=0,"",IF(OR($B531="",SUMPRODUCT(--(Extinguishers!$A$2:$A$301=$B531))&lt;&gt;1),"Check ID",IF(OR(NOT(AND(ISNUMBER($A531),N($A531)&gt;=18264,N($A531)&lt;=73050)),N($A531)&lt;SUMPRODUCT(--(Extinguishers!$A$2:$A$301=$B531),Extinguishers!$E$2:$E$301),AND($C531&lt;&gt;"Monthly",$C531&lt;&gt;"Maintenance",$C531&lt;&gt;"Internal",$C531&lt;&gt;"Hydrostatic"),AND($E531&lt;&gt;"Pass",$E531&lt;&gt;"Fail"),AND($G531&lt;&gt;"",$G531&lt;&gt;"Open",$G531&lt;&gt;"Closed")),"Check inputs",IF(AND($E531="Fail",$G531=""),"Set follow-up","OK"))))</f>
        <v/>
      </c>
      <c r="I531" s="26">
        <f>IF(AND(ISNUMBER($A531),N($A531)&gt;=18264,N($A531)&lt;=73050),$A531,0)</f>
        <v>0</v>
      </c>
    </row>
    <row r="532" spans="1:9" x14ac:dyDescent="0.25">
      <c r="A532" s="25"/>
      <c r="B532" s="13"/>
      <c r="C532" s="13"/>
      <c r="D532" s="14"/>
      <c r="E532" s="13"/>
      <c r="F532" s="14"/>
      <c r="G532" s="13"/>
      <c r="H532" s="16" t="str">
        <f>IF(COUNTA($A532:$G532)=0,"",IF(OR($B532="",SUMPRODUCT(--(Extinguishers!$A$2:$A$301=$B532))&lt;&gt;1),"Check ID",IF(OR(NOT(AND(ISNUMBER($A532),N($A532)&gt;=18264,N($A532)&lt;=73050)),N($A532)&lt;SUMPRODUCT(--(Extinguishers!$A$2:$A$301=$B532),Extinguishers!$E$2:$E$301),AND($C532&lt;&gt;"Monthly",$C532&lt;&gt;"Maintenance",$C532&lt;&gt;"Internal",$C532&lt;&gt;"Hydrostatic"),AND($E532&lt;&gt;"Pass",$E532&lt;&gt;"Fail"),AND($G532&lt;&gt;"",$G532&lt;&gt;"Open",$G532&lt;&gt;"Closed")),"Check inputs",IF(AND($E532="Fail",$G532=""),"Set follow-up","OK"))))</f>
        <v/>
      </c>
      <c r="I532" s="26">
        <f>IF(AND(ISNUMBER($A532),N($A532)&gt;=18264,N($A532)&lt;=73050),$A532,0)</f>
        <v>0</v>
      </c>
    </row>
    <row r="533" spans="1:9" x14ac:dyDescent="0.25">
      <c r="A533" s="25"/>
      <c r="B533" s="13"/>
      <c r="C533" s="13"/>
      <c r="D533" s="14"/>
      <c r="E533" s="13"/>
      <c r="F533" s="14"/>
      <c r="G533" s="13"/>
      <c r="H533" s="16" t="str">
        <f>IF(COUNTA($A533:$G533)=0,"",IF(OR($B533="",SUMPRODUCT(--(Extinguishers!$A$2:$A$301=$B533))&lt;&gt;1),"Check ID",IF(OR(NOT(AND(ISNUMBER($A533),N($A533)&gt;=18264,N($A533)&lt;=73050)),N($A533)&lt;SUMPRODUCT(--(Extinguishers!$A$2:$A$301=$B533),Extinguishers!$E$2:$E$301),AND($C533&lt;&gt;"Monthly",$C533&lt;&gt;"Maintenance",$C533&lt;&gt;"Internal",$C533&lt;&gt;"Hydrostatic"),AND($E533&lt;&gt;"Pass",$E533&lt;&gt;"Fail"),AND($G533&lt;&gt;"",$G533&lt;&gt;"Open",$G533&lt;&gt;"Closed")),"Check inputs",IF(AND($E533="Fail",$G533=""),"Set follow-up","OK"))))</f>
        <v/>
      </c>
      <c r="I533" s="26">
        <f>IF(AND(ISNUMBER($A533),N($A533)&gt;=18264,N($A533)&lt;=73050),$A533,0)</f>
        <v>0</v>
      </c>
    </row>
    <row r="534" spans="1:9" x14ac:dyDescent="0.25">
      <c r="A534" s="25"/>
      <c r="B534" s="13"/>
      <c r="C534" s="13"/>
      <c r="D534" s="14"/>
      <c r="E534" s="13"/>
      <c r="F534" s="14"/>
      <c r="G534" s="13"/>
      <c r="H534" s="16" t="str">
        <f>IF(COUNTA($A534:$G534)=0,"",IF(OR($B534="",SUMPRODUCT(--(Extinguishers!$A$2:$A$301=$B534))&lt;&gt;1),"Check ID",IF(OR(NOT(AND(ISNUMBER($A534),N($A534)&gt;=18264,N($A534)&lt;=73050)),N($A534)&lt;SUMPRODUCT(--(Extinguishers!$A$2:$A$301=$B534),Extinguishers!$E$2:$E$301),AND($C534&lt;&gt;"Monthly",$C534&lt;&gt;"Maintenance",$C534&lt;&gt;"Internal",$C534&lt;&gt;"Hydrostatic"),AND($E534&lt;&gt;"Pass",$E534&lt;&gt;"Fail"),AND($G534&lt;&gt;"",$G534&lt;&gt;"Open",$G534&lt;&gt;"Closed")),"Check inputs",IF(AND($E534="Fail",$G534=""),"Set follow-up","OK"))))</f>
        <v/>
      </c>
      <c r="I534" s="26">
        <f>IF(AND(ISNUMBER($A534),N($A534)&gt;=18264,N($A534)&lt;=73050),$A534,0)</f>
        <v>0</v>
      </c>
    </row>
    <row r="535" spans="1:9" x14ac:dyDescent="0.25">
      <c r="A535" s="25"/>
      <c r="B535" s="13"/>
      <c r="C535" s="13"/>
      <c r="D535" s="14"/>
      <c r="E535" s="13"/>
      <c r="F535" s="14"/>
      <c r="G535" s="13"/>
      <c r="H535" s="16" t="str">
        <f>IF(COUNTA($A535:$G535)=0,"",IF(OR($B535="",SUMPRODUCT(--(Extinguishers!$A$2:$A$301=$B535))&lt;&gt;1),"Check ID",IF(OR(NOT(AND(ISNUMBER($A535),N($A535)&gt;=18264,N($A535)&lt;=73050)),N($A535)&lt;SUMPRODUCT(--(Extinguishers!$A$2:$A$301=$B535),Extinguishers!$E$2:$E$301),AND($C535&lt;&gt;"Monthly",$C535&lt;&gt;"Maintenance",$C535&lt;&gt;"Internal",$C535&lt;&gt;"Hydrostatic"),AND($E535&lt;&gt;"Pass",$E535&lt;&gt;"Fail"),AND($G535&lt;&gt;"",$G535&lt;&gt;"Open",$G535&lt;&gt;"Closed")),"Check inputs",IF(AND($E535="Fail",$G535=""),"Set follow-up","OK"))))</f>
        <v/>
      </c>
      <c r="I535" s="26">
        <f>IF(AND(ISNUMBER($A535),N($A535)&gt;=18264,N($A535)&lt;=73050),$A535,0)</f>
        <v>0</v>
      </c>
    </row>
    <row r="536" spans="1:9" x14ac:dyDescent="0.25">
      <c r="A536" s="25"/>
      <c r="B536" s="13"/>
      <c r="C536" s="13"/>
      <c r="D536" s="14"/>
      <c r="E536" s="13"/>
      <c r="F536" s="14"/>
      <c r="G536" s="13"/>
      <c r="H536" s="16" t="str">
        <f>IF(COUNTA($A536:$G536)=0,"",IF(OR($B536="",SUMPRODUCT(--(Extinguishers!$A$2:$A$301=$B536))&lt;&gt;1),"Check ID",IF(OR(NOT(AND(ISNUMBER($A536),N($A536)&gt;=18264,N($A536)&lt;=73050)),N($A536)&lt;SUMPRODUCT(--(Extinguishers!$A$2:$A$301=$B536),Extinguishers!$E$2:$E$301),AND($C536&lt;&gt;"Monthly",$C536&lt;&gt;"Maintenance",$C536&lt;&gt;"Internal",$C536&lt;&gt;"Hydrostatic"),AND($E536&lt;&gt;"Pass",$E536&lt;&gt;"Fail"),AND($G536&lt;&gt;"",$G536&lt;&gt;"Open",$G536&lt;&gt;"Closed")),"Check inputs",IF(AND($E536="Fail",$G536=""),"Set follow-up","OK"))))</f>
        <v/>
      </c>
      <c r="I536" s="26">
        <f>IF(AND(ISNUMBER($A536),N($A536)&gt;=18264,N($A536)&lt;=73050),$A536,0)</f>
        <v>0</v>
      </c>
    </row>
    <row r="537" spans="1:9" x14ac:dyDescent="0.25">
      <c r="A537" s="25"/>
      <c r="B537" s="13"/>
      <c r="C537" s="13"/>
      <c r="D537" s="14"/>
      <c r="E537" s="13"/>
      <c r="F537" s="14"/>
      <c r="G537" s="13"/>
      <c r="H537" s="16" t="str">
        <f>IF(COUNTA($A537:$G537)=0,"",IF(OR($B537="",SUMPRODUCT(--(Extinguishers!$A$2:$A$301=$B537))&lt;&gt;1),"Check ID",IF(OR(NOT(AND(ISNUMBER($A537),N($A537)&gt;=18264,N($A537)&lt;=73050)),N($A537)&lt;SUMPRODUCT(--(Extinguishers!$A$2:$A$301=$B537),Extinguishers!$E$2:$E$301),AND($C537&lt;&gt;"Monthly",$C537&lt;&gt;"Maintenance",$C537&lt;&gt;"Internal",$C537&lt;&gt;"Hydrostatic"),AND($E537&lt;&gt;"Pass",$E537&lt;&gt;"Fail"),AND($G537&lt;&gt;"",$G537&lt;&gt;"Open",$G537&lt;&gt;"Closed")),"Check inputs",IF(AND($E537="Fail",$G537=""),"Set follow-up","OK"))))</f>
        <v/>
      </c>
      <c r="I537" s="26">
        <f>IF(AND(ISNUMBER($A537),N($A537)&gt;=18264,N($A537)&lt;=73050),$A537,0)</f>
        <v>0</v>
      </c>
    </row>
    <row r="538" spans="1:9" x14ac:dyDescent="0.25">
      <c r="A538" s="25"/>
      <c r="B538" s="13"/>
      <c r="C538" s="13"/>
      <c r="D538" s="14"/>
      <c r="E538" s="13"/>
      <c r="F538" s="14"/>
      <c r="G538" s="13"/>
      <c r="H538" s="16" t="str">
        <f>IF(COUNTA($A538:$G538)=0,"",IF(OR($B538="",SUMPRODUCT(--(Extinguishers!$A$2:$A$301=$B538))&lt;&gt;1),"Check ID",IF(OR(NOT(AND(ISNUMBER($A538),N($A538)&gt;=18264,N($A538)&lt;=73050)),N($A538)&lt;SUMPRODUCT(--(Extinguishers!$A$2:$A$301=$B538),Extinguishers!$E$2:$E$301),AND($C538&lt;&gt;"Monthly",$C538&lt;&gt;"Maintenance",$C538&lt;&gt;"Internal",$C538&lt;&gt;"Hydrostatic"),AND($E538&lt;&gt;"Pass",$E538&lt;&gt;"Fail"),AND($G538&lt;&gt;"",$G538&lt;&gt;"Open",$G538&lt;&gt;"Closed")),"Check inputs",IF(AND($E538="Fail",$G538=""),"Set follow-up","OK"))))</f>
        <v/>
      </c>
      <c r="I538" s="26">
        <f>IF(AND(ISNUMBER($A538),N($A538)&gt;=18264,N($A538)&lt;=73050),$A538,0)</f>
        <v>0</v>
      </c>
    </row>
    <row r="539" spans="1:9" x14ac:dyDescent="0.25">
      <c r="A539" s="25"/>
      <c r="B539" s="13"/>
      <c r="C539" s="13"/>
      <c r="D539" s="14"/>
      <c r="E539" s="13"/>
      <c r="F539" s="14"/>
      <c r="G539" s="13"/>
      <c r="H539" s="16" t="str">
        <f>IF(COUNTA($A539:$G539)=0,"",IF(OR($B539="",SUMPRODUCT(--(Extinguishers!$A$2:$A$301=$B539))&lt;&gt;1),"Check ID",IF(OR(NOT(AND(ISNUMBER($A539),N($A539)&gt;=18264,N($A539)&lt;=73050)),N($A539)&lt;SUMPRODUCT(--(Extinguishers!$A$2:$A$301=$B539),Extinguishers!$E$2:$E$301),AND($C539&lt;&gt;"Monthly",$C539&lt;&gt;"Maintenance",$C539&lt;&gt;"Internal",$C539&lt;&gt;"Hydrostatic"),AND($E539&lt;&gt;"Pass",$E539&lt;&gt;"Fail"),AND($G539&lt;&gt;"",$G539&lt;&gt;"Open",$G539&lt;&gt;"Closed")),"Check inputs",IF(AND($E539="Fail",$G539=""),"Set follow-up","OK"))))</f>
        <v/>
      </c>
      <c r="I539" s="26">
        <f>IF(AND(ISNUMBER($A539),N($A539)&gt;=18264,N($A539)&lt;=73050),$A539,0)</f>
        <v>0</v>
      </c>
    </row>
    <row r="540" spans="1:9" x14ac:dyDescent="0.25">
      <c r="A540" s="25"/>
      <c r="B540" s="13"/>
      <c r="C540" s="13"/>
      <c r="D540" s="14"/>
      <c r="E540" s="13"/>
      <c r="F540" s="14"/>
      <c r="G540" s="13"/>
      <c r="H540" s="16" t="str">
        <f>IF(COUNTA($A540:$G540)=0,"",IF(OR($B540="",SUMPRODUCT(--(Extinguishers!$A$2:$A$301=$B540))&lt;&gt;1),"Check ID",IF(OR(NOT(AND(ISNUMBER($A540),N($A540)&gt;=18264,N($A540)&lt;=73050)),N($A540)&lt;SUMPRODUCT(--(Extinguishers!$A$2:$A$301=$B540),Extinguishers!$E$2:$E$301),AND($C540&lt;&gt;"Monthly",$C540&lt;&gt;"Maintenance",$C540&lt;&gt;"Internal",$C540&lt;&gt;"Hydrostatic"),AND($E540&lt;&gt;"Pass",$E540&lt;&gt;"Fail"),AND($G540&lt;&gt;"",$G540&lt;&gt;"Open",$G540&lt;&gt;"Closed")),"Check inputs",IF(AND($E540="Fail",$G540=""),"Set follow-up","OK"))))</f>
        <v/>
      </c>
      <c r="I540" s="26">
        <f>IF(AND(ISNUMBER($A540),N($A540)&gt;=18264,N($A540)&lt;=73050),$A540,0)</f>
        <v>0</v>
      </c>
    </row>
    <row r="541" spans="1:9" x14ac:dyDescent="0.25">
      <c r="A541" s="25"/>
      <c r="B541" s="13"/>
      <c r="C541" s="13"/>
      <c r="D541" s="14"/>
      <c r="E541" s="13"/>
      <c r="F541" s="14"/>
      <c r="G541" s="13"/>
      <c r="H541" s="16" t="str">
        <f>IF(COUNTA($A541:$G541)=0,"",IF(OR($B541="",SUMPRODUCT(--(Extinguishers!$A$2:$A$301=$B541))&lt;&gt;1),"Check ID",IF(OR(NOT(AND(ISNUMBER($A541),N($A541)&gt;=18264,N($A541)&lt;=73050)),N($A541)&lt;SUMPRODUCT(--(Extinguishers!$A$2:$A$301=$B541),Extinguishers!$E$2:$E$301),AND($C541&lt;&gt;"Monthly",$C541&lt;&gt;"Maintenance",$C541&lt;&gt;"Internal",$C541&lt;&gt;"Hydrostatic"),AND($E541&lt;&gt;"Pass",$E541&lt;&gt;"Fail"),AND($G541&lt;&gt;"",$G541&lt;&gt;"Open",$G541&lt;&gt;"Closed")),"Check inputs",IF(AND($E541="Fail",$G541=""),"Set follow-up","OK"))))</f>
        <v/>
      </c>
      <c r="I541" s="26">
        <f>IF(AND(ISNUMBER($A541),N($A541)&gt;=18264,N($A541)&lt;=73050),$A541,0)</f>
        <v>0</v>
      </c>
    </row>
    <row r="542" spans="1:9" x14ac:dyDescent="0.25">
      <c r="A542" s="25"/>
      <c r="B542" s="13"/>
      <c r="C542" s="13"/>
      <c r="D542" s="14"/>
      <c r="E542" s="13"/>
      <c r="F542" s="14"/>
      <c r="G542" s="13"/>
      <c r="H542" s="16" t="str">
        <f>IF(COUNTA($A542:$G542)=0,"",IF(OR($B542="",SUMPRODUCT(--(Extinguishers!$A$2:$A$301=$B542))&lt;&gt;1),"Check ID",IF(OR(NOT(AND(ISNUMBER($A542),N($A542)&gt;=18264,N($A542)&lt;=73050)),N($A542)&lt;SUMPRODUCT(--(Extinguishers!$A$2:$A$301=$B542),Extinguishers!$E$2:$E$301),AND($C542&lt;&gt;"Monthly",$C542&lt;&gt;"Maintenance",$C542&lt;&gt;"Internal",$C542&lt;&gt;"Hydrostatic"),AND($E542&lt;&gt;"Pass",$E542&lt;&gt;"Fail"),AND($G542&lt;&gt;"",$G542&lt;&gt;"Open",$G542&lt;&gt;"Closed")),"Check inputs",IF(AND($E542="Fail",$G542=""),"Set follow-up","OK"))))</f>
        <v/>
      </c>
      <c r="I542" s="26">
        <f>IF(AND(ISNUMBER($A542),N($A542)&gt;=18264,N($A542)&lt;=73050),$A542,0)</f>
        <v>0</v>
      </c>
    </row>
    <row r="543" spans="1:9" x14ac:dyDescent="0.25">
      <c r="A543" s="25"/>
      <c r="B543" s="13"/>
      <c r="C543" s="13"/>
      <c r="D543" s="14"/>
      <c r="E543" s="13"/>
      <c r="F543" s="14"/>
      <c r="G543" s="13"/>
      <c r="H543" s="16" t="str">
        <f>IF(COUNTA($A543:$G543)=0,"",IF(OR($B543="",SUMPRODUCT(--(Extinguishers!$A$2:$A$301=$B543))&lt;&gt;1),"Check ID",IF(OR(NOT(AND(ISNUMBER($A543),N($A543)&gt;=18264,N($A543)&lt;=73050)),N($A543)&lt;SUMPRODUCT(--(Extinguishers!$A$2:$A$301=$B543),Extinguishers!$E$2:$E$301),AND($C543&lt;&gt;"Monthly",$C543&lt;&gt;"Maintenance",$C543&lt;&gt;"Internal",$C543&lt;&gt;"Hydrostatic"),AND($E543&lt;&gt;"Pass",$E543&lt;&gt;"Fail"),AND($G543&lt;&gt;"",$G543&lt;&gt;"Open",$G543&lt;&gt;"Closed")),"Check inputs",IF(AND($E543="Fail",$G543=""),"Set follow-up","OK"))))</f>
        <v/>
      </c>
      <c r="I543" s="26">
        <f>IF(AND(ISNUMBER($A543),N($A543)&gt;=18264,N($A543)&lt;=73050),$A543,0)</f>
        <v>0</v>
      </c>
    </row>
    <row r="544" spans="1:9" x14ac:dyDescent="0.25">
      <c r="A544" s="25"/>
      <c r="B544" s="13"/>
      <c r="C544" s="13"/>
      <c r="D544" s="14"/>
      <c r="E544" s="13"/>
      <c r="F544" s="14"/>
      <c r="G544" s="13"/>
      <c r="H544" s="16" t="str">
        <f>IF(COUNTA($A544:$G544)=0,"",IF(OR($B544="",SUMPRODUCT(--(Extinguishers!$A$2:$A$301=$B544))&lt;&gt;1),"Check ID",IF(OR(NOT(AND(ISNUMBER($A544),N($A544)&gt;=18264,N($A544)&lt;=73050)),N($A544)&lt;SUMPRODUCT(--(Extinguishers!$A$2:$A$301=$B544),Extinguishers!$E$2:$E$301),AND($C544&lt;&gt;"Monthly",$C544&lt;&gt;"Maintenance",$C544&lt;&gt;"Internal",$C544&lt;&gt;"Hydrostatic"),AND($E544&lt;&gt;"Pass",$E544&lt;&gt;"Fail"),AND($G544&lt;&gt;"",$G544&lt;&gt;"Open",$G544&lt;&gt;"Closed")),"Check inputs",IF(AND($E544="Fail",$G544=""),"Set follow-up","OK"))))</f>
        <v/>
      </c>
      <c r="I544" s="26">
        <f>IF(AND(ISNUMBER($A544),N($A544)&gt;=18264,N($A544)&lt;=73050),$A544,0)</f>
        <v>0</v>
      </c>
    </row>
    <row r="545" spans="1:9" x14ac:dyDescent="0.25">
      <c r="A545" s="25"/>
      <c r="B545" s="13"/>
      <c r="C545" s="13"/>
      <c r="D545" s="14"/>
      <c r="E545" s="13"/>
      <c r="F545" s="14"/>
      <c r="G545" s="13"/>
      <c r="H545" s="16" t="str">
        <f>IF(COUNTA($A545:$G545)=0,"",IF(OR($B545="",SUMPRODUCT(--(Extinguishers!$A$2:$A$301=$B545))&lt;&gt;1),"Check ID",IF(OR(NOT(AND(ISNUMBER($A545),N($A545)&gt;=18264,N($A545)&lt;=73050)),N($A545)&lt;SUMPRODUCT(--(Extinguishers!$A$2:$A$301=$B545),Extinguishers!$E$2:$E$301),AND($C545&lt;&gt;"Monthly",$C545&lt;&gt;"Maintenance",$C545&lt;&gt;"Internal",$C545&lt;&gt;"Hydrostatic"),AND($E545&lt;&gt;"Pass",$E545&lt;&gt;"Fail"),AND($G545&lt;&gt;"",$G545&lt;&gt;"Open",$G545&lt;&gt;"Closed")),"Check inputs",IF(AND($E545="Fail",$G545=""),"Set follow-up","OK"))))</f>
        <v/>
      </c>
      <c r="I545" s="26">
        <f>IF(AND(ISNUMBER($A545),N($A545)&gt;=18264,N($A545)&lt;=73050),$A545,0)</f>
        <v>0</v>
      </c>
    </row>
    <row r="546" spans="1:9" x14ac:dyDescent="0.25">
      <c r="A546" s="25"/>
      <c r="B546" s="13"/>
      <c r="C546" s="13"/>
      <c r="D546" s="14"/>
      <c r="E546" s="13"/>
      <c r="F546" s="14"/>
      <c r="G546" s="13"/>
      <c r="H546" s="16" t="str">
        <f>IF(COUNTA($A546:$G546)=0,"",IF(OR($B546="",SUMPRODUCT(--(Extinguishers!$A$2:$A$301=$B546))&lt;&gt;1),"Check ID",IF(OR(NOT(AND(ISNUMBER($A546),N($A546)&gt;=18264,N($A546)&lt;=73050)),N($A546)&lt;SUMPRODUCT(--(Extinguishers!$A$2:$A$301=$B546),Extinguishers!$E$2:$E$301),AND($C546&lt;&gt;"Monthly",$C546&lt;&gt;"Maintenance",$C546&lt;&gt;"Internal",$C546&lt;&gt;"Hydrostatic"),AND($E546&lt;&gt;"Pass",$E546&lt;&gt;"Fail"),AND($G546&lt;&gt;"",$G546&lt;&gt;"Open",$G546&lt;&gt;"Closed")),"Check inputs",IF(AND($E546="Fail",$G546=""),"Set follow-up","OK"))))</f>
        <v/>
      </c>
      <c r="I546" s="26">
        <f>IF(AND(ISNUMBER($A546),N($A546)&gt;=18264,N($A546)&lt;=73050),$A546,0)</f>
        <v>0</v>
      </c>
    </row>
    <row r="547" spans="1:9" x14ac:dyDescent="0.25">
      <c r="A547" s="25"/>
      <c r="B547" s="13"/>
      <c r="C547" s="13"/>
      <c r="D547" s="14"/>
      <c r="E547" s="13"/>
      <c r="F547" s="14"/>
      <c r="G547" s="13"/>
      <c r="H547" s="16" t="str">
        <f>IF(COUNTA($A547:$G547)=0,"",IF(OR($B547="",SUMPRODUCT(--(Extinguishers!$A$2:$A$301=$B547))&lt;&gt;1),"Check ID",IF(OR(NOT(AND(ISNUMBER($A547),N($A547)&gt;=18264,N($A547)&lt;=73050)),N($A547)&lt;SUMPRODUCT(--(Extinguishers!$A$2:$A$301=$B547),Extinguishers!$E$2:$E$301),AND($C547&lt;&gt;"Monthly",$C547&lt;&gt;"Maintenance",$C547&lt;&gt;"Internal",$C547&lt;&gt;"Hydrostatic"),AND($E547&lt;&gt;"Pass",$E547&lt;&gt;"Fail"),AND($G547&lt;&gt;"",$G547&lt;&gt;"Open",$G547&lt;&gt;"Closed")),"Check inputs",IF(AND($E547="Fail",$G547=""),"Set follow-up","OK"))))</f>
        <v/>
      </c>
      <c r="I547" s="26">
        <f>IF(AND(ISNUMBER($A547),N($A547)&gt;=18264,N($A547)&lt;=73050),$A547,0)</f>
        <v>0</v>
      </c>
    </row>
    <row r="548" spans="1:9" x14ac:dyDescent="0.25">
      <c r="A548" s="25"/>
      <c r="B548" s="13"/>
      <c r="C548" s="13"/>
      <c r="D548" s="14"/>
      <c r="E548" s="13"/>
      <c r="F548" s="14"/>
      <c r="G548" s="13"/>
      <c r="H548" s="16" t="str">
        <f>IF(COUNTA($A548:$G548)=0,"",IF(OR($B548="",SUMPRODUCT(--(Extinguishers!$A$2:$A$301=$B548))&lt;&gt;1),"Check ID",IF(OR(NOT(AND(ISNUMBER($A548),N($A548)&gt;=18264,N($A548)&lt;=73050)),N($A548)&lt;SUMPRODUCT(--(Extinguishers!$A$2:$A$301=$B548),Extinguishers!$E$2:$E$301),AND($C548&lt;&gt;"Monthly",$C548&lt;&gt;"Maintenance",$C548&lt;&gt;"Internal",$C548&lt;&gt;"Hydrostatic"),AND($E548&lt;&gt;"Pass",$E548&lt;&gt;"Fail"),AND($G548&lt;&gt;"",$G548&lt;&gt;"Open",$G548&lt;&gt;"Closed")),"Check inputs",IF(AND($E548="Fail",$G548=""),"Set follow-up","OK"))))</f>
        <v/>
      </c>
      <c r="I548" s="26">
        <f>IF(AND(ISNUMBER($A548),N($A548)&gt;=18264,N($A548)&lt;=73050),$A548,0)</f>
        <v>0</v>
      </c>
    </row>
    <row r="549" spans="1:9" x14ac:dyDescent="0.25">
      <c r="A549" s="25"/>
      <c r="B549" s="13"/>
      <c r="C549" s="13"/>
      <c r="D549" s="14"/>
      <c r="E549" s="13"/>
      <c r="F549" s="14"/>
      <c r="G549" s="13"/>
      <c r="H549" s="16" t="str">
        <f>IF(COUNTA($A549:$G549)=0,"",IF(OR($B549="",SUMPRODUCT(--(Extinguishers!$A$2:$A$301=$B549))&lt;&gt;1),"Check ID",IF(OR(NOT(AND(ISNUMBER($A549),N($A549)&gt;=18264,N($A549)&lt;=73050)),N($A549)&lt;SUMPRODUCT(--(Extinguishers!$A$2:$A$301=$B549),Extinguishers!$E$2:$E$301),AND($C549&lt;&gt;"Monthly",$C549&lt;&gt;"Maintenance",$C549&lt;&gt;"Internal",$C549&lt;&gt;"Hydrostatic"),AND($E549&lt;&gt;"Pass",$E549&lt;&gt;"Fail"),AND($G549&lt;&gt;"",$G549&lt;&gt;"Open",$G549&lt;&gt;"Closed")),"Check inputs",IF(AND($E549="Fail",$G549=""),"Set follow-up","OK"))))</f>
        <v/>
      </c>
      <c r="I549" s="26">
        <f>IF(AND(ISNUMBER($A549),N($A549)&gt;=18264,N($A549)&lt;=73050),$A549,0)</f>
        <v>0</v>
      </c>
    </row>
    <row r="550" spans="1:9" x14ac:dyDescent="0.25">
      <c r="A550" s="25"/>
      <c r="B550" s="13"/>
      <c r="C550" s="13"/>
      <c r="D550" s="14"/>
      <c r="E550" s="13"/>
      <c r="F550" s="14"/>
      <c r="G550" s="13"/>
      <c r="H550" s="16" t="str">
        <f>IF(COUNTA($A550:$G550)=0,"",IF(OR($B550="",SUMPRODUCT(--(Extinguishers!$A$2:$A$301=$B550))&lt;&gt;1),"Check ID",IF(OR(NOT(AND(ISNUMBER($A550),N($A550)&gt;=18264,N($A550)&lt;=73050)),N($A550)&lt;SUMPRODUCT(--(Extinguishers!$A$2:$A$301=$B550),Extinguishers!$E$2:$E$301),AND($C550&lt;&gt;"Monthly",$C550&lt;&gt;"Maintenance",$C550&lt;&gt;"Internal",$C550&lt;&gt;"Hydrostatic"),AND($E550&lt;&gt;"Pass",$E550&lt;&gt;"Fail"),AND($G550&lt;&gt;"",$G550&lt;&gt;"Open",$G550&lt;&gt;"Closed")),"Check inputs",IF(AND($E550="Fail",$G550=""),"Set follow-up","OK"))))</f>
        <v/>
      </c>
      <c r="I550" s="26">
        <f>IF(AND(ISNUMBER($A550),N($A550)&gt;=18264,N($A550)&lt;=73050),$A550,0)</f>
        <v>0</v>
      </c>
    </row>
    <row r="551" spans="1:9" x14ac:dyDescent="0.25">
      <c r="A551" s="25"/>
      <c r="B551" s="13"/>
      <c r="C551" s="13"/>
      <c r="D551" s="14"/>
      <c r="E551" s="13"/>
      <c r="F551" s="14"/>
      <c r="G551" s="13"/>
      <c r="H551" s="16" t="str">
        <f>IF(COUNTA($A551:$G551)=0,"",IF(OR($B551="",SUMPRODUCT(--(Extinguishers!$A$2:$A$301=$B551))&lt;&gt;1),"Check ID",IF(OR(NOT(AND(ISNUMBER($A551),N($A551)&gt;=18264,N($A551)&lt;=73050)),N($A551)&lt;SUMPRODUCT(--(Extinguishers!$A$2:$A$301=$B551),Extinguishers!$E$2:$E$301),AND($C551&lt;&gt;"Monthly",$C551&lt;&gt;"Maintenance",$C551&lt;&gt;"Internal",$C551&lt;&gt;"Hydrostatic"),AND($E551&lt;&gt;"Pass",$E551&lt;&gt;"Fail"),AND($G551&lt;&gt;"",$G551&lt;&gt;"Open",$G551&lt;&gt;"Closed")),"Check inputs",IF(AND($E551="Fail",$G551=""),"Set follow-up","OK"))))</f>
        <v/>
      </c>
      <c r="I551" s="26">
        <f>IF(AND(ISNUMBER($A551),N($A551)&gt;=18264,N($A551)&lt;=73050),$A551,0)</f>
        <v>0</v>
      </c>
    </row>
    <row r="552" spans="1:9" x14ac:dyDescent="0.25">
      <c r="A552" s="25"/>
      <c r="B552" s="13"/>
      <c r="C552" s="13"/>
      <c r="D552" s="14"/>
      <c r="E552" s="13"/>
      <c r="F552" s="14"/>
      <c r="G552" s="13"/>
      <c r="H552" s="16" t="str">
        <f>IF(COUNTA($A552:$G552)=0,"",IF(OR($B552="",SUMPRODUCT(--(Extinguishers!$A$2:$A$301=$B552))&lt;&gt;1),"Check ID",IF(OR(NOT(AND(ISNUMBER($A552),N($A552)&gt;=18264,N($A552)&lt;=73050)),N($A552)&lt;SUMPRODUCT(--(Extinguishers!$A$2:$A$301=$B552),Extinguishers!$E$2:$E$301),AND($C552&lt;&gt;"Monthly",$C552&lt;&gt;"Maintenance",$C552&lt;&gt;"Internal",$C552&lt;&gt;"Hydrostatic"),AND($E552&lt;&gt;"Pass",$E552&lt;&gt;"Fail"),AND($G552&lt;&gt;"",$G552&lt;&gt;"Open",$G552&lt;&gt;"Closed")),"Check inputs",IF(AND($E552="Fail",$G552=""),"Set follow-up","OK"))))</f>
        <v/>
      </c>
      <c r="I552" s="26">
        <f>IF(AND(ISNUMBER($A552),N($A552)&gt;=18264,N($A552)&lt;=73050),$A552,0)</f>
        <v>0</v>
      </c>
    </row>
    <row r="553" spans="1:9" x14ac:dyDescent="0.25">
      <c r="A553" s="25"/>
      <c r="B553" s="13"/>
      <c r="C553" s="13"/>
      <c r="D553" s="14"/>
      <c r="E553" s="13"/>
      <c r="F553" s="14"/>
      <c r="G553" s="13"/>
      <c r="H553" s="16" t="str">
        <f>IF(COUNTA($A553:$G553)=0,"",IF(OR($B553="",SUMPRODUCT(--(Extinguishers!$A$2:$A$301=$B553))&lt;&gt;1),"Check ID",IF(OR(NOT(AND(ISNUMBER($A553),N($A553)&gt;=18264,N($A553)&lt;=73050)),N($A553)&lt;SUMPRODUCT(--(Extinguishers!$A$2:$A$301=$B553),Extinguishers!$E$2:$E$301),AND($C553&lt;&gt;"Monthly",$C553&lt;&gt;"Maintenance",$C553&lt;&gt;"Internal",$C553&lt;&gt;"Hydrostatic"),AND($E553&lt;&gt;"Pass",$E553&lt;&gt;"Fail"),AND($G553&lt;&gt;"",$G553&lt;&gt;"Open",$G553&lt;&gt;"Closed")),"Check inputs",IF(AND($E553="Fail",$G553=""),"Set follow-up","OK"))))</f>
        <v/>
      </c>
      <c r="I553" s="26">
        <f>IF(AND(ISNUMBER($A553),N($A553)&gt;=18264,N($A553)&lt;=73050),$A553,0)</f>
        <v>0</v>
      </c>
    </row>
    <row r="554" spans="1:9" x14ac:dyDescent="0.25">
      <c r="A554" s="25"/>
      <c r="B554" s="13"/>
      <c r="C554" s="13"/>
      <c r="D554" s="14"/>
      <c r="E554" s="13"/>
      <c r="F554" s="14"/>
      <c r="G554" s="13"/>
      <c r="H554" s="16" t="str">
        <f>IF(COUNTA($A554:$G554)=0,"",IF(OR($B554="",SUMPRODUCT(--(Extinguishers!$A$2:$A$301=$B554))&lt;&gt;1),"Check ID",IF(OR(NOT(AND(ISNUMBER($A554),N($A554)&gt;=18264,N($A554)&lt;=73050)),N($A554)&lt;SUMPRODUCT(--(Extinguishers!$A$2:$A$301=$B554),Extinguishers!$E$2:$E$301),AND($C554&lt;&gt;"Monthly",$C554&lt;&gt;"Maintenance",$C554&lt;&gt;"Internal",$C554&lt;&gt;"Hydrostatic"),AND($E554&lt;&gt;"Pass",$E554&lt;&gt;"Fail"),AND($G554&lt;&gt;"",$G554&lt;&gt;"Open",$G554&lt;&gt;"Closed")),"Check inputs",IF(AND($E554="Fail",$G554=""),"Set follow-up","OK"))))</f>
        <v/>
      </c>
      <c r="I554" s="26">
        <f>IF(AND(ISNUMBER($A554),N($A554)&gt;=18264,N($A554)&lt;=73050),$A554,0)</f>
        <v>0</v>
      </c>
    </row>
    <row r="555" spans="1:9" x14ac:dyDescent="0.25">
      <c r="A555" s="25"/>
      <c r="B555" s="13"/>
      <c r="C555" s="13"/>
      <c r="D555" s="14"/>
      <c r="E555" s="13"/>
      <c r="F555" s="14"/>
      <c r="G555" s="13"/>
      <c r="H555" s="16" t="str">
        <f>IF(COUNTA($A555:$G555)=0,"",IF(OR($B555="",SUMPRODUCT(--(Extinguishers!$A$2:$A$301=$B555))&lt;&gt;1),"Check ID",IF(OR(NOT(AND(ISNUMBER($A555),N($A555)&gt;=18264,N($A555)&lt;=73050)),N($A555)&lt;SUMPRODUCT(--(Extinguishers!$A$2:$A$301=$B555),Extinguishers!$E$2:$E$301),AND($C555&lt;&gt;"Monthly",$C555&lt;&gt;"Maintenance",$C555&lt;&gt;"Internal",$C555&lt;&gt;"Hydrostatic"),AND($E555&lt;&gt;"Pass",$E555&lt;&gt;"Fail"),AND($G555&lt;&gt;"",$G555&lt;&gt;"Open",$G555&lt;&gt;"Closed")),"Check inputs",IF(AND($E555="Fail",$G555=""),"Set follow-up","OK"))))</f>
        <v/>
      </c>
      <c r="I555" s="26">
        <f>IF(AND(ISNUMBER($A555),N($A555)&gt;=18264,N($A555)&lt;=73050),$A555,0)</f>
        <v>0</v>
      </c>
    </row>
    <row r="556" spans="1:9" x14ac:dyDescent="0.25">
      <c r="A556" s="25"/>
      <c r="B556" s="13"/>
      <c r="C556" s="13"/>
      <c r="D556" s="14"/>
      <c r="E556" s="13"/>
      <c r="F556" s="14"/>
      <c r="G556" s="13"/>
      <c r="H556" s="16" t="str">
        <f>IF(COUNTA($A556:$G556)=0,"",IF(OR($B556="",SUMPRODUCT(--(Extinguishers!$A$2:$A$301=$B556))&lt;&gt;1),"Check ID",IF(OR(NOT(AND(ISNUMBER($A556),N($A556)&gt;=18264,N($A556)&lt;=73050)),N($A556)&lt;SUMPRODUCT(--(Extinguishers!$A$2:$A$301=$B556),Extinguishers!$E$2:$E$301),AND($C556&lt;&gt;"Monthly",$C556&lt;&gt;"Maintenance",$C556&lt;&gt;"Internal",$C556&lt;&gt;"Hydrostatic"),AND($E556&lt;&gt;"Pass",$E556&lt;&gt;"Fail"),AND($G556&lt;&gt;"",$G556&lt;&gt;"Open",$G556&lt;&gt;"Closed")),"Check inputs",IF(AND($E556="Fail",$G556=""),"Set follow-up","OK"))))</f>
        <v/>
      </c>
      <c r="I556" s="26">
        <f>IF(AND(ISNUMBER($A556),N($A556)&gt;=18264,N($A556)&lt;=73050),$A556,0)</f>
        <v>0</v>
      </c>
    </row>
    <row r="557" spans="1:9" x14ac:dyDescent="0.25">
      <c r="A557" s="25"/>
      <c r="B557" s="13"/>
      <c r="C557" s="13"/>
      <c r="D557" s="14"/>
      <c r="E557" s="13"/>
      <c r="F557" s="14"/>
      <c r="G557" s="13"/>
      <c r="H557" s="16" t="str">
        <f>IF(COUNTA($A557:$G557)=0,"",IF(OR($B557="",SUMPRODUCT(--(Extinguishers!$A$2:$A$301=$B557))&lt;&gt;1),"Check ID",IF(OR(NOT(AND(ISNUMBER($A557),N($A557)&gt;=18264,N($A557)&lt;=73050)),N($A557)&lt;SUMPRODUCT(--(Extinguishers!$A$2:$A$301=$B557),Extinguishers!$E$2:$E$301),AND($C557&lt;&gt;"Monthly",$C557&lt;&gt;"Maintenance",$C557&lt;&gt;"Internal",$C557&lt;&gt;"Hydrostatic"),AND($E557&lt;&gt;"Pass",$E557&lt;&gt;"Fail"),AND($G557&lt;&gt;"",$G557&lt;&gt;"Open",$G557&lt;&gt;"Closed")),"Check inputs",IF(AND($E557="Fail",$G557=""),"Set follow-up","OK"))))</f>
        <v/>
      </c>
      <c r="I557" s="26">
        <f>IF(AND(ISNUMBER($A557),N($A557)&gt;=18264,N($A557)&lt;=73050),$A557,0)</f>
        <v>0</v>
      </c>
    </row>
    <row r="558" spans="1:9" x14ac:dyDescent="0.25">
      <c r="A558" s="25"/>
      <c r="B558" s="13"/>
      <c r="C558" s="13"/>
      <c r="D558" s="14"/>
      <c r="E558" s="13"/>
      <c r="F558" s="14"/>
      <c r="G558" s="13"/>
      <c r="H558" s="16" t="str">
        <f>IF(COUNTA($A558:$G558)=0,"",IF(OR($B558="",SUMPRODUCT(--(Extinguishers!$A$2:$A$301=$B558))&lt;&gt;1),"Check ID",IF(OR(NOT(AND(ISNUMBER($A558),N($A558)&gt;=18264,N($A558)&lt;=73050)),N($A558)&lt;SUMPRODUCT(--(Extinguishers!$A$2:$A$301=$B558),Extinguishers!$E$2:$E$301),AND($C558&lt;&gt;"Monthly",$C558&lt;&gt;"Maintenance",$C558&lt;&gt;"Internal",$C558&lt;&gt;"Hydrostatic"),AND($E558&lt;&gt;"Pass",$E558&lt;&gt;"Fail"),AND($G558&lt;&gt;"",$G558&lt;&gt;"Open",$G558&lt;&gt;"Closed")),"Check inputs",IF(AND($E558="Fail",$G558=""),"Set follow-up","OK"))))</f>
        <v/>
      </c>
      <c r="I558" s="26">
        <f>IF(AND(ISNUMBER($A558),N($A558)&gt;=18264,N($A558)&lt;=73050),$A558,0)</f>
        <v>0</v>
      </c>
    </row>
    <row r="559" spans="1:9" x14ac:dyDescent="0.25">
      <c r="A559" s="25"/>
      <c r="B559" s="13"/>
      <c r="C559" s="13"/>
      <c r="D559" s="14"/>
      <c r="E559" s="13"/>
      <c r="F559" s="14"/>
      <c r="G559" s="13"/>
      <c r="H559" s="16" t="str">
        <f>IF(COUNTA($A559:$G559)=0,"",IF(OR($B559="",SUMPRODUCT(--(Extinguishers!$A$2:$A$301=$B559))&lt;&gt;1),"Check ID",IF(OR(NOT(AND(ISNUMBER($A559),N($A559)&gt;=18264,N($A559)&lt;=73050)),N($A559)&lt;SUMPRODUCT(--(Extinguishers!$A$2:$A$301=$B559),Extinguishers!$E$2:$E$301),AND($C559&lt;&gt;"Monthly",$C559&lt;&gt;"Maintenance",$C559&lt;&gt;"Internal",$C559&lt;&gt;"Hydrostatic"),AND($E559&lt;&gt;"Pass",$E559&lt;&gt;"Fail"),AND($G559&lt;&gt;"",$G559&lt;&gt;"Open",$G559&lt;&gt;"Closed")),"Check inputs",IF(AND($E559="Fail",$G559=""),"Set follow-up","OK"))))</f>
        <v/>
      </c>
      <c r="I559" s="26">
        <f>IF(AND(ISNUMBER($A559),N($A559)&gt;=18264,N($A559)&lt;=73050),$A559,0)</f>
        <v>0</v>
      </c>
    </row>
    <row r="560" spans="1:9" x14ac:dyDescent="0.25">
      <c r="A560" s="25"/>
      <c r="B560" s="13"/>
      <c r="C560" s="13"/>
      <c r="D560" s="14"/>
      <c r="E560" s="13"/>
      <c r="F560" s="14"/>
      <c r="G560" s="13"/>
      <c r="H560" s="16" t="str">
        <f>IF(COUNTA($A560:$G560)=0,"",IF(OR($B560="",SUMPRODUCT(--(Extinguishers!$A$2:$A$301=$B560))&lt;&gt;1),"Check ID",IF(OR(NOT(AND(ISNUMBER($A560),N($A560)&gt;=18264,N($A560)&lt;=73050)),N($A560)&lt;SUMPRODUCT(--(Extinguishers!$A$2:$A$301=$B560),Extinguishers!$E$2:$E$301),AND($C560&lt;&gt;"Monthly",$C560&lt;&gt;"Maintenance",$C560&lt;&gt;"Internal",$C560&lt;&gt;"Hydrostatic"),AND($E560&lt;&gt;"Pass",$E560&lt;&gt;"Fail"),AND($G560&lt;&gt;"",$G560&lt;&gt;"Open",$G560&lt;&gt;"Closed")),"Check inputs",IF(AND($E560="Fail",$G560=""),"Set follow-up","OK"))))</f>
        <v/>
      </c>
      <c r="I560" s="26">
        <f>IF(AND(ISNUMBER($A560),N($A560)&gt;=18264,N($A560)&lt;=73050),$A560,0)</f>
        <v>0</v>
      </c>
    </row>
    <row r="561" spans="1:9" x14ac:dyDescent="0.25">
      <c r="A561" s="25"/>
      <c r="B561" s="13"/>
      <c r="C561" s="13"/>
      <c r="D561" s="14"/>
      <c r="E561" s="13"/>
      <c r="F561" s="14"/>
      <c r="G561" s="13"/>
      <c r="H561" s="16" t="str">
        <f>IF(COUNTA($A561:$G561)=0,"",IF(OR($B561="",SUMPRODUCT(--(Extinguishers!$A$2:$A$301=$B561))&lt;&gt;1),"Check ID",IF(OR(NOT(AND(ISNUMBER($A561),N($A561)&gt;=18264,N($A561)&lt;=73050)),N($A561)&lt;SUMPRODUCT(--(Extinguishers!$A$2:$A$301=$B561),Extinguishers!$E$2:$E$301),AND($C561&lt;&gt;"Monthly",$C561&lt;&gt;"Maintenance",$C561&lt;&gt;"Internal",$C561&lt;&gt;"Hydrostatic"),AND($E561&lt;&gt;"Pass",$E561&lt;&gt;"Fail"),AND($G561&lt;&gt;"",$G561&lt;&gt;"Open",$G561&lt;&gt;"Closed")),"Check inputs",IF(AND($E561="Fail",$G561=""),"Set follow-up","OK"))))</f>
        <v/>
      </c>
      <c r="I561" s="26">
        <f>IF(AND(ISNUMBER($A561),N($A561)&gt;=18264,N($A561)&lt;=73050),$A561,0)</f>
        <v>0</v>
      </c>
    </row>
    <row r="562" spans="1:9" x14ac:dyDescent="0.25">
      <c r="A562" s="25"/>
      <c r="B562" s="13"/>
      <c r="C562" s="13"/>
      <c r="D562" s="14"/>
      <c r="E562" s="13"/>
      <c r="F562" s="14"/>
      <c r="G562" s="13"/>
      <c r="H562" s="16" t="str">
        <f>IF(COUNTA($A562:$G562)=0,"",IF(OR($B562="",SUMPRODUCT(--(Extinguishers!$A$2:$A$301=$B562))&lt;&gt;1),"Check ID",IF(OR(NOT(AND(ISNUMBER($A562),N($A562)&gt;=18264,N($A562)&lt;=73050)),N($A562)&lt;SUMPRODUCT(--(Extinguishers!$A$2:$A$301=$B562),Extinguishers!$E$2:$E$301),AND($C562&lt;&gt;"Monthly",$C562&lt;&gt;"Maintenance",$C562&lt;&gt;"Internal",$C562&lt;&gt;"Hydrostatic"),AND($E562&lt;&gt;"Pass",$E562&lt;&gt;"Fail"),AND($G562&lt;&gt;"",$G562&lt;&gt;"Open",$G562&lt;&gt;"Closed")),"Check inputs",IF(AND($E562="Fail",$G562=""),"Set follow-up","OK"))))</f>
        <v/>
      </c>
      <c r="I562" s="26">
        <f>IF(AND(ISNUMBER($A562),N($A562)&gt;=18264,N($A562)&lt;=73050),$A562,0)</f>
        <v>0</v>
      </c>
    </row>
    <row r="563" spans="1:9" x14ac:dyDescent="0.25">
      <c r="A563" s="25"/>
      <c r="B563" s="13"/>
      <c r="C563" s="13"/>
      <c r="D563" s="14"/>
      <c r="E563" s="13"/>
      <c r="F563" s="14"/>
      <c r="G563" s="13"/>
      <c r="H563" s="16" t="str">
        <f>IF(COUNTA($A563:$G563)=0,"",IF(OR($B563="",SUMPRODUCT(--(Extinguishers!$A$2:$A$301=$B563))&lt;&gt;1),"Check ID",IF(OR(NOT(AND(ISNUMBER($A563),N($A563)&gt;=18264,N($A563)&lt;=73050)),N($A563)&lt;SUMPRODUCT(--(Extinguishers!$A$2:$A$301=$B563),Extinguishers!$E$2:$E$301),AND($C563&lt;&gt;"Monthly",$C563&lt;&gt;"Maintenance",$C563&lt;&gt;"Internal",$C563&lt;&gt;"Hydrostatic"),AND($E563&lt;&gt;"Pass",$E563&lt;&gt;"Fail"),AND($G563&lt;&gt;"",$G563&lt;&gt;"Open",$G563&lt;&gt;"Closed")),"Check inputs",IF(AND($E563="Fail",$G563=""),"Set follow-up","OK"))))</f>
        <v/>
      </c>
      <c r="I563" s="26">
        <f>IF(AND(ISNUMBER($A563),N($A563)&gt;=18264,N($A563)&lt;=73050),$A563,0)</f>
        <v>0</v>
      </c>
    </row>
    <row r="564" spans="1:9" x14ac:dyDescent="0.25">
      <c r="A564" s="25"/>
      <c r="B564" s="13"/>
      <c r="C564" s="13"/>
      <c r="D564" s="14"/>
      <c r="E564" s="13"/>
      <c r="F564" s="14"/>
      <c r="G564" s="13"/>
      <c r="H564" s="16" t="str">
        <f>IF(COUNTA($A564:$G564)=0,"",IF(OR($B564="",SUMPRODUCT(--(Extinguishers!$A$2:$A$301=$B564))&lt;&gt;1),"Check ID",IF(OR(NOT(AND(ISNUMBER($A564),N($A564)&gt;=18264,N($A564)&lt;=73050)),N($A564)&lt;SUMPRODUCT(--(Extinguishers!$A$2:$A$301=$B564),Extinguishers!$E$2:$E$301),AND($C564&lt;&gt;"Monthly",$C564&lt;&gt;"Maintenance",$C564&lt;&gt;"Internal",$C564&lt;&gt;"Hydrostatic"),AND($E564&lt;&gt;"Pass",$E564&lt;&gt;"Fail"),AND($G564&lt;&gt;"",$G564&lt;&gt;"Open",$G564&lt;&gt;"Closed")),"Check inputs",IF(AND($E564="Fail",$G564=""),"Set follow-up","OK"))))</f>
        <v/>
      </c>
      <c r="I564" s="26">
        <f>IF(AND(ISNUMBER($A564),N($A564)&gt;=18264,N($A564)&lt;=73050),$A564,0)</f>
        <v>0</v>
      </c>
    </row>
    <row r="565" spans="1:9" x14ac:dyDescent="0.25">
      <c r="A565" s="25"/>
      <c r="B565" s="13"/>
      <c r="C565" s="13"/>
      <c r="D565" s="14"/>
      <c r="E565" s="13"/>
      <c r="F565" s="14"/>
      <c r="G565" s="13"/>
      <c r="H565" s="16" t="str">
        <f>IF(COUNTA($A565:$G565)=0,"",IF(OR($B565="",SUMPRODUCT(--(Extinguishers!$A$2:$A$301=$B565))&lt;&gt;1),"Check ID",IF(OR(NOT(AND(ISNUMBER($A565),N($A565)&gt;=18264,N($A565)&lt;=73050)),N($A565)&lt;SUMPRODUCT(--(Extinguishers!$A$2:$A$301=$B565),Extinguishers!$E$2:$E$301),AND($C565&lt;&gt;"Monthly",$C565&lt;&gt;"Maintenance",$C565&lt;&gt;"Internal",$C565&lt;&gt;"Hydrostatic"),AND($E565&lt;&gt;"Pass",$E565&lt;&gt;"Fail"),AND($G565&lt;&gt;"",$G565&lt;&gt;"Open",$G565&lt;&gt;"Closed")),"Check inputs",IF(AND($E565="Fail",$G565=""),"Set follow-up","OK"))))</f>
        <v/>
      </c>
      <c r="I565" s="26">
        <f>IF(AND(ISNUMBER($A565),N($A565)&gt;=18264,N($A565)&lt;=73050),$A565,0)</f>
        <v>0</v>
      </c>
    </row>
    <row r="566" spans="1:9" x14ac:dyDescent="0.25">
      <c r="A566" s="25"/>
      <c r="B566" s="13"/>
      <c r="C566" s="13"/>
      <c r="D566" s="14"/>
      <c r="E566" s="13"/>
      <c r="F566" s="14"/>
      <c r="G566" s="13"/>
      <c r="H566" s="16" t="str">
        <f>IF(COUNTA($A566:$G566)=0,"",IF(OR($B566="",SUMPRODUCT(--(Extinguishers!$A$2:$A$301=$B566))&lt;&gt;1),"Check ID",IF(OR(NOT(AND(ISNUMBER($A566),N($A566)&gt;=18264,N($A566)&lt;=73050)),N($A566)&lt;SUMPRODUCT(--(Extinguishers!$A$2:$A$301=$B566),Extinguishers!$E$2:$E$301),AND($C566&lt;&gt;"Monthly",$C566&lt;&gt;"Maintenance",$C566&lt;&gt;"Internal",$C566&lt;&gt;"Hydrostatic"),AND($E566&lt;&gt;"Pass",$E566&lt;&gt;"Fail"),AND($G566&lt;&gt;"",$G566&lt;&gt;"Open",$G566&lt;&gt;"Closed")),"Check inputs",IF(AND($E566="Fail",$G566=""),"Set follow-up","OK"))))</f>
        <v/>
      </c>
      <c r="I566" s="26">
        <f>IF(AND(ISNUMBER($A566),N($A566)&gt;=18264,N($A566)&lt;=73050),$A566,0)</f>
        <v>0</v>
      </c>
    </row>
    <row r="567" spans="1:9" x14ac:dyDescent="0.25">
      <c r="A567" s="25"/>
      <c r="B567" s="13"/>
      <c r="C567" s="13"/>
      <c r="D567" s="14"/>
      <c r="E567" s="13"/>
      <c r="F567" s="14"/>
      <c r="G567" s="13"/>
      <c r="H567" s="16" t="str">
        <f>IF(COUNTA($A567:$G567)=0,"",IF(OR($B567="",SUMPRODUCT(--(Extinguishers!$A$2:$A$301=$B567))&lt;&gt;1),"Check ID",IF(OR(NOT(AND(ISNUMBER($A567),N($A567)&gt;=18264,N($A567)&lt;=73050)),N($A567)&lt;SUMPRODUCT(--(Extinguishers!$A$2:$A$301=$B567),Extinguishers!$E$2:$E$301),AND($C567&lt;&gt;"Monthly",$C567&lt;&gt;"Maintenance",$C567&lt;&gt;"Internal",$C567&lt;&gt;"Hydrostatic"),AND($E567&lt;&gt;"Pass",$E567&lt;&gt;"Fail"),AND($G567&lt;&gt;"",$G567&lt;&gt;"Open",$G567&lt;&gt;"Closed")),"Check inputs",IF(AND($E567="Fail",$G567=""),"Set follow-up","OK"))))</f>
        <v/>
      </c>
      <c r="I567" s="26">
        <f>IF(AND(ISNUMBER($A567),N($A567)&gt;=18264,N($A567)&lt;=73050),$A567,0)</f>
        <v>0</v>
      </c>
    </row>
    <row r="568" spans="1:9" x14ac:dyDescent="0.25">
      <c r="A568" s="25"/>
      <c r="B568" s="13"/>
      <c r="C568" s="13"/>
      <c r="D568" s="14"/>
      <c r="E568" s="13"/>
      <c r="F568" s="14"/>
      <c r="G568" s="13"/>
      <c r="H568" s="16" t="str">
        <f>IF(COUNTA($A568:$G568)=0,"",IF(OR($B568="",SUMPRODUCT(--(Extinguishers!$A$2:$A$301=$B568))&lt;&gt;1),"Check ID",IF(OR(NOT(AND(ISNUMBER($A568),N($A568)&gt;=18264,N($A568)&lt;=73050)),N($A568)&lt;SUMPRODUCT(--(Extinguishers!$A$2:$A$301=$B568),Extinguishers!$E$2:$E$301),AND($C568&lt;&gt;"Monthly",$C568&lt;&gt;"Maintenance",$C568&lt;&gt;"Internal",$C568&lt;&gt;"Hydrostatic"),AND($E568&lt;&gt;"Pass",$E568&lt;&gt;"Fail"),AND($G568&lt;&gt;"",$G568&lt;&gt;"Open",$G568&lt;&gt;"Closed")),"Check inputs",IF(AND($E568="Fail",$G568=""),"Set follow-up","OK"))))</f>
        <v/>
      </c>
      <c r="I568" s="26">
        <f>IF(AND(ISNUMBER($A568),N($A568)&gt;=18264,N($A568)&lt;=73050),$A568,0)</f>
        <v>0</v>
      </c>
    </row>
    <row r="569" spans="1:9" x14ac:dyDescent="0.25">
      <c r="A569" s="25"/>
      <c r="B569" s="13"/>
      <c r="C569" s="13"/>
      <c r="D569" s="14"/>
      <c r="E569" s="13"/>
      <c r="F569" s="14"/>
      <c r="G569" s="13"/>
      <c r="H569" s="16" t="str">
        <f>IF(COUNTA($A569:$G569)=0,"",IF(OR($B569="",SUMPRODUCT(--(Extinguishers!$A$2:$A$301=$B569))&lt;&gt;1),"Check ID",IF(OR(NOT(AND(ISNUMBER($A569),N($A569)&gt;=18264,N($A569)&lt;=73050)),N($A569)&lt;SUMPRODUCT(--(Extinguishers!$A$2:$A$301=$B569),Extinguishers!$E$2:$E$301),AND($C569&lt;&gt;"Monthly",$C569&lt;&gt;"Maintenance",$C569&lt;&gt;"Internal",$C569&lt;&gt;"Hydrostatic"),AND($E569&lt;&gt;"Pass",$E569&lt;&gt;"Fail"),AND($G569&lt;&gt;"",$G569&lt;&gt;"Open",$G569&lt;&gt;"Closed")),"Check inputs",IF(AND($E569="Fail",$G569=""),"Set follow-up","OK"))))</f>
        <v/>
      </c>
      <c r="I569" s="26">
        <f>IF(AND(ISNUMBER($A569),N($A569)&gt;=18264,N($A569)&lt;=73050),$A569,0)</f>
        <v>0</v>
      </c>
    </row>
    <row r="570" spans="1:9" x14ac:dyDescent="0.25">
      <c r="A570" s="25"/>
      <c r="B570" s="13"/>
      <c r="C570" s="13"/>
      <c r="D570" s="14"/>
      <c r="E570" s="13"/>
      <c r="F570" s="14"/>
      <c r="G570" s="13"/>
      <c r="H570" s="16" t="str">
        <f>IF(COUNTA($A570:$G570)=0,"",IF(OR($B570="",SUMPRODUCT(--(Extinguishers!$A$2:$A$301=$B570))&lt;&gt;1),"Check ID",IF(OR(NOT(AND(ISNUMBER($A570),N($A570)&gt;=18264,N($A570)&lt;=73050)),N($A570)&lt;SUMPRODUCT(--(Extinguishers!$A$2:$A$301=$B570),Extinguishers!$E$2:$E$301),AND($C570&lt;&gt;"Monthly",$C570&lt;&gt;"Maintenance",$C570&lt;&gt;"Internal",$C570&lt;&gt;"Hydrostatic"),AND($E570&lt;&gt;"Pass",$E570&lt;&gt;"Fail"),AND($G570&lt;&gt;"",$G570&lt;&gt;"Open",$G570&lt;&gt;"Closed")),"Check inputs",IF(AND($E570="Fail",$G570=""),"Set follow-up","OK"))))</f>
        <v/>
      </c>
      <c r="I570" s="26">
        <f>IF(AND(ISNUMBER($A570),N($A570)&gt;=18264,N($A570)&lt;=73050),$A570,0)</f>
        <v>0</v>
      </c>
    </row>
    <row r="571" spans="1:9" x14ac:dyDescent="0.25">
      <c r="A571" s="25"/>
      <c r="B571" s="13"/>
      <c r="C571" s="13"/>
      <c r="D571" s="14"/>
      <c r="E571" s="13"/>
      <c r="F571" s="14"/>
      <c r="G571" s="13"/>
      <c r="H571" s="16" t="str">
        <f>IF(COUNTA($A571:$G571)=0,"",IF(OR($B571="",SUMPRODUCT(--(Extinguishers!$A$2:$A$301=$B571))&lt;&gt;1),"Check ID",IF(OR(NOT(AND(ISNUMBER($A571),N($A571)&gt;=18264,N($A571)&lt;=73050)),N($A571)&lt;SUMPRODUCT(--(Extinguishers!$A$2:$A$301=$B571),Extinguishers!$E$2:$E$301),AND($C571&lt;&gt;"Monthly",$C571&lt;&gt;"Maintenance",$C571&lt;&gt;"Internal",$C571&lt;&gt;"Hydrostatic"),AND($E571&lt;&gt;"Pass",$E571&lt;&gt;"Fail"),AND($G571&lt;&gt;"",$G571&lt;&gt;"Open",$G571&lt;&gt;"Closed")),"Check inputs",IF(AND($E571="Fail",$G571=""),"Set follow-up","OK"))))</f>
        <v/>
      </c>
      <c r="I571" s="26">
        <f>IF(AND(ISNUMBER($A571),N($A571)&gt;=18264,N($A571)&lt;=73050),$A571,0)</f>
        <v>0</v>
      </c>
    </row>
    <row r="572" spans="1:9" x14ac:dyDescent="0.25">
      <c r="A572" s="25"/>
      <c r="B572" s="13"/>
      <c r="C572" s="13"/>
      <c r="D572" s="14"/>
      <c r="E572" s="13"/>
      <c r="F572" s="14"/>
      <c r="G572" s="13"/>
      <c r="H572" s="16" t="str">
        <f>IF(COUNTA($A572:$G572)=0,"",IF(OR($B572="",SUMPRODUCT(--(Extinguishers!$A$2:$A$301=$B572))&lt;&gt;1),"Check ID",IF(OR(NOT(AND(ISNUMBER($A572),N($A572)&gt;=18264,N($A572)&lt;=73050)),N($A572)&lt;SUMPRODUCT(--(Extinguishers!$A$2:$A$301=$B572),Extinguishers!$E$2:$E$301),AND($C572&lt;&gt;"Monthly",$C572&lt;&gt;"Maintenance",$C572&lt;&gt;"Internal",$C572&lt;&gt;"Hydrostatic"),AND($E572&lt;&gt;"Pass",$E572&lt;&gt;"Fail"),AND($G572&lt;&gt;"",$G572&lt;&gt;"Open",$G572&lt;&gt;"Closed")),"Check inputs",IF(AND($E572="Fail",$G572=""),"Set follow-up","OK"))))</f>
        <v/>
      </c>
      <c r="I572" s="26">
        <f>IF(AND(ISNUMBER($A572),N($A572)&gt;=18264,N($A572)&lt;=73050),$A572,0)</f>
        <v>0</v>
      </c>
    </row>
    <row r="573" spans="1:9" x14ac:dyDescent="0.25">
      <c r="A573" s="25"/>
      <c r="B573" s="13"/>
      <c r="C573" s="13"/>
      <c r="D573" s="14"/>
      <c r="E573" s="13"/>
      <c r="F573" s="14"/>
      <c r="G573" s="13"/>
      <c r="H573" s="16" t="str">
        <f>IF(COUNTA($A573:$G573)=0,"",IF(OR($B573="",SUMPRODUCT(--(Extinguishers!$A$2:$A$301=$B573))&lt;&gt;1),"Check ID",IF(OR(NOT(AND(ISNUMBER($A573),N($A573)&gt;=18264,N($A573)&lt;=73050)),N($A573)&lt;SUMPRODUCT(--(Extinguishers!$A$2:$A$301=$B573),Extinguishers!$E$2:$E$301),AND($C573&lt;&gt;"Monthly",$C573&lt;&gt;"Maintenance",$C573&lt;&gt;"Internal",$C573&lt;&gt;"Hydrostatic"),AND($E573&lt;&gt;"Pass",$E573&lt;&gt;"Fail"),AND($G573&lt;&gt;"",$G573&lt;&gt;"Open",$G573&lt;&gt;"Closed")),"Check inputs",IF(AND($E573="Fail",$G573=""),"Set follow-up","OK"))))</f>
        <v/>
      </c>
      <c r="I573" s="26">
        <f>IF(AND(ISNUMBER($A573),N($A573)&gt;=18264,N($A573)&lt;=73050),$A573,0)</f>
        <v>0</v>
      </c>
    </row>
    <row r="574" spans="1:9" x14ac:dyDescent="0.25">
      <c r="A574" s="25"/>
      <c r="B574" s="13"/>
      <c r="C574" s="13"/>
      <c r="D574" s="14"/>
      <c r="E574" s="13"/>
      <c r="F574" s="14"/>
      <c r="G574" s="13"/>
      <c r="H574" s="16" t="str">
        <f>IF(COUNTA($A574:$G574)=0,"",IF(OR($B574="",SUMPRODUCT(--(Extinguishers!$A$2:$A$301=$B574))&lt;&gt;1),"Check ID",IF(OR(NOT(AND(ISNUMBER($A574),N($A574)&gt;=18264,N($A574)&lt;=73050)),N($A574)&lt;SUMPRODUCT(--(Extinguishers!$A$2:$A$301=$B574),Extinguishers!$E$2:$E$301),AND($C574&lt;&gt;"Monthly",$C574&lt;&gt;"Maintenance",$C574&lt;&gt;"Internal",$C574&lt;&gt;"Hydrostatic"),AND($E574&lt;&gt;"Pass",$E574&lt;&gt;"Fail"),AND($G574&lt;&gt;"",$G574&lt;&gt;"Open",$G574&lt;&gt;"Closed")),"Check inputs",IF(AND($E574="Fail",$G574=""),"Set follow-up","OK"))))</f>
        <v/>
      </c>
      <c r="I574" s="26">
        <f>IF(AND(ISNUMBER($A574),N($A574)&gt;=18264,N($A574)&lt;=73050),$A574,0)</f>
        <v>0</v>
      </c>
    </row>
    <row r="575" spans="1:9" x14ac:dyDescent="0.25">
      <c r="A575" s="25"/>
      <c r="B575" s="13"/>
      <c r="C575" s="13"/>
      <c r="D575" s="14"/>
      <c r="E575" s="13"/>
      <c r="F575" s="14"/>
      <c r="G575" s="13"/>
      <c r="H575" s="16" t="str">
        <f>IF(COUNTA($A575:$G575)=0,"",IF(OR($B575="",SUMPRODUCT(--(Extinguishers!$A$2:$A$301=$B575))&lt;&gt;1),"Check ID",IF(OR(NOT(AND(ISNUMBER($A575),N($A575)&gt;=18264,N($A575)&lt;=73050)),N($A575)&lt;SUMPRODUCT(--(Extinguishers!$A$2:$A$301=$B575),Extinguishers!$E$2:$E$301),AND($C575&lt;&gt;"Monthly",$C575&lt;&gt;"Maintenance",$C575&lt;&gt;"Internal",$C575&lt;&gt;"Hydrostatic"),AND($E575&lt;&gt;"Pass",$E575&lt;&gt;"Fail"),AND($G575&lt;&gt;"",$G575&lt;&gt;"Open",$G575&lt;&gt;"Closed")),"Check inputs",IF(AND($E575="Fail",$G575=""),"Set follow-up","OK"))))</f>
        <v/>
      </c>
      <c r="I575" s="26">
        <f>IF(AND(ISNUMBER($A575),N($A575)&gt;=18264,N($A575)&lt;=73050),$A575,0)</f>
        <v>0</v>
      </c>
    </row>
    <row r="576" spans="1:9" x14ac:dyDescent="0.25">
      <c r="A576" s="25"/>
      <c r="B576" s="13"/>
      <c r="C576" s="13"/>
      <c r="D576" s="14"/>
      <c r="E576" s="13"/>
      <c r="F576" s="14"/>
      <c r="G576" s="13"/>
      <c r="H576" s="16" t="str">
        <f>IF(COUNTA($A576:$G576)=0,"",IF(OR($B576="",SUMPRODUCT(--(Extinguishers!$A$2:$A$301=$B576))&lt;&gt;1),"Check ID",IF(OR(NOT(AND(ISNUMBER($A576),N($A576)&gt;=18264,N($A576)&lt;=73050)),N($A576)&lt;SUMPRODUCT(--(Extinguishers!$A$2:$A$301=$B576),Extinguishers!$E$2:$E$301),AND($C576&lt;&gt;"Monthly",$C576&lt;&gt;"Maintenance",$C576&lt;&gt;"Internal",$C576&lt;&gt;"Hydrostatic"),AND($E576&lt;&gt;"Pass",$E576&lt;&gt;"Fail"),AND($G576&lt;&gt;"",$G576&lt;&gt;"Open",$G576&lt;&gt;"Closed")),"Check inputs",IF(AND($E576="Fail",$G576=""),"Set follow-up","OK"))))</f>
        <v/>
      </c>
      <c r="I576" s="26">
        <f>IF(AND(ISNUMBER($A576),N($A576)&gt;=18264,N($A576)&lt;=73050),$A576,0)</f>
        <v>0</v>
      </c>
    </row>
    <row r="577" spans="1:9" x14ac:dyDescent="0.25">
      <c r="A577" s="25"/>
      <c r="B577" s="13"/>
      <c r="C577" s="13"/>
      <c r="D577" s="14"/>
      <c r="E577" s="13"/>
      <c r="F577" s="14"/>
      <c r="G577" s="13"/>
      <c r="H577" s="16" t="str">
        <f>IF(COUNTA($A577:$G577)=0,"",IF(OR($B577="",SUMPRODUCT(--(Extinguishers!$A$2:$A$301=$B577))&lt;&gt;1),"Check ID",IF(OR(NOT(AND(ISNUMBER($A577),N($A577)&gt;=18264,N($A577)&lt;=73050)),N($A577)&lt;SUMPRODUCT(--(Extinguishers!$A$2:$A$301=$B577),Extinguishers!$E$2:$E$301),AND($C577&lt;&gt;"Monthly",$C577&lt;&gt;"Maintenance",$C577&lt;&gt;"Internal",$C577&lt;&gt;"Hydrostatic"),AND($E577&lt;&gt;"Pass",$E577&lt;&gt;"Fail"),AND($G577&lt;&gt;"",$G577&lt;&gt;"Open",$G577&lt;&gt;"Closed")),"Check inputs",IF(AND($E577="Fail",$G577=""),"Set follow-up","OK"))))</f>
        <v/>
      </c>
      <c r="I577" s="26">
        <f>IF(AND(ISNUMBER($A577),N($A577)&gt;=18264,N($A577)&lt;=73050),$A577,0)</f>
        <v>0</v>
      </c>
    </row>
    <row r="578" spans="1:9" x14ac:dyDescent="0.25">
      <c r="A578" s="25"/>
      <c r="B578" s="13"/>
      <c r="C578" s="13"/>
      <c r="D578" s="14"/>
      <c r="E578" s="13"/>
      <c r="F578" s="14"/>
      <c r="G578" s="13"/>
      <c r="H578" s="16" t="str">
        <f>IF(COUNTA($A578:$G578)=0,"",IF(OR($B578="",SUMPRODUCT(--(Extinguishers!$A$2:$A$301=$B578))&lt;&gt;1),"Check ID",IF(OR(NOT(AND(ISNUMBER($A578),N($A578)&gt;=18264,N($A578)&lt;=73050)),N($A578)&lt;SUMPRODUCT(--(Extinguishers!$A$2:$A$301=$B578),Extinguishers!$E$2:$E$301),AND($C578&lt;&gt;"Monthly",$C578&lt;&gt;"Maintenance",$C578&lt;&gt;"Internal",$C578&lt;&gt;"Hydrostatic"),AND($E578&lt;&gt;"Pass",$E578&lt;&gt;"Fail"),AND($G578&lt;&gt;"",$G578&lt;&gt;"Open",$G578&lt;&gt;"Closed")),"Check inputs",IF(AND($E578="Fail",$G578=""),"Set follow-up","OK"))))</f>
        <v/>
      </c>
      <c r="I578" s="26">
        <f>IF(AND(ISNUMBER($A578),N($A578)&gt;=18264,N($A578)&lt;=73050),$A578,0)</f>
        <v>0</v>
      </c>
    </row>
    <row r="579" spans="1:9" x14ac:dyDescent="0.25">
      <c r="A579" s="25"/>
      <c r="B579" s="13"/>
      <c r="C579" s="13"/>
      <c r="D579" s="14"/>
      <c r="E579" s="13"/>
      <c r="F579" s="14"/>
      <c r="G579" s="13"/>
      <c r="H579" s="16" t="str">
        <f>IF(COUNTA($A579:$G579)=0,"",IF(OR($B579="",SUMPRODUCT(--(Extinguishers!$A$2:$A$301=$B579))&lt;&gt;1),"Check ID",IF(OR(NOT(AND(ISNUMBER($A579),N($A579)&gt;=18264,N($A579)&lt;=73050)),N($A579)&lt;SUMPRODUCT(--(Extinguishers!$A$2:$A$301=$B579),Extinguishers!$E$2:$E$301),AND($C579&lt;&gt;"Monthly",$C579&lt;&gt;"Maintenance",$C579&lt;&gt;"Internal",$C579&lt;&gt;"Hydrostatic"),AND($E579&lt;&gt;"Pass",$E579&lt;&gt;"Fail"),AND($G579&lt;&gt;"",$G579&lt;&gt;"Open",$G579&lt;&gt;"Closed")),"Check inputs",IF(AND($E579="Fail",$G579=""),"Set follow-up","OK"))))</f>
        <v/>
      </c>
      <c r="I579" s="26">
        <f>IF(AND(ISNUMBER($A579),N($A579)&gt;=18264,N($A579)&lt;=73050),$A579,0)</f>
        <v>0</v>
      </c>
    </row>
    <row r="580" spans="1:9" x14ac:dyDescent="0.25">
      <c r="A580" s="25"/>
      <c r="B580" s="13"/>
      <c r="C580" s="13"/>
      <c r="D580" s="14"/>
      <c r="E580" s="13"/>
      <c r="F580" s="14"/>
      <c r="G580" s="13"/>
      <c r="H580" s="16" t="str">
        <f>IF(COUNTA($A580:$G580)=0,"",IF(OR($B580="",SUMPRODUCT(--(Extinguishers!$A$2:$A$301=$B580))&lt;&gt;1),"Check ID",IF(OR(NOT(AND(ISNUMBER($A580),N($A580)&gt;=18264,N($A580)&lt;=73050)),N($A580)&lt;SUMPRODUCT(--(Extinguishers!$A$2:$A$301=$B580),Extinguishers!$E$2:$E$301),AND($C580&lt;&gt;"Monthly",$C580&lt;&gt;"Maintenance",$C580&lt;&gt;"Internal",$C580&lt;&gt;"Hydrostatic"),AND($E580&lt;&gt;"Pass",$E580&lt;&gt;"Fail"),AND($G580&lt;&gt;"",$G580&lt;&gt;"Open",$G580&lt;&gt;"Closed")),"Check inputs",IF(AND($E580="Fail",$G580=""),"Set follow-up","OK"))))</f>
        <v/>
      </c>
      <c r="I580" s="26">
        <f>IF(AND(ISNUMBER($A580),N($A580)&gt;=18264,N($A580)&lt;=73050),$A580,0)</f>
        <v>0</v>
      </c>
    </row>
    <row r="581" spans="1:9" x14ac:dyDescent="0.25">
      <c r="A581" s="25"/>
      <c r="B581" s="13"/>
      <c r="C581" s="13"/>
      <c r="D581" s="14"/>
      <c r="E581" s="13"/>
      <c r="F581" s="14"/>
      <c r="G581" s="13"/>
      <c r="H581" s="16" t="str">
        <f>IF(COUNTA($A581:$G581)=0,"",IF(OR($B581="",SUMPRODUCT(--(Extinguishers!$A$2:$A$301=$B581))&lt;&gt;1),"Check ID",IF(OR(NOT(AND(ISNUMBER($A581),N($A581)&gt;=18264,N($A581)&lt;=73050)),N($A581)&lt;SUMPRODUCT(--(Extinguishers!$A$2:$A$301=$B581),Extinguishers!$E$2:$E$301),AND($C581&lt;&gt;"Monthly",$C581&lt;&gt;"Maintenance",$C581&lt;&gt;"Internal",$C581&lt;&gt;"Hydrostatic"),AND($E581&lt;&gt;"Pass",$E581&lt;&gt;"Fail"),AND($G581&lt;&gt;"",$G581&lt;&gt;"Open",$G581&lt;&gt;"Closed")),"Check inputs",IF(AND($E581="Fail",$G581=""),"Set follow-up","OK"))))</f>
        <v/>
      </c>
      <c r="I581" s="26">
        <f>IF(AND(ISNUMBER($A581),N($A581)&gt;=18264,N($A581)&lt;=73050),$A581,0)</f>
        <v>0</v>
      </c>
    </row>
    <row r="582" spans="1:9" x14ac:dyDescent="0.25">
      <c r="A582" s="25"/>
      <c r="B582" s="13"/>
      <c r="C582" s="13"/>
      <c r="D582" s="14"/>
      <c r="E582" s="13"/>
      <c r="F582" s="14"/>
      <c r="G582" s="13"/>
      <c r="H582" s="16" t="str">
        <f>IF(COUNTA($A582:$G582)=0,"",IF(OR($B582="",SUMPRODUCT(--(Extinguishers!$A$2:$A$301=$B582))&lt;&gt;1),"Check ID",IF(OR(NOT(AND(ISNUMBER($A582),N($A582)&gt;=18264,N($A582)&lt;=73050)),N($A582)&lt;SUMPRODUCT(--(Extinguishers!$A$2:$A$301=$B582),Extinguishers!$E$2:$E$301),AND($C582&lt;&gt;"Monthly",$C582&lt;&gt;"Maintenance",$C582&lt;&gt;"Internal",$C582&lt;&gt;"Hydrostatic"),AND($E582&lt;&gt;"Pass",$E582&lt;&gt;"Fail"),AND($G582&lt;&gt;"",$G582&lt;&gt;"Open",$G582&lt;&gt;"Closed")),"Check inputs",IF(AND($E582="Fail",$G582=""),"Set follow-up","OK"))))</f>
        <v/>
      </c>
      <c r="I582" s="26">
        <f>IF(AND(ISNUMBER($A582),N($A582)&gt;=18264,N($A582)&lt;=73050),$A582,0)</f>
        <v>0</v>
      </c>
    </row>
    <row r="583" spans="1:9" x14ac:dyDescent="0.25">
      <c r="A583" s="25"/>
      <c r="B583" s="13"/>
      <c r="C583" s="13"/>
      <c r="D583" s="14"/>
      <c r="E583" s="13"/>
      <c r="F583" s="14"/>
      <c r="G583" s="13"/>
      <c r="H583" s="16" t="str">
        <f>IF(COUNTA($A583:$G583)=0,"",IF(OR($B583="",SUMPRODUCT(--(Extinguishers!$A$2:$A$301=$B583))&lt;&gt;1),"Check ID",IF(OR(NOT(AND(ISNUMBER($A583),N($A583)&gt;=18264,N($A583)&lt;=73050)),N($A583)&lt;SUMPRODUCT(--(Extinguishers!$A$2:$A$301=$B583),Extinguishers!$E$2:$E$301),AND($C583&lt;&gt;"Monthly",$C583&lt;&gt;"Maintenance",$C583&lt;&gt;"Internal",$C583&lt;&gt;"Hydrostatic"),AND($E583&lt;&gt;"Pass",$E583&lt;&gt;"Fail"),AND($G583&lt;&gt;"",$G583&lt;&gt;"Open",$G583&lt;&gt;"Closed")),"Check inputs",IF(AND($E583="Fail",$G583=""),"Set follow-up","OK"))))</f>
        <v/>
      </c>
      <c r="I583" s="26">
        <f>IF(AND(ISNUMBER($A583),N($A583)&gt;=18264,N($A583)&lt;=73050),$A583,0)</f>
        <v>0</v>
      </c>
    </row>
    <row r="584" spans="1:9" x14ac:dyDescent="0.25">
      <c r="A584" s="25"/>
      <c r="B584" s="13"/>
      <c r="C584" s="13"/>
      <c r="D584" s="14"/>
      <c r="E584" s="13"/>
      <c r="F584" s="14"/>
      <c r="G584" s="13"/>
      <c r="H584" s="16" t="str">
        <f>IF(COUNTA($A584:$G584)=0,"",IF(OR($B584="",SUMPRODUCT(--(Extinguishers!$A$2:$A$301=$B584))&lt;&gt;1),"Check ID",IF(OR(NOT(AND(ISNUMBER($A584),N($A584)&gt;=18264,N($A584)&lt;=73050)),N($A584)&lt;SUMPRODUCT(--(Extinguishers!$A$2:$A$301=$B584),Extinguishers!$E$2:$E$301),AND($C584&lt;&gt;"Monthly",$C584&lt;&gt;"Maintenance",$C584&lt;&gt;"Internal",$C584&lt;&gt;"Hydrostatic"),AND($E584&lt;&gt;"Pass",$E584&lt;&gt;"Fail"),AND($G584&lt;&gt;"",$G584&lt;&gt;"Open",$G584&lt;&gt;"Closed")),"Check inputs",IF(AND($E584="Fail",$G584=""),"Set follow-up","OK"))))</f>
        <v/>
      </c>
      <c r="I584" s="26">
        <f>IF(AND(ISNUMBER($A584),N($A584)&gt;=18264,N($A584)&lt;=73050),$A584,0)</f>
        <v>0</v>
      </c>
    </row>
    <row r="585" spans="1:9" x14ac:dyDescent="0.25">
      <c r="A585" s="25"/>
      <c r="B585" s="13"/>
      <c r="C585" s="13"/>
      <c r="D585" s="14"/>
      <c r="E585" s="13"/>
      <c r="F585" s="14"/>
      <c r="G585" s="13"/>
      <c r="H585" s="16" t="str">
        <f>IF(COUNTA($A585:$G585)=0,"",IF(OR($B585="",SUMPRODUCT(--(Extinguishers!$A$2:$A$301=$B585))&lt;&gt;1),"Check ID",IF(OR(NOT(AND(ISNUMBER($A585),N($A585)&gt;=18264,N($A585)&lt;=73050)),N($A585)&lt;SUMPRODUCT(--(Extinguishers!$A$2:$A$301=$B585),Extinguishers!$E$2:$E$301),AND($C585&lt;&gt;"Monthly",$C585&lt;&gt;"Maintenance",$C585&lt;&gt;"Internal",$C585&lt;&gt;"Hydrostatic"),AND($E585&lt;&gt;"Pass",$E585&lt;&gt;"Fail"),AND($G585&lt;&gt;"",$G585&lt;&gt;"Open",$G585&lt;&gt;"Closed")),"Check inputs",IF(AND($E585="Fail",$G585=""),"Set follow-up","OK"))))</f>
        <v/>
      </c>
      <c r="I585" s="26">
        <f>IF(AND(ISNUMBER($A585),N($A585)&gt;=18264,N($A585)&lt;=73050),$A585,0)</f>
        <v>0</v>
      </c>
    </row>
    <row r="586" spans="1:9" x14ac:dyDescent="0.25">
      <c r="A586" s="25"/>
      <c r="B586" s="13"/>
      <c r="C586" s="13"/>
      <c r="D586" s="14"/>
      <c r="E586" s="13"/>
      <c r="F586" s="14"/>
      <c r="G586" s="13"/>
      <c r="H586" s="16" t="str">
        <f>IF(COUNTA($A586:$G586)=0,"",IF(OR($B586="",SUMPRODUCT(--(Extinguishers!$A$2:$A$301=$B586))&lt;&gt;1),"Check ID",IF(OR(NOT(AND(ISNUMBER($A586),N($A586)&gt;=18264,N($A586)&lt;=73050)),N($A586)&lt;SUMPRODUCT(--(Extinguishers!$A$2:$A$301=$B586),Extinguishers!$E$2:$E$301),AND($C586&lt;&gt;"Monthly",$C586&lt;&gt;"Maintenance",$C586&lt;&gt;"Internal",$C586&lt;&gt;"Hydrostatic"),AND($E586&lt;&gt;"Pass",$E586&lt;&gt;"Fail"),AND($G586&lt;&gt;"",$G586&lt;&gt;"Open",$G586&lt;&gt;"Closed")),"Check inputs",IF(AND($E586="Fail",$G586=""),"Set follow-up","OK"))))</f>
        <v/>
      </c>
      <c r="I586" s="26">
        <f>IF(AND(ISNUMBER($A586),N($A586)&gt;=18264,N($A586)&lt;=73050),$A586,0)</f>
        <v>0</v>
      </c>
    </row>
    <row r="587" spans="1:9" x14ac:dyDescent="0.25">
      <c r="A587" s="25"/>
      <c r="B587" s="13"/>
      <c r="C587" s="13"/>
      <c r="D587" s="14"/>
      <c r="E587" s="13"/>
      <c r="F587" s="14"/>
      <c r="G587" s="13"/>
      <c r="H587" s="16" t="str">
        <f>IF(COUNTA($A587:$G587)=0,"",IF(OR($B587="",SUMPRODUCT(--(Extinguishers!$A$2:$A$301=$B587))&lt;&gt;1),"Check ID",IF(OR(NOT(AND(ISNUMBER($A587),N($A587)&gt;=18264,N($A587)&lt;=73050)),N($A587)&lt;SUMPRODUCT(--(Extinguishers!$A$2:$A$301=$B587),Extinguishers!$E$2:$E$301),AND($C587&lt;&gt;"Monthly",$C587&lt;&gt;"Maintenance",$C587&lt;&gt;"Internal",$C587&lt;&gt;"Hydrostatic"),AND($E587&lt;&gt;"Pass",$E587&lt;&gt;"Fail"),AND($G587&lt;&gt;"",$G587&lt;&gt;"Open",$G587&lt;&gt;"Closed")),"Check inputs",IF(AND($E587="Fail",$G587=""),"Set follow-up","OK"))))</f>
        <v/>
      </c>
      <c r="I587" s="26">
        <f>IF(AND(ISNUMBER($A587),N($A587)&gt;=18264,N($A587)&lt;=73050),$A587,0)</f>
        <v>0</v>
      </c>
    </row>
    <row r="588" spans="1:9" x14ac:dyDescent="0.25">
      <c r="A588" s="25"/>
      <c r="B588" s="13"/>
      <c r="C588" s="13"/>
      <c r="D588" s="14"/>
      <c r="E588" s="13"/>
      <c r="F588" s="14"/>
      <c r="G588" s="13"/>
      <c r="H588" s="16" t="str">
        <f>IF(COUNTA($A588:$G588)=0,"",IF(OR($B588="",SUMPRODUCT(--(Extinguishers!$A$2:$A$301=$B588))&lt;&gt;1),"Check ID",IF(OR(NOT(AND(ISNUMBER($A588),N($A588)&gt;=18264,N($A588)&lt;=73050)),N($A588)&lt;SUMPRODUCT(--(Extinguishers!$A$2:$A$301=$B588),Extinguishers!$E$2:$E$301),AND($C588&lt;&gt;"Monthly",$C588&lt;&gt;"Maintenance",$C588&lt;&gt;"Internal",$C588&lt;&gt;"Hydrostatic"),AND($E588&lt;&gt;"Pass",$E588&lt;&gt;"Fail"),AND($G588&lt;&gt;"",$G588&lt;&gt;"Open",$G588&lt;&gt;"Closed")),"Check inputs",IF(AND($E588="Fail",$G588=""),"Set follow-up","OK"))))</f>
        <v/>
      </c>
      <c r="I588" s="26">
        <f>IF(AND(ISNUMBER($A588),N($A588)&gt;=18264,N($A588)&lt;=73050),$A588,0)</f>
        <v>0</v>
      </c>
    </row>
    <row r="589" spans="1:9" x14ac:dyDescent="0.25">
      <c r="A589" s="25"/>
      <c r="B589" s="13"/>
      <c r="C589" s="13"/>
      <c r="D589" s="14"/>
      <c r="E589" s="13"/>
      <c r="F589" s="14"/>
      <c r="G589" s="13"/>
      <c r="H589" s="16" t="str">
        <f>IF(COUNTA($A589:$G589)=0,"",IF(OR($B589="",SUMPRODUCT(--(Extinguishers!$A$2:$A$301=$B589))&lt;&gt;1),"Check ID",IF(OR(NOT(AND(ISNUMBER($A589),N($A589)&gt;=18264,N($A589)&lt;=73050)),N($A589)&lt;SUMPRODUCT(--(Extinguishers!$A$2:$A$301=$B589),Extinguishers!$E$2:$E$301),AND($C589&lt;&gt;"Monthly",$C589&lt;&gt;"Maintenance",$C589&lt;&gt;"Internal",$C589&lt;&gt;"Hydrostatic"),AND($E589&lt;&gt;"Pass",$E589&lt;&gt;"Fail"),AND($G589&lt;&gt;"",$G589&lt;&gt;"Open",$G589&lt;&gt;"Closed")),"Check inputs",IF(AND($E589="Fail",$G589=""),"Set follow-up","OK"))))</f>
        <v/>
      </c>
      <c r="I589" s="26">
        <f>IF(AND(ISNUMBER($A589),N($A589)&gt;=18264,N($A589)&lt;=73050),$A589,0)</f>
        <v>0</v>
      </c>
    </row>
    <row r="590" spans="1:9" x14ac:dyDescent="0.25">
      <c r="A590" s="25"/>
      <c r="B590" s="13"/>
      <c r="C590" s="13"/>
      <c r="D590" s="14"/>
      <c r="E590" s="13"/>
      <c r="F590" s="14"/>
      <c r="G590" s="13"/>
      <c r="H590" s="16" t="str">
        <f>IF(COUNTA($A590:$G590)=0,"",IF(OR($B590="",SUMPRODUCT(--(Extinguishers!$A$2:$A$301=$B590))&lt;&gt;1),"Check ID",IF(OR(NOT(AND(ISNUMBER($A590),N($A590)&gt;=18264,N($A590)&lt;=73050)),N($A590)&lt;SUMPRODUCT(--(Extinguishers!$A$2:$A$301=$B590),Extinguishers!$E$2:$E$301),AND($C590&lt;&gt;"Monthly",$C590&lt;&gt;"Maintenance",$C590&lt;&gt;"Internal",$C590&lt;&gt;"Hydrostatic"),AND($E590&lt;&gt;"Pass",$E590&lt;&gt;"Fail"),AND($G590&lt;&gt;"",$G590&lt;&gt;"Open",$G590&lt;&gt;"Closed")),"Check inputs",IF(AND($E590="Fail",$G590=""),"Set follow-up","OK"))))</f>
        <v/>
      </c>
      <c r="I590" s="26">
        <f>IF(AND(ISNUMBER($A590),N($A590)&gt;=18264,N($A590)&lt;=73050),$A590,0)</f>
        <v>0</v>
      </c>
    </row>
    <row r="591" spans="1:9" x14ac:dyDescent="0.25">
      <c r="A591" s="25"/>
      <c r="B591" s="13"/>
      <c r="C591" s="13"/>
      <c r="D591" s="14"/>
      <c r="E591" s="13"/>
      <c r="F591" s="14"/>
      <c r="G591" s="13"/>
      <c r="H591" s="16" t="str">
        <f>IF(COUNTA($A591:$G591)=0,"",IF(OR($B591="",SUMPRODUCT(--(Extinguishers!$A$2:$A$301=$B591))&lt;&gt;1),"Check ID",IF(OR(NOT(AND(ISNUMBER($A591),N($A591)&gt;=18264,N($A591)&lt;=73050)),N($A591)&lt;SUMPRODUCT(--(Extinguishers!$A$2:$A$301=$B591),Extinguishers!$E$2:$E$301),AND($C591&lt;&gt;"Monthly",$C591&lt;&gt;"Maintenance",$C591&lt;&gt;"Internal",$C591&lt;&gt;"Hydrostatic"),AND($E591&lt;&gt;"Pass",$E591&lt;&gt;"Fail"),AND($G591&lt;&gt;"",$G591&lt;&gt;"Open",$G591&lt;&gt;"Closed")),"Check inputs",IF(AND($E591="Fail",$G591=""),"Set follow-up","OK"))))</f>
        <v/>
      </c>
      <c r="I591" s="26">
        <f>IF(AND(ISNUMBER($A591),N($A591)&gt;=18264,N($A591)&lt;=73050),$A591,0)</f>
        <v>0</v>
      </c>
    </row>
    <row r="592" spans="1:9" x14ac:dyDescent="0.25">
      <c r="A592" s="25"/>
      <c r="B592" s="13"/>
      <c r="C592" s="13"/>
      <c r="D592" s="14"/>
      <c r="E592" s="13"/>
      <c r="F592" s="14"/>
      <c r="G592" s="13"/>
      <c r="H592" s="16" t="str">
        <f>IF(COUNTA($A592:$G592)=0,"",IF(OR($B592="",SUMPRODUCT(--(Extinguishers!$A$2:$A$301=$B592))&lt;&gt;1),"Check ID",IF(OR(NOT(AND(ISNUMBER($A592),N($A592)&gt;=18264,N($A592)&lt;=73050)),N($A592)&lt;SUMPRODUCT(--(Extinguishers!$A$2:$A$301=$B592),Extinguishers!$E$2:$E$301),AND($C592&lt;&gt;"Monthly",$C592&lt;&gt;"Maintenance",$C592&lt;&gt;"Internal",$C592&lt;&gt;"Hydrostatic"),AND($E592&lt;&gt;"Pass",$E592&lt;&gt;"Fail"),AND($G592&lt;&gt;"",$G592&lt;&gt;"Open",$G592&lt;&gt;"Closed")),"Check inputs",IF(AND($E592="Fail",$G592=""),"Set follow-up","OK"))))</f>
        <v/>
      </c>
      <c r="I592" s="26">
        <f>IF(AND(ISNUMBER($A592),N($A592)&gt;=18264,N($A592)&lt;=73050),$A592,0)</f>
        <v>0</v>
      </c>
    </row>
    <row r="593" spans="1:9" x14ac:dyDescent="0.25">
      <c r="A593" s="25"/>
      <c r="B593" s="13"/>
      <c r="C593" s="13"/>
      <c r="D593" s="14"/>
      <c r="E593" s="13"/>
      <c r="F593" s="14"/>
      <c r="G593" s="13"/>
      <c r="H593" s="16" t="str">
        <f>IF(COUNTA($A593:$G593)=0,"",IF(OR($B593="",SUMPRODUCT(--(Extinguishers!$A$2:$A$301=$B593))&lt;&gt;1),"Check ID",IF(OR(NOT(AND(ISNUMBER($A593),N($A593)&gt;=18264,N($A593)&lt;=73050)),N($A593)&lt;SUMPRODUCT(--(Extinguishers!$A$2:$A$301=$B593),Extinguishers!$E$2:$E$301),AND($C593&lt;&gt;"Monthly",$C593&lt;&gt;"Maintenance",$C593&lt;&gt;"Internal",$C593&lt;&gt;"Hydrostatic"),AND($E593&lt;&gt;"Pass",$E593&lt;&gt;"Fail"),AND($G593&lt;&gt;"",$G593&lt;&gt;"Open",$G593&lt;&gt;"Closed")),"Check inputs",IF(AND($E593="Fail",$G593=""),"Set follow-up","OK"))))</f>
        <v/>
      </c>
      <c r="I593" s="26">
        <f>IF(AND(ISNUMBER($A593),N($A593)&gt;=18264,N($A593)&lt;=73050),$A593,0)</f>
        <v>0</v>
      </c>
    </row>
    <row r="594" spans="1:9" x14ac:dyDescent="0.25">
      <c r="A594" s="25"/>
      <c r="B594" s="13"/>
      <c r="C594" s="13"/>
      <c r="D594" s="14"/>
      <c r="E594" s="13"/>
      <c r="F594" s="14"/>
      <c r="G594" s="13"/>
      <c r="H594" s="16" t="str">
        <f>IF(COUNTA($A594:$G594)=0,"",IF(OR($B594="",SUMPRODUCT(--(Extinguishers!$A$2:$A$301=$B594))&lt;&gt;1),"Check ID",IF(OR(NOT(AND(ISNUMBER($A594),N($A594)&gt;=18264,N($A594)&lt;=73050)),N($A594)&lt;SUMPRODUCT(--(Extinguishers!$A$2:$A$301=$B594),Extinguishers!$E$2:$E$301),AND($C594&lt;&gt;"Monthly",$C594&lt;&gt;"Maintenance",$C594&lt;&gt;"Internal",$C594&lt;&gt;"Hydrostatic"),AND($E594&lt;&gt;"Pass",$E594&lt;&gt;"Fail"),AND($G594&lt;&gt;"",$G594&lt;&gt;"Open",$G594&lt;&gt;"Closed")),"Check inputs",IF(AND($E594="Fail",$G594=""),"Set follow-up","OK"))))</f>
        <v/>
      </c>
      <c r="I594" s="26">
        <f>IF(AND(ISNUMBER($A594),N($A594)&gt;=18264,N($A594)&lt;=73050),$A594,0)</f>
        <v>0</v>
      </c>
    </row>
    <row r="595" spans="1:9" x14ac:dyDescent="0.25">
      <c r="A595" s="25"/>
      <c r="B595" s="13"/>
      <c r="C595" s="13"/>
      <c r="D595" s="14"/>
      <c r="E595" s="13"/>
      <c r="F595" s="14"/>
      <c r="G595" s="13"/>
      <c r="H595" s="16" t="str">
        <f>IF(COUNTA($A595:$G595)=0,"",IF(OR($B595="",SUMPRODUCT(--(Extinguishers!$A$2:$A$301=$B595))&lt;&gt;1),"Check ID",IF(OR(NOT(AND(ISNUMBER($A595),N($A595)&gt;=18264,N($A595)&lt;=73050)),N($A595)&lt;SUMPRODUCT(--(Extinguishers!$A$2:$A$301=$B595),Extinguishers!$E$2:$E$301),AND($C595&lt;&gt;"Monthly",$C595&lt;&gt;"Maintenance",$C595&lt;&gt;"Internal",$C595&lt;&gt;"Hydrostatic"),AND($E595&lt;&gt;"Pass",$E595&lt;&gt;"Fail"),AND($G595&lt;&gt;"",$G595&lt;&gt;"Open",$G595&lt;&gt;"Closed")),"Check inputs",IF(AND($E595="Fail",$G595=""),"Set follow-up","OK"))))</f>
        <v/>
      </c>
      <c r="I595" s="26">
        <f>IF(AND(ISNUMBER($A595),N($A595)&gt;=18264,N($A595)&lt;=73050),$A595,0)</f>
        <v>0</v>
      </c>
    </row>
    <row r="596" spans="1:9" x14ac:dyDescent="0.25">
      <c r="A596" s="25"/>
      <c r="B596" s="13"/>
      <c r="C596" s="13"/>
      <c r="D596" s="14"/>
      <c r="E596" s="13"/>
      <c r="F596" s="14"/>
      <c r="G596" s="13"/>
      <c r="H596" s="16" t="str">
        <f>IF(COUNTA($A596:$G596)=0,"",IF(OR($B596="",SUMPRODUCT(--(Extinguishers!$A$2:$A$301=$B596))&lt;&gt;1),"Check ID",IF(OR(NOT(AND(ISNUMBER($A596),N($A596)&gt;=18264,N($A596)&lt;=73050)),N($A596)&lt;SUMPRODUCT(--(Extinguishers!$A$2:$A$301=$B596),Extinguishers!$E$2:$E$301),AND($C596&lt;&gt;"Monthly",$C596&lt;&gt;"Maintenance",$C596&lt;&gt;"Internal",$C596&lt;&gt;"Hydrostatic"),AND($E596&lt;&gt;"Pass",$E596&lt;&gt;"Fail"),AND($G596&lt;&gt;"",$G596&lt;&gt;"Open",$G596&lt;&gt;"Closed")),"Check inputs",IF(AND($E596="Fail",$G596=""),"Set follow-up","OK"))))</f>
        <v/>
      </c>
      <c r="I596" s="26">
        <f>IF(AND(ISNUMBER($A596),N($A596)&gt;=18264,N($A596)&lt;=73050),$A596,0)</f>
        <v>0</v>
      </c>
    </row>
    <row r="597" spans="1:9" x14ac:dyDescent="0.25">
      <c r="A597" s="25"/>
      <c r="B597" s="13"/>
      <c r="C597" s="13"/>
      <c r="D597" s="14"/>
      <c r="E597" s="13"/>
      <c r="F597" s="14"/>
      <c r="G597" s="13"/>
      <c r="H597" s="16" t="str">
        <f>IF(COUNTA($A597:$G597)=0,"",IF(OR($B597="",SUMPRODUCT(--(Extinguishers!$A$2:$A$301=$B597))&lt;&gt;1),"Check ID",IF(OR(NOT(AND(ISNUMBER($A597),N($A597)&gt;=18264,N($A597)&lt;=73050)),N($A597)&lt;SUMPRODUCT(--(Extinguishers!$A$2:$A$301=$B597),Extinguishers!$E$2:$E$301),AND($C597&lt;&gt;"Monthly",$C597&lt;&gt;"Maintenance",$C597&lt;&gt;"Internal",$C597&lt;&gt;"Hydrostatic"),AND($E597&lt;&gt;"Pass",$E597&lt;&gt;"Fail"),AND($G597&lt;&gt;"",$G597&lt;&gt;"Open",$G597&lt;&gt;"Closed")),"Check inputs",IF(AND($E597="Fail",$G597=""),"Set follow-up","OK"))))</f>
        <v/>
      </c>
      <c r="I597" s="26">
        <f>IF(AND(ISNUMBER($A597),N($A597)&gt;=18264,N($A597)&lt;=73050),$A597,0)</f>
        <v>0</v>
      </c>
    </row>
    <row r="598" spans="1:9" x14ac:dyDescent="0.25">
      <c r="A598" s="25"/>
      <c r="B598" s="13"/>
      <c r="C598" s="13"/>
      <c r="D598" s="14"/>
      <c r="E598" s="13"/>
      <c r="F598" s="14"/>
      <c r="G598" s="13"/>
      <c r="H598" s="16" t="str">
        <f>IF(COUNTA($A598:$G598)=0,"",IF(OR($B598="",SUMPRODUCT(--(Extinguishers!$A$2:$A$301=$B598))&lt;&gt;1),"Check ID",IF(OR(NOT(AND(ISNUMBER($A598),N($A598)&gt;=18264,N($A598)&lt;=73050)),N($A598)&lt;SUMPRODUCT(--(Extinguishers!$A$2:$A$301=$B598),Extinguishers!$E$2:$E$301),AND($C598&lt;&gt;"Monthly",$C598&lt;&gt;"Maintenance",$C598&lt;&gt;"Internal",$C598&lt;&gt;"Hydrostatic"),AND($E598&lt;&gt;"Pass",$E598&lt;&gt;"Fail"),AND($G598&lt;&gt;"",$G598&lt;&gt;"Open",$G598&lt;&gt;"Closed")),"Check inputs",IF(AND($E598="Fail",$G598=""),"Set follow-up","OK"))))</f>
        <v/>
      </c>
      <c r="I598" s="26">
        <f>IF(AND(ISNUMBER($A598),N($A598)&gt;=18264,N($A598)&lt;=73050),$A598,0)</f>
        <v>0</v>
      </c>
    </row>
    <row r="599" spans="1:9" x14ac:dyDescent="0.25">
      <c r="A599" s="25"/>
      <c r="B599" s="13"/>
      <c r="C599" s="13"/>
      <c r="D599" s="14"/>
      <c r="E599" s="13"/>
      <c r="F599" s="14"/>
      <c r="G599" s="13"/>
      <c r="H599" s="16" t="str">
        <f>IF(COUNTA($A599:$G599)=0,"",IF(OR($B599="",SUMPRODUCT(--(Extinguishers!$A$2:$A$301=$B599))&lt;&gt;1),"Check ID",IF(OR(NOT(AND(ISNUMBER($A599),N($A599)&gt;=18264,N($A599)&lt;=73050)),N($A599)&lt;SUMPRODUCT(--(Extinguishers!$A$2:$A$301=$B599),Extinguishers!$E$2:$E$301),AND($C599&lt;&gt;"Monthly",$C599&lt;&gt;"Maintenance",$C599&lt;&gt;"Internal",$C599&lt;&gt;"Hydrostatic"),AND($E599&lt;&gt;"Pass",$E599&lt;&gt;"Fail"),AND($G599&lt;&gt;"",$G599&lt;&gt;"Open",$G599&lt;&gt;"Closed")),"Check inputs",IF(AND($E599="Fail",$G599=""),"Set follow-up","OK"))))</f>
        <v/>
      </c>
      <c r="I599" s="26">
        <f>IF(AND(ISNUMBER($A599),N($A599)&gt;=18264,N($A599)&lt;=73050),$A599,0)</f>
        <v>0</v>
      </c>
    </row>
    <row r="600" spans="1:9" x14ac:dyDescent="0.25">
      <c r="A600" s="25"/>
      <c r="B600" s="13"/>
      <c r="C600" s="13"/>
      <c r="D600" s="14"/>
      <c r="E600" s="13"/>
      <c r="F600" s="14"/>
      <c r="G600" s="13"/>
      <c r="H600" s="16" t="str">
        <f>IF(COUNTA($A600:$G600)=0,"",IF(OR($B600="",SUMPRODUCT(--(Extinguishers!$A$2:$A$301=$B600))&lt;&gt;1),"Check ID",IF(OR(NOT(AND(ISNUMBER($A600),N($A600)&gt;=18264,N($A600)&lt;=73050)),N($A600)&lt;SUMPRODUCT(--(Extinguishers!$A$2:$A$301=$B600),Extinguishers!$E$2:$E$301),AND($C600&lt;&gt;"Monthly",$C600&lt;&gt;"Maintenance",$C600&lt;&gt;"Internal",$C600&lt;&gt;"Hydrostatic"),AND($E600&lt;&gt;"Pass",$E600&lt;&gt;"Fail"),AND($G600&lt;&gt;"",$G600&lt;&gt;"Open",$G600&lt;&gt;"Closed")),"Check inputs",IF(AND($E600="Fail",$G600=""),"Set follow-up","OK"))))</f>
        <v/>
      </c>
      <c r="I600" s="26">
        <f>IF(AND(ISNUMBER($A600),N($A600)&gt;=18264,N($A600)&lt;=73050),$A600,0)</f>
        <v>0</v>
      </c>
    </row>
    <row r="601" spans="1:9" x14ac:dyDescent="0.25">
      <c r="A601" s="25"/>
      <c r="B601" s="13"/>
      <c r="C601" s="13"/>
      <c r="D601" s="14"/>
      <c r="E601" s="13"/>
      <c r="F601" s="14"/>
      <c r="G601" s="13"/>
      <c r="H601" s="16" t="str">
        <f>IF(COUNTA($A601:$G601)=0,"",IF(OR($B601="",SUMPRODUCT(--(Extinguishers!$A$2:$A$301=$B601))&lt;&gt;1),"Check ID",IF(OR(NOT(AND(ISNUMBER($A601),N($A601)&gt;=18264,N($A601)&lt;=73050)),N($A601)&lt;SUMPRODUCT(--(Extinguishers!$A$2:$A$301=$B601),Extinguishers!$E$2:$E$301),AND($C601&lt;&gt;"Monthly",$C601&lt;&gt;"Maintenance",$C601&lt;&gt;"Internal",$C601&lt;&gt;"Hydrostatic"),AND($E601&lt;&gt;"Pass",$E601&lt;&gt;"Fail"),AND($G601&lt;&gt;"",$G601&lt;&gt;"Open",$G601&lt;&gt;"Closed")),"Check inputs",IF(AND($E601="Fail",$G601=""),"Set follow-up","OK"))))</f>
        <v/>
      </c>
      <c r="I601" s="26">
        <f>IF(AND(ISNUMBER($A601),N($A601)&gt;=18264,N($A601)&lt;=73050),$A601,0)</f>
        <v>0</v>
      </c>
    </row>
    <row r="602" spans="1:9" x14ac:dyDescent="0.25">
      <c r="A602" s="25"/>
      <c r="B602" s="13"/>
      <c r="C602" s="13"/>
      <c r="D602" s="14"/>
      <c r="E602" s="13"/>
      <c r="F602" s="14"/>
      <c r="G602" s="13"/>
      <c r="H602" s="16" t="str">
        <f>IF(COUNTA($A602:$G602)=0,"",IF(OR($B602="",SUMPRODUCT(--(Extinguishers!$A$2:$A$301=$B602))&lt;&gt;1),"Check ID",IF(OR(NOT(AND(ISNUMBER($A602),N($A602)&gt;=18264,N($A602)&lt;=73050)),N($A602)&lt;SUMPRODUCT(--(Extinguishers!$A$2:$A$301=$B602),Extinguishers!$E$2:$E$301),AND($C602&lt;&gt;"Monthly",$C602&lt;&gt;"Maintenance",$C602&lt;&gt;"Internal",$C602&lt;&gt;"Hydrostatic"),AND($E602&lt;&gt;"Pass",$E602&lt;&gt;"Fail"),AND($G602&lt;&gt;"",$G602&lt;&gt;"Open",$G602&lt;&gt;"Closed")),"Check inputs",IF(AND($E602="Fail",$G602=""),"Set follow-up","OK"))))</f>
        <v/>
      </c>
      <c r="I602" s="26">
        <f>IF(AND(ISNUMBER($A602),N($A602)&gt;=18264,N($A602)&lt;=73050),$A602,0)</f>
        <v>0</v>
      </c>
    </row>
    <row r="603" spans="1:9" x14ac:dyDescent="0.25">
      <c r="A603" s="25"/>
      <c r="B603" s="13"/>
      <c r="C603" s="13"/>
      <c r="D603" s="14"/>
      <c r="E603" s="13"/>
      <c r="F603" s="14"/>
      <c r="G603" s="13"/>
      <c r="H603" s="16" t="str">
        <f>IF(COUNTA($A603:$G603)=0,"",IF(OR($B603="",SUMPRODUCT(--(Extinguishers!$A$2:$A$301=$B603))&lt;&gt;1),"Check ID",IF(OR(NOT(AND(ISNUMBER($A603),N($A603)&gt;=18264,N($A603)&lt;=73050)),N($A603)&lt;SUMPRODUCT(--(Extinguishers!$A$2:$A$301=$B603),Extinguishers!$E$2:$E$301),AND($C603&lt;&gt;"Monthly",$C603&lt;&gt;"Maintenance",$C603&lt;&gt;"Internal",$C603&lt;&gt;"Hydrostatic"),AND($E603&lt;&gt;"Pass",$E603&lt;&gt;"Fail"),AND($G603&lt;&gt;"",$G603&lt;&gt;"Open",$G603&lt;&gt;"Closed")),"Check inputs",IF(AND($E603="Fail",$G603=""),"Set follow-up","OK"))))</f>
        <v/>
      </c>
      <c r="I603" s="26">
        <f>IF(AND(ISNUMBER($A603),N($A603)&gt;=18264,N($A603)&lt;=73050),$A603,0)</f>
        <v>0</v>
      </c>
    </row>
    <row r="604" spans="1:9" x14ac:dyDescent="0.25">
      <c r="A604" s="25"/>
      <c r="B604" s="13"/>
      <c r="C604" s="13"/>
      <c r="D604" s="14"/>
      <c r="E604" s="13"/>
      <c r="F604" s="14"/>
      <c r="G604" s="13"/>
      <c r="H604" s="16" t="str">
        <f>IF(COUNTA($A604:$G604)=0,"",IF(OR($B604="",SUMPRODUCT(--(Extinguishers!$A$2:$A$301=$B604))&lt;&gt;1),"Check ID",IF(OR(NOT(AND(ISNUMBER($A604),N($A604)&gt;=18264,N($A604)&lt;=73050)),N($A604)&lt;SUMPRODUCT(--(Extinguishers!$A$2:$A$301=$B604),Extinguishers!$E$2:$E$301),AND($C604&lt;&gt;"Monthly",$C604&lt;&gt;"Maintenance",$C604&lt;&gt;"Internal",$C604&lt;&gt;"Hydrostatic"),AND($E604&lt;&gt;"Pass",$E604&lt;&gt;"Fail"),AND($G604&lt;&gt;"",$G604&lt;&gt;"Open",$G604&lt;&gt;"Closed")),"Check inputs",IF(AND($E604="Fail",$G604=""),"Set follow-up","OK"))))</f>
        <v/>
      </c>
      <c r="I604" s="26">
        <f>IF(AND(ISNUMBER($A604),N($A604)&gt;=18264,N($A604)&lt;=73050),$A604,0)</f>
        <v>0</v>
      </c>
    </row>
    <row r="605" spans="1:9" x14ac:dyDescent="0.25">
      <c r="A605" s="25"/>
      <c r="B605" s="13"/>
      <c r="C605" s="13"/>
      <c r="D605" s="14"/>
      <c r="E605" s="13"/>
      <c r="F605" s="14"/>
      <c r="G605" s="13"/>
      <c r="H605" s="16" t="str">
        <f>IF(COUNTA($A605:$G605)=0,"",IF(OR($B605="",SUMPRODUCT(--(Extinguishers!$A$2:$A$301=$B605))&lt;&gt;1),"Check ID",IF(OR(NOT(AND(ISNUMBER($A605),N($A605)&gt;=18264,N($A605)&lt;=73050)),N($A605)&lt;SUMPRODUCT(--(Extinguishers!$A$2:$A$301=$B605),Extinguishers!$E$2:$E$301),AND($C605&lt;&gt;"Monthly",$C605&lt;&gt;"Maintenance",$C605&lt;&gt;"Internal",$C605&lt;&gt;"Hydrostatic"),AND($E605&lt;&gt;"Pass",$E605&lt;&gt;"Fail"),AND($G605&lt;&gt;"",$G605&lt;&gt;"Open",$G605&lt;&gt;"Closed")),"Check inputs",IF(AND($E605="Fail",$G605=""),"Set follow-up","OK"))))</f>
        <v/>
      </c>
      <c r="I605" s="26">
        <f>IF(AND(ISNUMBER($A605),N($A605)&gt;=18264,N($A605)&lt;=73050),$A605,0)</f>
        <v>0</v>
      </c>
    </row>
    <row r="606" spans="1:9" x14ac:dyDescent="0.25">
      <c r="A606" s="25"/>
      <c r="B606" s="13"/>
      <c r="C606" s="13"/>
      <c r="D606" s="14"/>
      <c r="E606" s="13"/>
      <c r="F606" s="14"/>
      <c r="G606" s="13"/>
      <c r="H606" s="16" t="str">
        <f>IF(COUNTA($A606:$G606)=0,"",IF(OR($B606="",SUMPRODUCT(--(Extinguishers!$A$2:$A$301=$B606))&lt;&gt;1),"Check ID",IF(OR(NOT(AND(ISNUMBER($A606),N($A606)&gt;=18264,N($A606)&lt;=73050)),N($A606)&lt;SUMPRODUCT(--(Extinguishers!$A$2:$A$301=$B606),Extinguishers!$E$2:$E$301),AND($C606&lt;&gt;"Monthly",$C606&lt;&gt;"Maintenance",$C606&lt;&gt;"Internal",$C606&lt;&gt;"Hydrostatic"),AND($E606&lt;&gt;"Pass",$E606&lt;&gt;"Fail"),AND($G606&lt;&gt;"",$G606&lt;&gt;"Open",$G606&lt;&gt;"Closed")),"Check inputs",IF(AND($E606="Fail",$G606=""),"Set follow-up","OK"))))</f>
        <v/>
      </c>
      <c r="I606" s="26">
        <f>IF(AND(ISNUMBER($A606),N($A606)&gt;=18264,N($A606)&lt;=73050),$A606,0)</f>
        <v>0</v>
      </c>
    </row>
    <row r="607" spans="1:9" x14ac:dyDescent="0.25">
      <c r="A607" s="25"/>
      <c r="B607" s="13"/>
      <c r="C607" s="13"/>
      <c r="D607" s="14"/>
      <c r="E607" s="13"/>
      <c r="F607" s="14"/>
      <c r="G607" s="13"/>
      <c r="H607" s="16" t="str">
        <f>IF(COUNTA($A607:$G607)=0,"",IF(OR($B607="",SUMPRODUCT(--(Extinguishers!$A$2:$A$301=$B607))&lt;&gt;1),"Check ID",IF(OR(NOT(AND(ISNUMBER($A607),N($A607)&gt;=18264,N($A607)&lt;=73050)),N($A607)&lt;SUMPRODUCT(--(Extinguishers!$A$2:$A$301=$B607),Extinguishers!$E$2:$E$301),AND($C607&lt;&gt;"Monthly",$C607&lt;&gt;"Maintenance",$C607&lt;&gt;"Internal",$C607&lt;&gt;"Hydrostatic"),AND($E607&lt;&gt;"Pass",$E607&lt;&gt;"Fail"),AND($G607&lt;&gt;"",$G607&lt;&gt;"Open",$G607&lt;&gt;"Closed")),"Check inputs",IF(AND($E607="Fail",$G607=""),"Set follow-up","OK"))))</f>
        <v/>
      </c>
      <c r="I607" s="26">
        <f>IF(AND(ISNUMBER($A607),N($A607)&gt;=18264,N($A607)&lt;=73050),$A607,0)</f>
        <v>0</v>
      </c>
    </row>
    <row r="608" spans="1:9" x14ac:dyDescent="0.25">
      <c r="A608" s="25"/>
      <c r="B608" s="13"/>
      <c r="C608" s="13"/>
      <c r="D608" s="14"/>
      <c r="E608" s="13"/>
      <c r="F608" s="14"/>
      <c r="G608" s="13"/>
      <c r="H608" s="16" t="str">
        <f>IF(COUNTA($A608:$G608)=0,"",IF(OR($B608="",SUMPRODUCT(--(Extinguishers!$A$2:$A$301=$B608))&lt;&gt;1),"Check ID",IF(OR(NOT(AND(ISNUMBER($A608),N($A608)&gt;=18264,N($A608)&lt;=73050)),N($A608)&lt;SUMPRODUCT(--(Extinguishers!$A$2:$A$301=$B608),Extinguishers!$E$2:$E$301),AND($C608&lt;&gt;"Monthly",$C608&lt;&gt;"Maintenance",$C608&lt;&gt;"Internal",$C608&lt;&gt;"Hydrostatic"),AND($E608&lt;&gt;"Pass",$E608&lt;&gt;"Fail"),AND($G608&lt;&gt;"",$G608&lt;&gt;"Open",$G608&lt;&gt;"Closed")),"Check inputs",IF(AND($E608="Fail",$G608=""),"Set follow-up","OK"))))</f>
        <v/>
      </c>
      <c r="I608" s="26">
        <f>IF(AND(ISNUMBER($A608),N($A608)&gt;=18264,N($A608)&lt;=73050),$A608,0)</f>
        <v>0</v>
      </c>
    </row>
    <row r="609" spans="1:9" x14ac:dyDescent="0.25">
      <c r="A609" s="25"/>
      <c r="B609" s="13"/>
      <c r="C609" s="13"/>
      <c r="D609" s="14"/>
      <c r="E609" s="13"/>
      <c r="F609" s="14"/>
      <c r="G609" s="13"/>
      <c r="H609" s="16" t="str">
        <f>IF(COUNTA($A609:$G609)=0,"",IF(OR($B609="",SUMPRODUCT(--(Extinguishers!$A$2:$A$301=$B609))&lt;&gt;1),"Check ID",IF(OR(NOT(AND(ISNUMBER($A609),N($A609)&gt;=18264,N($A609)&lt;=73050)),N($A609)&lt;SUMPRODUCT(--(Extinguishers!$A$2:$A$301=$B609),Extinguishers!$E$2:$E$301),AND($C609&lt;&gt;"Monthly",$C609&lt;&gt;"Maintenance",$C609&lt;&gt;"Internal",$C609&lt;&gt;"Hydrostatic"),AND($E609&lt;&gt;"Pass",$E609&lt;&gt;"Fail"),AND($G609&lt;&gt;"",$G609&lt;&gt;"Open",$G609&lt;&gt;"Closed")),"Check inputs",IF(AND($E609="Fail",$G609=""),"Set follow-up","OK"))))</f>
        <v/>
      </c>
      <c r="I609" s="26">
        <f>IF(AND(ISNUMBER($A609),N($A609)&gt;=18264,N($A609)&lt;=73050),$A609,0)</f>
        <v>0</v>
      </c>
    </row>
    <row r="610" spans="1:9" x14ac:dyDescent="0.25">
      <c r="A610" s="25"/>
      <c r="B610" s="13"/>
      <c r="C610" s="13"/>
      <c r="D610" s="14"/>
      <c r="E610" s="13"/>
      <c r="F610" s="14"/>
      <c r="G610" s="13"/>
      <c r="H610" s="16" t="str">
        <f>IF(COUNTA($A610:$G610)=0,"",IF(OR($B610="",SUMPRODUCT(--(Extinguishers!$A$2:$A$301=$B610))&lt;&gt;1),"Check ID",IF(OR(NOT(AND(ISNUMBER($A610),N($A610)&gt;=18264,N($A610)&lt;=73050)),N($A610)&lt;SUMPRODUCT(--(Extinguishers!$A$2:$A$301=$B610),Extinguishers!$E$2:$E$301),AND($C610&lt;&gt;"Monthly",$C610&lt;&gt;"Maintenance",$C610&lt;&gt;"Internal",$C610&lt;&gt;"Hydrostatic"),AND($E610&lt;&gt;"Pass",$E610&lt;&gt;"Fail"),AND($G610&lt;&gt;"",$G610&lt;&gt;"Open",$G610&lt;&gt;"Closed")),"Check inputs",IF(AND($E610="Fail",$G610=""),"Set follow-up","OK"))))</f>
        <v/>
      </c>
      <c r="I610" s="26">
        <f>IF(AND(ISNUMBER($A610),N($A610)&gt;=18264,N($A610)&lt;=73050),$A610,0)</f>
        <v>0</v>
      </c>
    </row>
    <row r="611" spans="1:9" x14ac:dyDescent="0.25">
      <c r="A611" s="25"/>
      <c r="B611" s="13"/>
      <c r="C611" s="13"/>
      <c r="D611" s="14"/>
      <c r="E611" s="13"/>
      <c r="F611" s="14"/>
      <c r="G611" s="13"/>
      <c r="H611" s="16" t="str">
        <f>IF(COUNTA($A611:$G611)=0,"",IF(OR($B611="",SUMPRODUCT(--(Extinguishers!$A$2:$A$301=$B611))&lt;&gt;1),"Check ID",IF(OR(NOT(AND(ISNUMBER($A611),N($A611)&gt;=18264,N($A611)&lt;=73050)),N($A611)&lt;SUMPRODUCT(--(Extinguishers!$A$2:$A$301=$B611),Extinguishers!$E$2:$E$301),AND($C611&lt;&gt;"Monthly",$C611&lt;&gt;"Maintenance",$C611&lt;&gt;"Internal",$C611&lt;&gt;"Hydrostatic"),AND($E611&lt;&gt;"Pass",$E611&lt;&gt;"Fail"),AND($G611&lt;&gt;"",$G611&lt;&gt;"Open",$G611&lt;&gt;"Closed")),"Check inputs",IF(AND($E611="Fail",$G611=""),"Set follow-up","OK"))))</f>
        <v/>
      </c>
      <c r="I611" s="26">
        <f>IF(AND(ISNUMBER($A611),N($A611)&gt;=18264,N($A611)&lt;=73050),$A611,0)</f>
        <v>0</v>
      </c>
    </row>
    <row r="612" spans="1:9" x14ac:dyDescent="0.25">
      <c r="A612" s="25"/>
      <c r="B612" s="13"/>
      <c r="C612" s="13"/>
      <c r="D612" s="14"/>
      <c r="E612" s="13"/>
      <c r="F612" s="14"/>
      <c r="G612" s="13"/>
      <c r="H612" s="16" t="str">
        <f>IF(COUNTA($A612:$G612)=0,"",IF(OR($B612="",SUMPRODUCT(--(Extinguishers!$A$2:$A$301=$B612))&lt;&gt;1),"Check ID",IF(OR(NOT(AND(ISNUMBER($A612),N($A612)&gt;=18264,N($A612)&lt;=73050)),N($A612)&lt;SUMPRODUCT(--(Extinguishers!$A$2:$A$301=$B612),Extinguishers!$E$2:$E$301),AND($C612&lt;&gt;"Monthly",$C612&lt;&gt;"Maintenance",$C612&lt;&gt;"Internal",$C612&lt;&gt;"Hydrostatic"),AND($E612&lt;&gt;"Pass",$E612&lt;&gt;"Fail"),AND($G612&lt;&gt;"",$G612&lt;&gt;"Open",$G612&lt;&gt;"Closed")),"Check inputs",IF(AND($E612="Fail",$G612=""),"Set follow-up","OK"))))</f>
        <v/>
      </c>
      <c r="I612" s="26">
        <f>IF(AND(ISNUMBER($A612),N($A612)&gt;=18264,N($A612)&lt;=73050),$A612,0)</f>
        <v>0</v>
      </c>
    </row>
    <row r="613" spans="1:9" x14ac:dyDescent="0.25">
      <c r="A613" s="25"/>
      <c r="B613" s="13"/>
      <c r="C613" s="13"/>
      <c r="D613" s="14"/>
      <c r="E613" s="13"/>
      <c r="F613" s="14"/>
      <c r="G613" s="13"/>
      <c r="H613" s="16" t="str">
        <f>IF(COUNTA($A613:$G613)=0,"",IF(OR($B613="",SUMPRODUCT(--(Extinguishers!$A$2:$A$301=$B613))&lt;&gt;1),"Check ID",IF(OR(NOT(AND(ISNUMBER($A613),N($A613)&gt;=18264,N($A613)&lt;=73050)),N($A613)&lt;SUMPRODUCT(--(Extinguishers!$A$2:$A$301=$B613),Extinguishers!$E$2:$E$301),AND($C613&lt;&gt;"Monthly",$C613&lt;&gt;"Maintenance",$C613&lt;&gt;"Internal",$C613&lt;&gt;"Hydrostatic"),AND($E613&lt;&gt;"Pass",$E613&lt;&gt;"Fail"),AND($G613&lt;&gt;"",$G613&lt;&gt;"Open",$G613&lt;&gt;"Closed")),"Check inputs",IF(AND($E613="Fail",$G613=""),"Set follow-up","OK"))))</f>
        <v/>
      </c>
      <c r="I613" s="26">
        <f>IF(AND(ISNUMBER($A613),N($A613)&gt;=18264,N($A613)&lt;=73050),$A613,0)</f>
        <v>0</v>
      </c>
    </row>
    <row r="614" spans="1:9" x14ac:dyDescent="0.25">
      <c r="A614" s="25"/>
      <c r="B614" s="13"/>
      <c r="C614" s="13"/>
      <c r="D614" s="14"/>
      <c r="E614" s="13"/>
      <c r="F614" s="14"/>
      <c r="G614" s="13"/>
      <c r="H614" s="16" t="str">
        <f>IF(COUNTA($A614:$G614)=0,"",IF(OR($B614="",SUMPRODUCT(--(Extinguishers!$A$2:$A$301=$B614))&lt;&gt;1),"Check ID",IF(OR(NOT(AND(ISNUMBER($A614),N($A614)&gt;=18264,N($A614)&lt;=73050)),N($A614)&lt;SUMPRODUCT(--(Extinguishers!$A$2:$A$301=$B614),Extinguishers!$E$2:$E$301),AND($C614&lt;&gt;"Monthly",$C614&lt;&gt;"Maintenance",$C614&lt;&gt;"Internal",$C614&lt;&gt;"Hydrostatic"),AND($E614&lt;&gt;"Pass",$E614&lt;&gt;"Fail"),AND($G614&lt;&gt;"",$G614&lt;&gt;"Open",$G614&lt;&gt;"Closed")),"Check inputs",IF(AND($E614="Fail",$G614=""),"Set follow-up","OK"))))</f>
        <v/>
      </c>
      <c r="I614" s="26">
        <f>IF(AND(ISNUMBER($A614),N($A614)&gt;=18264,N($A614)&lt;=73050),$A614,0)</f>
        <v>0</v>
      </c>
    </row>
    <row r="615" spans="1:9" x14ac:dyDescent="0.25">
      <c r="A615" s="25"/>
      <c r="B615" s="13"/>
      <c r="C615" s="13"/>
      <c r="D615" s="14"/>
      <c r="E615" s="13"/>
      <c r="F615" s="14"/>
      <c r="G615" s="13"/>
      <c r="H615" s="16" t="str">
        <f>IF(COUNTA($A615:$G615)=0,"",IF(OR($B615="",SUMPRODUCT(--(Extinguishers!$A$2:$A$301=$B615))&lt;&gt;1),"Check ID",IF(OR(NOT(AND(ISNUMBER($A615),N($A615)&gt;=18264,N($A615)&lt;=73050)),N($A615)&lt;SUMPRODUCT(--(Extinguishers!$A$2:$A$301=$B615),Extinguishers!$E$2:$E$301),AND($C615&lt;&gt;"Monthly",$C615&lt;&gt;"Maintenance",$C615&lt;&gt;"Internal",$C615&lt;&gt;"Hydrostatic"),AND($E615&lt;&gt;"Pass",$E615&lt;&gt;"Fail"),AND($G615&lt;&gt;"",$G615&lt;&gt;"Open",$G615&lt;&gt;"Closed")),"Check inputs",IF(AND($E615="Fail",$G615=""),"Set follow-up","OK"))))</f>
        <v/>
      </c>
      <c r="I615" s="26">
        <f>IF(AND(ISNUMBER($A615),N($A615)&gt;=18264,N($A615)&lt;=73050),$A615,0)</f>
        <v>0</v>
      </c>
    </row>
    <row r="616" spans="1:9" x14ac:dyDescent="0.25">
      <c r="A616" s="25"/>
      <c r="B616" s="13"/>
      <c r="C616" s="13"/>
      <c r="D616" s="14"/>
      <c r="E616" s="13"/>
      <c r="F616" s="14"/>
      <c r="G616" s="13"/>
      <c r="H616" s="16" t="str">
        <f>IF(COUNTA($A616:$G616)=0,"",IF(OR($B616="",SUMPRODUCT(--(Extinguishers!$A$2:$A$301=$B616))&lt;&gt;1),"Check ID",IF(OR(NOT(AND(ISNUMBER($A616),N($A616)&gt;=18264,N($A616)&lt;=73050)),N($A616)&lt;SUMPRODUCT(--(Extinguishers!$A$2:$A$301=$B616),Extinguishers!$E$2:$E$301),AND($C616&lt;&gt;"Monthly",$C616&lt;&gt;"Maintenance",$C616&lt;&gt;"Internal",$C616&lt;&gt;"Hydrostatic"),AND($E616&lt;&gt;"Pass",$E616&lt;&gt;"Fail"),AND($G616&lt;&gt;"",$G616&lt;&gt;"Open",$G616&lt;&gt;"Closed")),"Check inputs",IF(AND($E616="Fail",$G616=""),"Set follow-up","OK"))))</f>
        <v/>
      </c>
      <c r="I616" s="26">
        <f>IF(AND(ISNUMBER($A616),N($A616)&gt;=18264,N($A616)&lt;=73050),$A616,0)</f>
        <v>0</v>
      </c>
    </row>
    <row r="617" spans="1:9" x14ac:dyDescent="0.25">
      <c r="A617" s="25"/>
      <c r="B617" s="13"/>
      <c r="C617" s="13"/>
      <c r="D617" s="14"/>
      <c r="E617" s="13"/>
      <c r="F617" s="14"/>
      <c r="G617" s="13"/>
      <c r="H617" s="16" t="str">
        <f>IF(COUNTA($A617:$G617)=0,"",IF(OR($B617="",SUMPRODUCT(--(Extinguishers!$A$2:$A$301=$B617))&lt;&gt;1),"Check ID",IF(OR(NOT(AND(ISNUMBER($A617),N($A617)&gt;=18264,N($A617)&lt;=73050)),N($A617)&lt;SUMPRODUCT(--(Extinguishers!$A$2:$A$301=$B617),Extinguishers!$E$2:$E$301),AND($C617&lt;&gt;"Monthly",$C617&lt;&gt;"Maintenance",$C617&lt;&gt;"Internal",$C617&lt;&gt;"Hydrostatic"),AND($E617&lt;&gt;"Pass",$E617&lt;&gt;"Fail"),AND($G617&lt;&gt;"",$G617&lt;&gt;"Open",$G617&lt;&gt;"Closed")),"Check inputs",IF(AND($E617="Fail",$G617=""),"Set follow-up","OK"))))</f>
        <v/>
      </c>
      <c r="I617" s="26">
        <f>IF(AND(ISNUMBER($A617),N($A617)&gt;=18264,N($A617)&lt;=73050),$A617,0)</f>
        <v>0</v>
      </c>
    </row>
    <row r="618" spans="1:9" x14ac:dyDescent="0.25">
      <c r="A618" s="25"/>
      <c r="B618" s="13"/>
      <c r="C618" s="13"/>
      <c r="D618" s="14"/>
      <c r="E618" s="13"/>
      <c r="F618" s="14"/>
      <c r="G618" s="13"/>
      <c r="H618" s="16" t="str">
        <f>IF(COUNTA($A618:$G618)=0,"",IF(OR($B618="",SUMPRODUCT(--(Extinguishers!$A$2:$A$301=$B618))&lt;&gt;1),"Check ID",IF(OR(NOT(AND(ISNUMBER($A618),N($A618)&gt;=18264,N($A618)&lt;=73050)),N($A618)&lt;SUMPRODUCT(--(Extinguishers!$A$2:$A$301=$B618),Extinguishers!$E$2:$E$301),AND($C618&lt;&gt;"Monthly",$C618&lt;&gt;"Maintenance",$C618&lt;&gt;"Internal",$C618&lt;&gt;"Hydrostatic"),AND($E618&lt;&gt;"Pass",$E618&lt;&gt;"Fail"),AND($G618&lt;&gt;"",$G618&lt;&gt;"Open",$G618&lt;&gt;"Closed")),"Check inputs",IF(AND($E618="Fail",$G618=""),"Set follow-up","OK"))))</f>
        <v/>
      </c>
      <c r="I618" s="26">
        <f>IF(AND(ISNUMBER($A618),N($A618)&gt;=18264,N($A618)&lt;=73050),$A618,0)</f>
        <v>0</v>
      </c>
    </row>
    <row r="619" spans="1:9" x14ac:dyDescent="0.25">
      <c r="A619" s="25"/>
      <c r="B619" s="13"/>
      <c r="C619" s="13"/>
      <c r="D619" s="14"/>
      <c r="E619" s="13"/>
      <c r="F619" s="14"/>
      <c r="G619" s="13"/>
      <c r="H619" s="16" t="str">
        <f>IF(COUNTA($A619:$G619)=0,"",IF(OR($B619="",SUMPRODUCT(--(Extinguishers!$A$2:$A$301=$B619))&lt;&gt;1),"Check ID",IF(OR(NOT(AND(ISNUMBER($A619),N($A619)&gt;=18264,N($A619)&lt;=73050)),N($A619)&lt;SUMPRODUCT(--(Extinguishers!$A$2:$A$301=$B619),Extinguishers!$E$2:$E$301),AND($C619&lt;&gt;"Monthly",$C619&lt;&gt;"Maintenance",$C619&lt;&gt;"Internal",$C619&lt;&gt;"Hydrostatic"),AND($E619&lt;&gt;"Pass",$E619&lt;&gt;"Fail"),AND($G619&lt;&gt;"",$G619&lt;&gt;"Open",$G619&lt;&gt;"Closed")),"Check inputs",IF(AND($E619="Fail",$G619=""),"Set follow-up","OK"))))</f>
        <v/>
      </c>
      <c r="I619" s="26">
        <f>IF(AND(ISNUMBER($A619),N($A619)&gt;=18264,N($A619)&lt;=73050),$A619,0)</f>
        <v>0</v>
      </c>
    </row>
    <row r="620" spans="1:9" x14ac:dyDescent="0.25">
      <c r="A620" s="25"/>
      <c r="B620" s="13"/>
      <c r="C620" s="13"/>
      <c r="D620" s="14"/>
      <c r="E620" s="13"/>
      <c r="F620" s="14"/>
      <c r="G620" s="13"/>
      <c r="H620" s="16" t="str">
        <f>IF(COUNTA($A620:$G620)=0,"",IF(OR($B620="",SUMPRODUCT(--(Extinguishers!$A$2:$A$301=$B620))&lt;&gt;1),"Check ID",IF(OR(NOT(AND(ISNUMBER($A620),N($A620)&gt;=18264,N($A620)&lt;=73050)),N($A620)&lt;SUMPRODUCT(--(Extinguishers!$A$2:$A$301=$B620),Extinguishers!$E$2:$E$301),AND($C620&lt;&gt;"Monthly",$C620&lt;&gt;"Maintenance",$C620&lt;&gt;"Internal",$C620&lt;&gt;"Hydrostatic"),AND($E620&lt;&gt;"Pass",$E620&lt;&gt;"Fail"),AND($G620&lt;&gt;"",$G620&lt;&gt;"Open",$G620&lt;&gt;"Closed")),"Check inputs",IF(AND($E620="Fail",$G620=""),"Set follow-up","OK"))))</f>
        <v/>
      </c>
      <c r="I620" s="26">
        <f>IF(AND(ISNUMBER($A620),N($A620)&gt;=18264,N($A620)&lt;=73050),$A620,0)</f>
        <v>0</v>
      </c>
    </row>
    <row r="621" spans="1:9" x14ac:dyDescent="0.25">
      <c r="A621" s="25"/>
      <c r="B621" s="13"/>
      <c r="C621" s="13"/>
      <c r="D621" s="14"/>
      <c r="E621" s="13"/>
      <c r="F621" s="14"/>
      <c r="G621" s="13"/>
      <c r="H621" s="16" t="str">
        <f>IF(COUNTA($A621:$G621)=0,"",IF(OR($B621="",SUMPRODUCT(--(Extinguishers!$A$2:$A$301=$B621))&lt;&gt;1),"Check ID",IF(OR(NOT(AND(ISNUMBER($A621),N($A621)&gt;=18264,N($A621)&lt;=73050)),N($A621)&lt;SUMPRODUCT(--(Extinguishers!$A$2:$A$301=$B621),Extinguishers!$E$2:$E$301),AND($C621&lt;&gt;"Monthly",$C621&lt;&gt;"Maintenance",$C621&lt;&gt;"Internal",$C621&lt;&gt;"Hydrostatic"),AND($E621&lt;&gt;"Pass",$E621&lt;&gt;"Fail"),AND($G621&lt;&gt;"",$G621&lt;&gt;"Open",$G621&lt;&gt;"Closed")),"Check inputs",IF(AND($E621="Fail",$G621=""),"Set follow-up","OK"))))</f>
        <v/>
      </c>
      <c r="I621" s="26">
        <f>IF(AND(ISNUMBER($A621),N($A621)&gt;=18264,N($A621)&lt;=73050),$A621,0)</f>
        <v>0</v>
      </c>
    </row>
    <row r="622" spans="1:9" x14ac:dyDescent="0.25">
      <c r="A622" s="25"/>
      <c r="B622" s="13"/>
      <c r="C622" s="13"/>
      <c r="D622" s="14"/>
      <c r="E622" s="13"/>
      <c r="F622" s="14"/>
      <c r="G622" s="13"/>
      <c r="H622" s="16" t="str">
        <f>IF(COUNTA($A622:$G622)=0,"",IF(OR($B622="",SUMPRODUCT(--(Extinguishers!$A$2:$A$301=$B622))&lt;&gt;1),"Check ID",IF(OR(NOT(AND(ISNUMBER($A622),N($A622)&gt;=18264,N($A622)&lt;=73050)),N($A622)&lt;SUMPRODUCT(--(Extinguishers!$A$2:$A$301=$B622),Extinguishers!$E$2:$E$301),AND($C622&lt;&gt;"Monthly",$C622&lt;&gt;"Maintenance",$C622&lt;&gt;"Internal",$C622&lt;&gt;"Hydrostatic"),AND($E622&lt;&gt;"Pass",$E622&lt;&gt;"Fail"),AND($G622&lt;&gt;"",$G622&lt;&gt;"Open",$G622&lt;&gt;"Closed")),"Check inputs",IF(AND($E622="Fail",$G622=""),"Set follow-up","OK"))))</f>
        <v/>
      </c>
      <c r="I622" s="26">
        <f>IF(AND(ISNUMBER($A622),N($A622)&gt;=18264,N($A622)&lt;=73050),$A622,0)</f>
        <v>0</v>
      </c>
    </row>
    <row r="623" spans="1:9" x14ac:dyDescent="0.25">
      <c r="A623" s="25"/>
      <c r="B623" s="13"/>
      <c r="C623" s="13"/>
      <c r="D623" s="14"/>
      <c r="E623" s="13"/>
      <c r="F623" s="14"/>
      <c r="G623" s="13"/>
      <c r="H623" s="16" t="str">
        <f>IF(COUNTA($A623:$G623)=0,"",IF(OR($B623="",SUMPRODUCT(--(Extinguishers!$A$2:$A$301=$B623))&lt;&gt;1),"Check ID",IF(OR(NOT(AND(ISNUMBER($A623),N($A623)&gt;=18264,N($A623)&lt;=73050)),N($A623)&lt;SUMPRODUCT(--(Extinguishers!$A$2:$A$301=$B623),Extinguishers!$E$2:$E$301),AND($C623&lt;&gt;"Monthly",$C623&lt;&gt;"Maintenance",$C623&lt;&gt;"Internal",$C623&lt;&gt;"Hydrostatic"),AND($E623&lt;&gt;"Pass",$E623&lt;&gt;"Fail"),AND($G623&lt;&gt;"",$G623&lt;&gt;"Open",$G623&lt;&gt;"Closed")),"Check inputs",IF(AND($E623="Fail",$G623=""),"Set follow-up","OK"))))</f>
        <v/>
      </c>
      <c r="I623" s="26">
        <f>IF(AND(ISNUMBER($A623),N($A623)&gt;=18264,N($A623)&lt;=73050),$A623,0)</f>
        <v>0</v>
      </c>
    </row>
    <row r="624" spans="1:9" x14ac:dyDescent="0.25">
      <c r="A624" s="25"/>
      <c r="B624" s="13"/>
      <c r="C624" s="13"/>
      <c r="D624" s="14"/>
      <c r="E624" s="13"/>
      <c r="F624" s="14"/>
      <c r="G624" s="13"/>
      <c r="H624" s="16" t="str">
        <f>IF(COUNTA($A624:$G624)=0,"",IF(OR($B624="",SUMPRODUCT(--(Extinguishers!$A$2:$A$301=$B624))&lt;&gt;1),"Check ID",IF(OR(NOT(AND(ISNUMBER($A624),N($A624)&gt;=18264,N($A624)&lt;=73050)),N($A624)&lt;SUMPRODUCT(--(Extinguishers!$A$2:$A$301=$B624),Extinguishers!$E$2:$E$301),AND($C624&lt;&gt;"Monthly",$C624&lt;&gt;"Maintenance",$C624&lt;&gt;"Internal",$C624&lt;&gt;"Hydrostatic"),AND($E624&lt;&gt;"Pass",$E624&lt;&gt;"Fail"),AND($G624&lt;&gt;"",$G624&lt;&gt;"Open",$G624&lt;&gt;"Closed")),"Check inputs",IF(AND($E624="Fail",$G624=""),"Set follow-up","OK"))))</f>
        <v/>
      </c>
      <c r="I624" s="26">
        <f>IF(AND(ISNUMBER($A624),N($A624)&gt;=18264,N($A624)&lt;=73050),$A624,0)</f>
        <v>0</v>
      </c>
    </row>
    <row r="625" spans="1:9" x14ac:dyDescent="0.25">
      <c r="A625" s="25"/>
      <c r="B625" s="13"/>
      <c r="C625" s="13"/>
      <c r="D625" s="14"/>
      <c r="E625" s="13"/>
      <c r="F625" s="14"/>
      <c r="G625" s="13"/>
      <c r="H625" s="16" t="str">
        <f>IF(COUNTA($A625:$G625)=0,"",IF(OR($B625="",SUMPRODUCT(--(Extinguishers!$A$2:$A$301=$B625))&lt;&gt;1),"Check ID",IF(OR(NOT(AND(ISNUMBER($A625),N($A625)&gt;=18264,N($A625)&lt;=73050)),N($A625)&lt;SUMPRODUCT(--(Extinguishers!$A$2:$A$301=$B625),Extinguishers!$E$2:$E$301),AND($C625&lt;&gt;"Monthly",$C625&lt;&gt;"Maintenance",$C625&lt;&gt;"Internal",$C625&lt;&gt;"Hydrostatic"),AND($E625&lt;&gt;"Pass",$E625&lt;&gt;"Fail"),AND($G625&lt;&gt;"",$G625&lt;&gt;"Open",$G625&lt;&gt;"Closed")),"Check inputs",IF(AND($E625="Fail",$G625=""),"Set follow-up","OK"))))</f>
        <v/>
      </c>
      <c r="I625" s="26">
        <f>IF(AND(ISNUMBER($A625),N($A625)&gt;=18264,N($A625)&lt;=73050),$A625,0)</f>
        <v>0</v>
      </c>
    </row>
    <row r="626" spans="1:9" x14ac:dyDescent="0.25">
      <c r="A626" s="25"/>
      <c r="B626" s="13"/>
      <c r="C626" s="13"/>
      <c r="D626" s="14"/>
      <c r="E626" s="13"/>
      <c r="F626" s="14"/>
      <c r="G626" s="13"/>
      <c r="H626" s="16" t="str">
        <f>IF(COUNTA($A626:$G626)=0,"",IF(OR($B626="",SUMPRODUCT(--(Extinguishers!$A$2:$A$301=$B626))&lt;&gt;1),"Check ID",IF(OR(NOT(AND(ISNUMBER($A626),N($A626)&gt;=18264,N($A626)&lt;=73050)),N($A626)&lt;SUMPRODUCT(--(Extinguishers!$A$2:$A$301=$B626),Extinguishers!$E$2:$E$301),AND($C626&lt;&gt;"Monthly",$C626&lt;&gt;"Maintenance",$C626&lt;&gt;"Internal",$C626&lt;&gt;"Hydrostatic"),AND($E626&lt;&gt;"Pass",$E626&lt;&gt;"Fail"),AND($G626&lt;&gt;"",$G626&lt;&gt;"Open",$G626&lt;&gt;"Closed")),"Check inputs",IF(AND($E626="Fail",$G626=""),"Set follow-up","OK"))))</f>
        <v/>
      </c>
      <c r="I626" s="26">
        <f>IF(AND(ISNUMBER($A626),N($A626)&gt;=18264,N($A626)&lt;=73050),$A626,0)</f>
        <v>0</v>
      </c>
    </row>
    <row r="627" spans="1:9" x14ac:dyDescent="0.25">
      <c r="A627" s="25"/>
      <c r="B627" s="13"/>
      <c r="C627" s="13"/>
      <c r="D627" s="14"/>
      <c r="E627" s="13"/>
      <c r="F627" s="14"/>
      <c r="G627" s="13"/>
      <c r="H627" s="16" t="str">
        <f>IF(COUNTA($A627:$G627)=0,"",IF(OR($B627="",SUMPRODUCT(--(Extinguishers!$A$2:$A$301=$B627))&lt;&gt;1),"Check ID",IF(OR(NOT(AND(ISNUMBER($A627),N($A627)&gt;=18264,N($A627)&lt;=73050)),N($A627)&lt;SUMPRODUCT(--(Extinguishers!$A$2:$A$301=$B627),Extinguishers!$E$2:$E$301),AND($C627&lt;&gt;"Monthly",$C627&lt;&gt;"Maintenance",$C627&lt;&gt;"Internal",$C627&lt;&gt;"Hydrostatic"),AND($E627&lt;&gt;"Pass",$E627&lt;&gt;"Fail"),AND($G627&lt;&gt;"",$G627&lt;&gt;"Open",$G627&lt;&gt;"Closed")),"Check inputs",IF(AND($E627="Fail",$G627=""),"Set follow-up","OK"))))</f>
        <v/>
      </c>
      <c r="I627" s="26">
        <f>IF(AND(ISNUMBER($A627),N($A627)&gt;=18264,N($A627)&lt;=73050),$A627,0)</f>
        <v>0</v>
      </c>
    </row>
    <row r="628" spans="1:9" x14ac:dyDescent="0.25">
      <c r="A628" s="25"/>
      <c r="B628" s="13"/>
      <c r="C628" s="13"/>
      <c r="D628" s="14"/>
      <c r="E628" s="13"/>
      <c r="F628" s="14"/>
      <c r="G628" s="13"/>
      <c r="H628" s="16" t="str">
        <f>IF(COUNTA($A628:$G628)=0,"",IF(OR($B628="",SUMPRODUCT(--(Extinguishers!$A$2:$A$301=$B628))&lt;&gt;1),"Check ID",IF(OR(NOT(AND(ISNUMBER($A628),N($A628)&gt;=18264,N($A628)&lt;=73050)),N($A628)&lt;SUMPRODUCT(--(Extinguishers!$A$2:$A$301=$B628),Extinguishers!$E$2:$E$301),AND($C628&lt;&gt;"Monthly",$C628&lt;&gt;"Maintenance",$C628&lt;&gt;"Internal",$C628&lt;&gt;"Hydrostatic"),AND($E628&lt;&gt;"Pass",$E628&lt;&gt;"Fail"),AND($G628&lt;&gt;"",$G628&lt;&gt;"Open",$G628&lt;&gt;"Closed")),"Check inputs",IF(AND($E628="Fail",$G628=""),"Set follow-up","OK"))))</f>
        <v/>
      </c>
      <c r="I628" s="26">
        <f>IF(AND(ISNUMBER($A628),N($A628)&gt;=18264,N($A628)&lt;=73050),$A628,0)</f>
        <v>0</v>
      </c>
    </row>
    <row r="629" spans="1:9" x14ac:dyDescent="0.25">
      <c r="A629" s="25"/>
      <c r="B629" s="13"/>
      <c r="C629" s="13"/>
      <c r="D629" s="14"/>
      <c r="E629" s="13"/>
      <c r="F629" s="14"/>
      <c r="G629" s="13"/>
      <c r="H629" s="16" t="str">
        <f>IF(COUNTA($A629:$G629)=0,"",IF(OR($B629="",SUMPRODUCT(--(Extinguishers!$A$2:$A$301=$B629))&lt;&gt;1),"Check ID",IF(OR(NOT(AND(ISNUMBER($A629),N($A629)&gt;=18264,N($A629)&lt;=73050)),N($A629)&lt;SUMPRODUCT(--(Extinguishers!$A$2:$A$301=$B629),Extinguishers!$E$2:$E$301),AND($C629&lt;&gt;"Monthly",$C629&lt;&gt;"Maintenance",$C629&lt;&gt;"Internal",$C629&lt;&gt;"Hydrostatic"),AND($E629&lt;&gt;"Pass",$E629&lt;&gt;"Fail"),AND($G629&lt;&gt;"",$G629&lt;&gt;"Open",$G629&lt;&gt;"Closed")),"Check inputs",IF(AND($E629="Fail",$G629=""),"Set follow-up","OK"))))</f>
        <v/>
      </c>
      <c r="I629" s="26">
        <f>IF(AND(ISNUMBER($A629),N($A629)&gt;=18264,N($A629)&lt;=73050),$A629,0)</f>
        <v>0</v>
      </c>
    </row>
    <row r="630" spans="1:9" x14ac:dyDescent="0.25">
      <c r="A630" s="25"/>
      <c r="B630" s="13"/>
      <c r="C630" s="13"/>
      <c r="D630" s="14"/>
      <c r="E630" s="13"/>
      <c r="F630" s="14"/>
      <c r="G630" s="13"/>
      <c r="H630" s="16" t="str">
        <f>IF(COUNTA($A630:$G630)=0,"",IF(OR($B630="",SUMPRODUCT(--(Extinguishers!$A$2:$A$301=$B630))&lt;&gt;1),"Check ID",IF(OR(NOT(AND(ISNUMBER($A630),N($A630)&gt;=18264,N($A630)&lt;=73050)),N($A630)&lt;SUMPRODUCT(--(Extinguishers!$A$2:$A$301=$B630),Extinguishers!$E$2:$E$301),AND($C630&lt;&gt;"Monthly",$C630&lt;&gt;"Maintenance",$C630&lt;&gt;"Internal",$C630&lt;&gt;"Hydrostatic"),AND($E630&lt;&gt;"Pass",$E630&lt;&gt;"Fail"),AND($G630&lt;&gt;"",$G630&lt;&gt;"Open",$G630&lt;&gt;"Closed")),"Check inputs",IF(AND($E630="Fail",$G630=""),"Set follow-up","OK"))))</f>
        <v/>
      </c>
      <c r="I630" s="26">
        <f>IF(AND(ISNUMBER($A630),N($A630)&gt;=18264,N($A630)&lt;=73050),$A630,0)</f>
        <v>0</v>
      </c>
    </row>
    <row r="631" spans="1:9" x14ac:dyDescent="0.25">
      <c r="A631" s="25"/>
      <c r="B631" s="13"/>
      <c r="C631" s="13"/>
      <c r="D631" s="14"/>
      <c r="E631" s="13"/>
      <c r="F631" s="14"/>
      <c r="G631" s="13"/>
      <c r="H631" s="16" t="str">
        <f>IF(COUNTA($A631:$G631)=0,"",IF(OR($B631="",SUMPRODUCT(--(Extinguishers!$A$2:$A$301=$B631))&lt;&gt;1),"Check ID",IF(OR(NOT(AND(ISNUMBER($A631),N($A631)&gt;=18264,N($A631)&lt;=73050)),N($A631)&lt;SUMPRODUCT(--(Extinguishers!$A$2:$A$301=$B631),Extinguishers!$E$2:$E$301),AND($C631&lt;&gt;"Monthly",$C631&lt;&gt;"Maintenance",$C631&lt;&gt;"Internal",$C631&lt;&gt;"Hydrostatic"),AND($E631&lt;&gt;"Pass",$E631&lt;&gt;"Fail"),AND($G631&lt;&gt;"",$G631&lt;&gt;"Open",$G631&lt;&gt;"Closed")),"Check inputs",IF(AND($E631="Fail",$G631=""),"Set follow-up","OK"))))</f>
        <v/>
      </c>
      <c r="I631" s="26">
        <f>IF(AND(ISNUMBER($A631),N($A631)&gt;=18264,N($A631)&lt;=73050),$A631,0)</f>
        <v>0</v>
      </c>
    </row>
    <row r="632" spans="1:9" x14ac:dyDescent="0.25">
      <c r="A632" s="25"/>
      <c r="B632" s="13"/>
      <c r="C632" s="13"/>
      <c r="D632" s="14"/>
      <c r="E632" s="13"/>
      <c r="F632" s="14"/>
      <c r="G632" s="13"/>
      <c r="H632" s="16" t="str">
        <f>IF(COUNTA($A632:$G632)=0,"",IF(OR($B632="",SUMPRODUCT(--(Extinguishers!$A$2:$A$301=$B632))&lt;&gt;1),"Check ID",IF(OR(NOT(AND(ISNUMBER($A632),N($A632)&gt;=18264,N($A632)&lt;=73050)),N($A632)&lt;SUMPRODUCT(--(Extinguishers!$A$2:$A$301=$B632),Extinguishers!$E$2:$E$301),AND($C632&lt;&gt;"Monthly",$C632&lt;&gt;"Maintenance",$C632&lt;&gt;"Internal",$C632&lt;&gt;"Hydrostatic"),AND($E632&lt;&gt;"Pass",$E632&lt;&gt;"Fail"),AND($G632&lt;&gt;"",$G632&lt;&gt;"Open",$G632&lt;&gt;"Closed")),"Check inputs",IF(AND($E632="Fail",$G632=""),"Set follow-up","OK"))))</f>
        <v/>
      </c>
      <c r="I632" s="26">
        <f>IF(AND(ISNUMBER($A632),N($A632)&gt;=18264,N($A632)&lt;=73050),$A632,0)</f>
        <v>0</v>
      </c>
    </row>
    <row r="633" spans="1:9" x14ac:dyDescent="0.25">
      <c r="A633" s="25"/>
      <c r="B633" s="13"/>
      <c r="C633" s="13"/>
      <c r="D633" s="14"/>
      <c r="E633" s="13"/>
      <c r="F633" s="14"/>
      <c r="G633" s="13"/>
      <c r="H633" s="16" t="str">
        <f>IF(COUNTA($A633:$G633)=0,"",IF(OR($B633="",SUMPRODUCT(--(Extinguishers!$A$2:$A$301=$B633))&lt;&gt;1),"Check ID",IF(OR(NOT(AND(ISNUMBER($A633),N($A633)&gt;=18264,N($A633)&lt;=73050)),N($A633)&lt;SUMPRODUCT(--(Extinguishers!$A$2:$A$301=$B633),Extinguishers!$E$2:$E$301),AND($C633&lt;&gt;"Monthly",$C633&lt;&gt;"Maintenance",$C633&lt;&gt;"Internal",$C633&lt;&gt;"Hydrostatic"),AND($E633&lt;&gt;"Pass",$E633&lt;&gt;"Fail"),AND($G633&lt;&gt;"",$G633&lt;&gt;"Open",$G633&lt;&gt;"Closed")),"Check inputs",IF(AND($E633="Fail",$G633=""),"Set follow-up","OK"))))</f>
        <v/>
      </c>
      <c r="I633" s="26">
        <f>IF(AND(ISNUMBER($A633),N($A633)&gt;=18264,N($A633)&lt;=73050),$A633,0)</f>
        <v>0</v>
      </c>
    </row>
    <row r="634" spans="1:9" x14ac:dyDescent="0.25">
      <c r="A634" s="25"/>
      <c r="B634" s="13"/>
      <c r="C634" s="13"/>
      <c r="D634" s="14"/>
      <c r="E634" s="13"/>
      <c r="F634" s="14"/>
      <c r="G634" s="13"/>
      <c r="H634" s="16" t="str">
        <f>IF(COUNTA($A634:$G634)=0,"",IF(OR($B634="",SUMPRODUCT(--(Extinguishers!$A$2:$A$301=$B634))&lt;&gt;1),"Check ID",IF(OR(NOT(AND(ISNUMBER($A634),N($A634)&gt;=18264,N($A634)&lt;=73050)),N($A634)&lt;SUMPRODUCT(--(Extinguishers!$A$2:$A$301=$B634),Extinguishers!$E$2:$E$301),AND($C634&lt;&gt;"Monthly",$C634&lt;&gt;"Maintenance",$C634&lt;&gt;"Internal",$C634&lt;&gt;"Hydrostatic"),AND($E634&lt;&gt;"Pass",$E634&lt;&gt;"Fail"),AND($G634&lt;&gt;"",$G634&lt;&gt;"Open",$G634&lt;&gt;"Closed")),"Check inputs",IF(AND($E634="Fail",$G634=""),"Set follow-up","OK"))))</f>
        <v/>
      </c>
      <c r="I634" s="26">
        <f>IF(AND(ISNUMBER($A634),N($A634)&gt;=18264,N($A634)&lt;=73050),$A634,0)</f>
        <v>0</v>
      </c>
    </row>
    <row r="635" spans="1:9" x14ac:dyDescent="0.25">
      <c r="A635" s="25"/>
      <c r="B635" s="13"/>
      <c r="C635" s="13"/>
      <c r="D635" s="14"/>
      <c r="E635" s="13"/>
      <c r="F635" s="14"/>
      <c r="G635" s="13"/>
      <c r="H635" s="16" t="str">
        <f>IF(COUNTA($A635:$G635)=0,"",IF(OR($B635="",SUMPRODUCT(--(Extinguishers!$A$2:$A$301=$B635))&lt;&gt;1),"Check ID",IF(OR(NOT(AND(ISNUMBER($A635),N($A635)&gt;=18264,N($A635)&lt;=73050)),N($A635)&lt;SUMPRODUCT(--(Extinguishers!$A$2:$A$301=$B635),Extinguishers!$E$2:$E$301),AND($C635&lt;&gt;"Monthly",$C635&lt;&gt;"Maintenance",$C635&lt;&gt;"Internal",$C635&lt;&gt;"Hydrostatic"),AND($E635&lt;&gt;"Pass",$E635&lt;&gt;"Fail"),AND($G635&lt;&gt;"",$G635&lt;&gt;"Open",$G635&lt;&gt;"Closed")),"Check inputs",IF(AND($E635="Fail",$G635=""),"Set follow-up","OK"))))</f>
        <v/>
      </c>
      <c r="I635" s="26">
        <f>IF(AND(ISNUMBER($A635),N($A635)&gt;=18264,N($A635)&lt;=73050),$A635,0)</f>
        <v>0</v>
      </c>
    </row>
    <row r="636" spans="1:9" x14ac:dyDescent="0.25">
      <c r="A636" s="25"/>
      <c r="B636" s="13"/>
      <c r="C636" s="13"/>
      <c r="D636" s="14"/>
      <c r="E636" s="13"/>
      <c r="F636" s="14"/>
      <c r="G636" s="13"/>
      <c r="H636" s="16" t="str">
        <f>IF(COUNTA($A636:$G636)=0,"",IF(OR($B636="",SUMPRODUCT(--(Extinguishers!$A$2:$A$301=$B636))&lt;&gt;1),"Check ID",IF(OR(NOT(AND(ISNUMBER($A636),N($A636)&gt;=18264,N($A636)&lt;=73050)),N($A636)&lt;SUMPRODUCT(--(Extinguishers!$A$2:$A$301=$B636),Extinguishers!$E$2:$E$301),AND($C636&lt;&gt;"Monthly",$C636&lt;&gt;"Maintenance",$C636&lt;&gt;"Internal",$C636&lt;&gt;"Hydrostatic"),AND($E636&lt;&gt;"Pass",$E636&lt;&gt;"Fail"),AND($G636&lt;&gt;"",$G636&lt;&gt;"Open",$G636&lt;&gt;"Closed")),"Check inputs",IF(AND($E636="Fail",$G636=""),"Set follow-up","OK"))))</f>
        <v/>
      </c>
      <c r="I636" s="26">
        <f>IF(AND(ISNUMBER($A636),N($A636)&gt;=18264,N($A636)&lt;=73050),$A636,0)</f>
        <v>0</v>
      </c>
    </row>
    <row r="637" spans="1:9" x14ac:dyDescent="0.25">
      <c r="A637" s="25"/>
      <c r="B637" s="13"/>
      <c r="C637" s="13"/>
      <c r="D637" s="14"/>
      <c r="E637" s="13"/>
      <c r="F637" s="14"/>
      <c r="G637" s="13"/>
      <c r="H637" s="16" t="str">
        <f>IF(COUNTA($A637:$G637)=0,"",IF(OR($B637="",SUMPRODUCT(--(Extinguishers!$A$2:$A$301=$B637))&lt;&gt;1),"Check ID",IF(OR(NOT(AND(ISNUMBER($A637),N($A637)&gt;=18264,N($A637)&lt;=73050)),N($A637)&lt;SUMPRODUCT(--(Extinguishers!$A$2:$A$301=$B637),Extinguishers!$E$2:$E$301),AND($C637&lt;&gt;"Monthly",$C637&lt;&gt;"Maintenance",$C637&lt;&gt;"Internal",$C637&lt;&gt;"Hydrostatic"),AND($E637&lt;&gt;"Pass",$E637&lt;&gt;"Fail"),AND($G637&lt;&gt;"",$G637&lt;&gt;"Open",$G637&lt;&gt;"Closed")),"Check inputs",IF(AND($E637="Fail",$G637=""),"Set follow-up","OK"))))</f>
        <v/>
      </c>
      <c r="I637" s="26">
        <f>IF(AND(ISNUMBER($A637),N($A637)&gt;=18264,N($A637)&lt;=73050),$A637,0)</f>
        <v>0</v>
      </c>
    </row>
    <row r="638" spans="1:9" x14ac:dyDescent="0.25">
      <c r="A638" s="25"/>
      <c r="B638" s="13"/>
      <c r="C638" s="13"/>
      <c r="D638" s="14"/>
      <c r="E638" s="13"/>
      <c r="F638" s="14"/>
      <c r="G638" s="13"/>
      <c r="H638" s="16" t="str">
        <f>IF(COUNTA($A638:$G638)=0,"",IF(OR($B638="",SUMPRODUCT(--(Extinguishers!$A$2:$A$301=$B638))&lt;&gt;1),"Check ID",IF(OR(NOT(AND(ISNUMBER($A638),N($A638)&gt;=18264,N($A638)&lt;=73050)),N($A638)&lt;SUMPRODUCT(--(Extinguishers!$A$2:$A$301=$B638),Extinguishers!$E$2:$E$301),AND($C638&lt;&gt;"Monthly",$C638&lt;&gt;"Maintenance",$C638&lt;&gt;"Internal",$C638&lt;&gt;"Hydrostatic"),AND($E638&lt;&gt;"Pass",$E638&lt;&gt;"Fail"),AND($G638&lt;&gt;"",$G638&lt;&gt;"Open",$G638&lt;&gt;"Closed")),"Check inputs",IF(AND($E638="Fail",$G638=""),"Set follow-up","OK"))))</f>
        <v/>
      </c>
      <c r="I638" s="26">
        <f>IF(AND(ISNUMBER($A638),N($A638)&gt;=18264,N($A638)&lt;=73050),$A638,0)</f>
        <v>0</v>
      </c>
    </row>
    <row r="639" spans="1:9" x14ac:dyDescent="0.25">
      <c r="A639" s="25"/>
      <c r="B639" s="13"/>
      <c r="C639" s="13"/>
      <c r="D639" s="14"/>
      <c r="E639" s="13"/>
      <c r="F639" s="14"/>
      <c r="G639" s="13"/>
      <c r="H639" s="16" t="str">
        <f>IF(COUNTA($A639:$G639)=0,"",IF(OR($B639="",SUMPRODUCT(--(Extinguishers!$A$2:$A$301=$B639))&lt;&gt;1),"Check ID",IF(OR(NOT(AND(ISNUMBER($A639),N($A639)&gt;=18264,N($A639)&lt;=73050)),N($A639)&lt;SUMPRODUCT(--(Extinguishers!$A$2:$A$301=$B639),Extinguishers!$E$2:$E$301),AND($C639&lt;&gt;"Monthly",$C639&lt;&gt;"Maintenance",$C639&lt;&gt;"Internal",$C639&lt;&gt;"Hydrostatic"),AND($E639&lt;&gt;"Pass",$E639&lt;&gt;"Fail"),AND($G639&lt;&gt;"",$G639&lt;&gt;"Open",$G639&lt;&gt;"Closed")),"Check inputs",IF(AND($E639="Fail",$G639=""),"Set follow-up","OK"))))</f>
        <v/>
      </c>
      <c r="I639" s="26">
        <f>IF(AND(ISNUMBER($A639),N($A639)&gt;=18264,N($A639)&lt;=73050),$A639,0)</f>
        <v>0</v>
      </c>
    </row>
    <row r="640" spans="1:9" x14ac:dyDescent="0.25">
      <c r="A640" s="25"/>
      <c r="B640" s="13"/>
      <c r="C640" s="13"/>
      <c r="D640" s="14"/>
      <c r="E640" s="13"/>
      <c r="F640" s="14"/>
      <c r="G640" s="13"/>
      <c r="H640" s="16" t="str">
        <f>IF(COUNTA($A640:$G640)=0,"",IF(OR($B640="",SUMPRODUCT(--(Extinguishers!$A$2:$A$301=$B640))&lt;&gt;1),"Check ID",IF(OR(NOT(AND(ISNUMBER($A640),N($A640)&gt;=18264,N($A640)&lt;=73050)),N($A640)&lt;SUMPRODUCT(--(Extinguishers!$A$2:$A$301=$B640),Extinguishers!$E$2:$E$301),AND($C640&lt;&gt;"Monthly",$C640&lt;&gt;"Maintenance",$C640&lt;&gt;"Internal",$C640&lt;&gt;"Hydrostatic"),AND($E640&lt;&gt;"Pass",$E640&lt;&gt;"Fail"),AND($G640&lt;&gt;"",$G640&lt;&gt;"Open",$G640&lt;&gt;"Closed")),"Check inputs",IF(AND($E640="Fail",$G640=""),"Set follow-up","OK"))))</f>
        <v/>
      </c>
      <c r="I640" s="26">
        <f>IF(AND(ISNUMBER($A640),N($A640)&gt;=18264,N($A640)&lt;=73050),$A640,0)</f>
        <v>0</v>
      </c>
    </row>
    <row r="641" spans="1:9" x14ac:dyDescent="0.25">
      <c r="A641" s="25"/>
      <c r="B641" s="13"/>
      <c r="C641" s="13"/>
      <c r="D641" s="14"/>
      <c r="E641" s="13"/>
      <c r="F641" s="14"/>
      <c r="G641" s="13"/>
      <c r="H641" s="16" t="str">
        <f>IF(COUNTA($A641:$G641)=0,"",IF(OR($B641="",SUMPRODUCT(--(Extinguishers!$A$2:$A$301=$B641))&lt;&gt;1),"Check ID",IF(OR(NOT(AND(ISNUMBER($A641),N($A641)&gt;=18264,N($A641)&lt;=73050)),N($A641)&lt;SUMPRODUCT(--(Extinguishers!$A$2:$A$301=$B641),Extinguishers!$E$2:$E$301),AND($C641&lt;&gt;"Monthly",$C641&lt;&gt;"Maintenance",$C641&lt;&gt;"Internal",$C641&lt;&gt;"Hydrostatic"),AND($E641&lt;&gt;"Pass",$E641&lt;&gt;"Fail"),AND($G641&lt;&gt;"",$G641&lt;&gt;"Open",$G641&lt;&gt;"Closed")),"Check inputs",IF(AND($E641="Fail",$G641=""),"Set follow-up","OK"))))</f>
        <v/>
      </c>
      <c r="I641" s="26">
        <f>IF(AND(ISNUMBER($A641),N($A641)&gt;=18264,N($A641)&lt;=73050),$A641,0)</f>
        <v>0</v>
      </c>
    </row>
    <row r="642" spans="1:9" x14ac:dyDescent="0.25">
      <c r="A642" s="25"/>
      <c r="B642" s="13"/>
      <c r="C642" s="13"/>
      <c r="D642" s="14"/>
      <c r="E642" s="13"/>
      <c r="F642" s="14"/>
      <c r="G642" s="13"/>
      <c r="H642" s="16" t="str">
        <f>IF(COUNTA($A642:$G642)=0,"",IF(OR($B642="",SUMPRODUCT(--(Extinguishers!$A$2:$A$301=$B642))&lt;&gt;1),"Check ID",IF(OR(NOT(AND(ISNUMBER($A642),N($A642)&gt;=18264,N($A642)&lt;=73050)),N($A642)&lt;SUMPRODUCT(--(Extinguishers!$A$2:$A$301=$B642),Extinguishers!$E$2:$E$301),AND($C642&lt;&gt;"Monthly",$C642&lt;&gt;"Maintenance",$C642&lt;&gt;"Internal",$C642&lt;&gt;"Hydrostatic"),AND($E642&lt;&gt;"Pass",$E642&lt;&gt;"Fail"),AND($G642&lt;&gt;"",$G642&lt;&gt;"Open",$G642&lt;&gt;"Closed")),"Check inputs",IF(AND($E642="Fail",$G642=""),"Set follow-up","OK"))))</f>
        <v/>
      </c>
      <c r="I642" s="26">
        <f>IF(AND(ISNUMBER($A642),N($A642)&gt;=18264,N($A642)&lt;=73050),$A642,0)</f>
        <v>0</v>
      </c>
    </row>
    <row r="643" spans="1:9" x14ac:dyDescent="0.25">
      <c r="A643" s="25"/>
      <c r="B643" s="13"/>
      <c r="C643" s="13"/>
      <c r="D643" s="14"/>
      <c r="E643" s="13"/>
      <c r="F643" s="14"/>
      <c r="G643" s="13"/>
      <c r="H643" s="16" t="str">
        <f>IF(COUNTA($A643:$G643)=0,"",IF(OR($B643="",SUMPRODUCT(--(Extinguishers!$A$2:$A$301=$B643))&lt;&gt;1),"Check ID",IF(OR(NOT(AND(ISNUMBER($A643),N($A643)&gt;=18264,N($A643)&lt;=73050)),N($A643)&lt;SUMPRODUCT(--(Extinguishers!$A$2:$A$301=$B643),Extinguishers!$E$2:$E$301),AND($C643&lt;&gt;"Monthly",$C643&lt;&gt;"Maintenance",$C643&lt;&gt;"Internal",$C643&lt;&gt;"Hydrostatic"),AND($E643&lt;&gt;"Pass",$E643&lt;&gt;"Fail"),AND($G643&lt;&gt;"",$G643&lt;&gt;"Open",$G643&lt;&gt;"Closed")),"Check inputs",IF(AND($E643="Fail",$G643=""),"Set follow-up","OK"))))</f>
        <v/>
      </c>
      <c r="I643" s="26">
        <f>IF(AND(ISNUMBER($A643),N($A643)&gt;=18264,N($A643)&lt;=73050),$A643,0)</f>
        <v>0</v>
      </c>
    </row>
    <row r="644" spans="1:9" x14ac:dyDescent="0.25">
      <c r="A644" s="25"/>
      <c r="B644" s="13"/>
      <c r="C644" s="13"/>
      <c r="D644" s="14"/>
      <c r="E644" s="13"/>
      <c r="F644" s="14"/>
      <c r="G644" s="13"/>
      <c r="H644" s="16" t="str">
        <f>IF(COUNTA($A644:$G644)=0,"",IF(OR($B644="",SUMPRODUCT(--(Extinguishers!$A$2:$A$301=$B644))&lt;&gt;1),"Check ID",IF(OR(NOT(AND(ISNUMBER($A644),N($A644)&gt;=18264,N($A644)&lt;=73050)),N($A644)&lt;SUMPRODUCT(--(Extinguishers!$A$2:$A$301=$B644),Extinguishers!$E$2:$E$301),AND($C644&lt;&gt;"Monthly",$C644&lt;&gt;"Maintenance",$C644&lt;&gt;"Internal",$C644&lt;&gt;"Hydrostatic"),AND($E644&lt;&gt;"Pass",$E644&lt;&gt;"Fail"),AND($G644&lt;&gt;"",$G644&lt;&gt;"Open",$G644&lt;&gt;"Closed")),"Check inputs",IF(AND($E644="Fail",$G644=""),"Set follow-up","OK"))))</f>
        <v/>
      </c>
      <c r="I644" s="26">
        <f>IF(AND(ISNUMBER($A644),N($A644)&gt;=18264,N($A644)&lt;=73050),$A644,0)</f>
        <v>0</v>
      </c>
    </row>
    <row r="645" spans="1:9" x14ac:dyDescent="0.25">
      <c r="A645" s="25"/>
      <c r="B645" s="13"/>
      <c r="C645" s="13"/>
      <c r="D645" s="14"/>
      <c r="E645" s="13"/>
      <c r="F645" s="14"/>
      <c r="G645" s="13"/>
      <c r="H645" s="16" t="str">
        <f>IF(COUNTA($A645:$G645)=0,"",IF(OR($B645="",SUMPRODUCT(--(Extinguishers!$A$2:$A$301=$B645))&lt;&gt;1),"Check ID",IF(OR(NOT(AND(ISNUMBER($A645),N($A645)&gt;=18264,N($A645)&lt;=73050)),N($A645)&lt;SUMPRODUCT(--(Extinguishers!$A$2:$A$301=$B645),Extinguishers!$E$2:$E$301),AND($C645&lt;&gt;"Monthly",$C645&lt;&gt;"Maintenance",$C645&lt;&gt;"Internal",$C645&lt;&gt;"Hydrostatic"),AND($E645&lt;&gt;"Pass",$E645&lt;&gt;"Fail"),AND($G645&lt;&gt;"",$G645&lt;&gt;"Open",$G645&lt;&gt;"Closed")),"Check inputs",IF(AND($E645="Fail",$G645=""),"Set follow-up","OK"))))</f>
        <v/>
      </c>
      <c r="I645" s="26">
        <f>IF(AND(ISNUMBER($A645),N($A645)&gt;=18264,N($A645)&lt;=73050),$A645,0)</f>
        <v>0</v>
      </c>
    </row>
    <row r="646" spans="1:9" x14ac:dyDescent="0.25">
      <c r="A646" s="25"/>
      <c r="B646" s="13"/>
      <c r="C646" s="13"/>
      <c r="D646" s="14"/>
      <c r="E646" s="13"/>
      <c r="F646" s="14"/>
      <c r="G646" s="13"/>
      <c r="H646" s="16" t="str">
        <f>IF(COUNTA($A646:$G646)=0,"",IF(OR($B646="",SUMPRODUCT(--(Extinguishers!$A$2:$A$301=$B646))&lt;&gt;1),"Check ID",IF(OR(NOT(AND(ISNUMBER($A646),N($A646)&gt;=18264,N($A646)&lt;=73050)),N($A646)&lt;SUMPRODUCT(--(Extinguishers!$A$2:$A$301=$B646),Extinguishers!$E$2:$E$301),AND($C646&lt;&gt;"Monthly",$C646&lt;&gt;"Maintenance",$C646&lt;&gt;"Internal",$C646&lt;&gt;"Hydrostatic"),AND($E646&lt;&gt;"Pass",$E646&lt;&gt;"Fail"),AND($G646&lt;&gt;"",$G646&lt;&gt;"Open",$G646&lt;&gt;"Closed")),"Check inputs",IF(AND($E646="Fail",$G646=""),"Set follow-up","OK"))))</f>
        <v/>
      </c>
      <c r="I646" s="26">
        <f>IF(AND(ISNUMBER($A646),N($A646)&gt;=18264,N($A646)&lt;=73050),$A646,0)</f>
        <v>0</v>
      </c>
    </row>
    <row r="647" spans="1:9" x14ac:dyDescent="0.25">
      <c r="A647" s="25"/>
      <c r="B647" s="13"/>
      <c r="C647" s="13"/>
      <c r="D647" s="14"/>
      <c r="E647" s="13"/>
      <c r="F647" s="14"/>
      <c r="G647" s="13"/>
      <c r="H647" s="16" t="str">
        <f>IF(COUNTA($A647:$G647)=0,"",IF(OR($B647="",SUMPRODUCT(--(Extinguishers!$A$2:$A$301=$B647))&lt;&gt;1),"Check ID",IF(OR(NOT(AND(ISNUMBER($A647),N($A647)&gt;=18264,N($A647)&lt;=73050)),N($A647)&lt;SUMPRODUCT(--(Extinguishers!$A$2:$A$301=$B647),Extinguishers!$E$2:$E$301),AND($C647&lt;&gt;"Monthly",$C647&lt;&gt;"Maintenance",$C647&lt;&gt;"Internal",$C647&lt;&gt;"Hydrostatic"),AND($E647&lt;&gt;"Pass",$E647&lt;&gt;"Fail"),AND($G647&lt;&gt;"",$G647&lt;&gt;"Open",$G647&lt;&gt;"Closed")),"Check inputs",IF(AND($E647="Fail",$G647=""),"Set follow-up","OK"))))</f>
        <v/>
      </c>
      <c r="I647" s="26">
        <f>IF(AND(ISNUMBER($A647),N($A647)&gt;=18264,N($A647)&lt;=73050),$A647,0)</f>
        <v>0</v>
      </c>
    </row>
    <row r="648" spans="1:9" x14ac:dyDescent="0.25">
      <c r="A648" s="25"/>
      <c r="B648" s="13"/>
      <c r="C648" s="13"/>
      <c r="D648" s="14"/>
      <c r="E648" s="13"/>
      <c r="F648" s="14"/>
      <c r="G648" s="13"/>
      <c r="H648" s="16" t="str">
        <f>IF(COUNTA($A648:$G648)=0,"",IF(OR($B648="",SUMPRODUCT(--(Extinguishers!$A$2:$A$301=$B648))&lt;&gt;1),"Check ID",IF(OR(NOT(AND(ISNUMBER($A648),N($A648)&gt;=18264,N($A648)&lt;=73050)),N($A648)&lt;SUMPRODUCT(--(Extinguishers!$A$2:$A$301=$B648),Extinguishers!$E$2:$E$301),AND($C648&lt;&gt;"Monthly",$C648&lt;&gt;"Maintenance",$C648&lt;&gt;"Internal",$C648&lt;&gt;"Hydrostatic"),AND($E648&lt;&gt;"Pass",$E648&lt;&gt;"Fail"),AND($G648&lt;&gt;"",$G648&lt;&gt;"Open",$G648&lt;&gt;"Closed")),"Check inputs",IF(AND($E648="Fail",$G648=""),"Set follow-up","OK"))))</f>
        <v/>
      </c>
      <c r="I648" s="26">
        <f>IF(AND(ISNUMBER($A648),N($A648)&gt;=18264,N($A648)&lt;=73050),$A648,0)</f>
        <v>0</v>
      </c>
    </row>
    <row r="649" spans="1:9" x14ac:dyDescent="0.25">
      <c r="A649" s="25"/>
      <c r="B649" s="13"/>
      <c r="C649" s="13"/>
      <c r="D649" s="14"/>
      <c r="E649" s="13"/>
      <c r="F649" s="14"/>
      <c r="G649" s="13"/>
      <c r="H649" s="16" t="str">
        <f>IF(COUNTA($A649:$G649)=0,"",IF(OR($B649="",SUMPRODUCT(--(Extinguishers!$A$2:$A$301=$B649))&lt;&gt;1),"Check ID",IF(OR(NOT(AND(ISNUMBER($A649),N($A649)&gt;=18264,N($A649)&lt;=73050)),N($A649)&lt;SUMPRODUCT(--(Extinguishers!$A$2:$A$301=$B649),Extinguishers!$E$2:$E$301),AND($C649&lt;&gt;"Monthly",$C649&lt;&gt;"Maintenance",$C649&lt;&gt;"Internal",$C649&lt;&gt;"Hydrostatic"),AND($E649&lt;&gt;"Pass",$E649&lt;&gt;"Fail"),AND($G649&lt;&gt;"",$G649&lt;&gt;"Open",$G649&lt;&gt;"Closed")),"Check inputs",IF(AND($E649="Fail",$G649=""),"Set follow-up","OK"))))</f>
        <v/>
      </c>
      <c r="I649" s="26">
        <f>IF(AND(ISNUMBER($A649),N($A649)&gt;=18264,N($A649)&lt;=73050),$A649,0)</f>
        <v>0</v>
      </c>
    </row>
    <row r="650" spans="1:9" x14ac:dyDescent="0.25">
      <c r="A650" s="25"/>
      <c r="B650" s="13"/>
      <c r="C650" s="13"/>
      <c r="D650" s="14"/>
      <c r="E650" s="13"/>
      <c r="F650" s="14"/>
      <c r="G650" s="13"/>
      <c r="H650" s="16" t="str">
        <f>IF(COUNTA($A650:$G650)=0,"",IF(OR($B650="",SUMPRODUCT(--(Extinguishers!$A$2:$A$301=$B650))&lt;&gt;1),"Check ID",IF(OR(NOT(AND(ISNUMBER($A650),N($A650)&gt;=18264,N($A650)&lt;=73050)),N($A650)&lt;SUMPRODUCT(--(Extinguishers!$A$2:$A$301=$B650),Extinguishers!$E$2:$E$301),AND($C650&lt;&gt;"Monthly",$C650&lt;&gt;"Maintenance",$C650&lt;&gt;"Internal",$C650&lt;&gt;"Hydrostatic"),AND($E650&lt;&gt;"Pass",$E650&lt;&gt;"Fail"),AND($G650&lt;&gt;"",$G650&lt;&gt;"Open",$G650&lt;&gt;"Closed")),"Check inputs",IF(AND($E650="Fail",$G650=""),"Set follow-up","OK"))))</f>
        <v/>
      </c>
      <c r="I650" s="26">
        <f>IF(AND(ISNUMBER($A650),N($A650)&gt;=18264,N($A650)&lt;=73050),$A650,0)</f>
        <v>0</v>
      </c>
    </row>
    <row r="651" spans="1:9" x14ac:dyDescent="0.25">
      <c r="A651" s="25"/>
      <c r="B651" s="13"/>
      <c r="C651" s="13"/>
      <c r="D651" s="14"/>
      <c r="E651" s="13"/>
      <c r="F651" s="14"/>
      <c r="G651" s="13"/>
      <c r="H651" s="16" t="str">
        <f>IF(COUNTA($A651:$G651)=0,"",IF(OR($B651="",SUMPRODUCT(--(Extinguishers!$A$2:$A$301=$B651))&lt;&gt;1),"Check ID",IF(OR(NOT(AND(ISNUMBER($A651),N($A651)&gt;=18264,N($A651)&lt;=73050)),N($A651)&lt;SUMPRODUCT(--(Extinguishers!$A$2:$A$301=$B651),Extinguishers!$E$2:$E$301),AND($C651&lt;&gt;"Monthly",$C651&lt;&gt;"Maintenance",$C651&lt;&gt;"Internal",$C651&lt;&gt;"Hydrostatic"),AND($E651&lt;&gt;"Pass",$E651&lt;&gt;"Fail"),AND($G651&lt;&gt;"",$G651&lt;&gt;"Open",$G651&lt;&gt;"Closed")),"Check inputs",IF(AND($E651="Fail",$G651=""),"Set follow-up","OK"))))</f>
        <v/>
      </c>
      <c r="I651" s="26">
        <f>IF(AND(ISNUMBER($A651),N($A651)&gt;=18264,N($A651)&lt;=73050),$A651,0)</f>
        <v>0</v>
      </c>
    </row>
    <row r="652" spans="1:9" x14ac:dyDescent="0.25">
      <c r="A652" s="25"/>
      <c r="B652" s="13"/>
      <c r="C652" s="13"/>
      <c r="D652" s="14"/>
      <c r="E652" s="13"/>
      <c r="F652" s="14"/>
      <c r="G652" s="13"/>
      <c r="H652" s="16" t="str">
        <f>IF(COUNTA($A652:$G652)=0,"",IF(OR($B652="",SUMPRODUCT(--(Extinguishers!$A$2:$A$301=$B652))&lt;&gt;1),"Check ID",IF(OR(NOT(AND(ISNUMBER($A652),N($A652)&gt;=18264,N($A652)&lt;=73050)),N($A652)&lt;SUMPRODUCT(--(Extinguishers!$A$2:$A$301=$B652),Extinguishers!$E$2:$E$301),AND($C652&lt;&gt;"Monthly",$C652&lt;&gt;"Maintenance",$C652&lt;&gt;"Internal",$C652&lt;&gt;"Hydrostatic"),AND($E652&lt;&gt;"Pass",$E652&lt;&gt;"Fail"),AND($G652&lt;&gt;"",$G652&lt;&gt;"Open",$G652&lt;&gt;"Closed")),"Check inputs",IF(AND($E652="Fail",$G652=""),"Set follow-up","OK"))))</f>
        <v/>
      </c>
      <c r="I652" s="26">
        <f>IF(AND(ISNUMBER($A652),N($A652)&gt;=18264,N($A652)&lt;=73050),$A652,0)</f>
        <v>0</v>
      </c>
    </row>
    <row r="653" spans="1:9" x14ac:dyDescent="0.25">
      <c r="A653" s="25"/>
      <c r="B653" s="13"/>
      <c r="C653" s="13"/>
      <c r="D653" s="14"/>
      <c r="E653" s="13"/>
      <c r="F653" s="14"/>
      <c r="G653" s="13"/>
      <c r="H653" s="16" t="str">
        <f>IF(COUNTA($A653:$G653)=0,"",IF(OR($B653="",SUMPRODUCT(--(Extinguishers!$A$2:$A$301=$B653))&lt;&gt;1),"Check ID",IF(OR(NOT(AND(ISNUMBER($A653),N($A653)&gt;=18264,N($A653)&lt;=73050)),N($A653)&lt;SUMPRODUCT(--(Extinguishers!$A$2:$A$301=$B653),Extinguishers!$E$2:$E$301),AND($C653&lt;&gt;"Monthly",$C653&lt;&gt;"Maintenance",$C653&lt;&gt;"Internal",$C653&lt;&gt;"Hydrostatic"),AND($E653&lt;&gt;"Pass",$E653&lt;&gt;"Fail"),AND($G653&lt;&gt;"",$G653&lt;&gt;"Open",$G653&lt;&gt;"Closed")),"Check inputs",IF(AND($E653="Fail",$G653=""),"Set follow-up","OK"))))</f>
        <v/>
      </c>
      <c r="I653" s="26">
        <f>IF(AND(ISNUMBER($A653),N($A653)&gt;=18264,N($A653)&lt;=73050),$A653,0)</f>
        <v>0</v>
      </c>
    </row>
    <row r="654" spans="1:9" x14ac:dyDescent="0.25">
      <c r="A654" s="25"/>
      <c r="B654" s="13"/>
      <c r="C654" s="13"/>
      <c r="D654" s="14"/>
      <c r="E654" s="13"/>
      <c r="F654" s="14"/>
      <c r="G654" s="13"/>
      <c r="H654" s="16" t="str">
        <f>IF(COUNTA($A654:$G654)=0,"",IF(OR($B654="",SUMPRODUCT(--(Extinguishers!$A$2:$A$301=$B654))&lt;&gt;1),"Check ID",IF(OR(NOT(AND(ISNUMBER($A654),N($A654)&gt;=18264,N($A654)&lt;=73050)),N($A654)&lt;SUMPRODUCT(--(Extinguishers!$A$2:$A$301=$B654),Extinguishers!$E$2:$E$301),AND($C654&lt;&gt;"Monthly",$C654&lt;&gt;"Maintenance",$C654&lt;&gt;"Internal",$C654&lt;&gt;"Hydrostatic"),AND($E654&lt;&gt;"Pass",$E654&lt;&gt;"Fail"),AND($G654&lt;&gt;"",$G654&lt;&gt;"Open",$G654&lt;&gt;"Closed")),"Check inputs",IF(AND($E654="Fail",$G654=""),"Set follow-up","OK"))))</f>
        <v/>
      </c>
      <c r="I654" s="26">
        <f>IF(AND(ISNUMBER($A654),N($A654)&gt;=18264,N($A654)&lt;=73050),$A654,0)</f>
        <v>0</v>
      </c>
    </row>
    <row r="655" spans="1:9" x14ac:dyDescent="0.25">
      <c r="A655" s="25"/>
      <c r="B655" s="13"/>
      <c r="C655" s="13"/>
      <c r="D655" s="14"/>
      <c r="E655" s="13"/>
      <c r="F655" s="14"/>
      <c r="G655" s="13"/>
      <c r="H655" s="16" t="str">
        <f>IF(COUNTA($A655:$G655)=0,"",IF(OR($B655="",SUMPRODUCT(--(Extinguishers!$A$2:$A$301=$B655))&lt;&gt;1),"Check ID",IF(OR(NOT(AND(ISNUMBER($A655),N($A655)&gt;=18264,N($A655)&lt;=73050)),N($A655)&lt;SUMPRODUCT(--(Extinguishers!$A$2:$A$301=$B655),Extinguishers!$E$2:$E$301),AND($C655&lt;&gt;"Monthly",$C655&lt;&gt;"Maintenance",$C655&lt;&gt;"Internal",$C655&lt;&gt;"Hydrostatic"),AND($E655&lt;&gt;"Pass",$E655&lt;&gt;"Fail"),AND($G655&lt;&gt;"",$G655&lt;&gt;"Open",$G655&lt;&gt;"Closed")),"Check inputs",IF(AND($E655="Fail",$G655=""),"Set follow-up","OK"))))</f>
        <v/>
      </c>
      <c r="I655" s="26">
        <f>IF(AND(ISNUMBER($A655),N($A655)&gt;=18264,N($A655)&lt;=73050),$A655,0)</f>
        <v>0</v>
      </c>
    </row>
    <row r="656" spans="1:9" x14ac:dyDescent="0.25">
      <c r="A656" s="25"/>
      <c r="B656" s="13"/>
      <c r="C656" s="13"/>
      <c r="D656" s="14"/>
      <c r="E656" s="13"/>
      <c r="F656" s="14"/>
      <c r="G656" s="13"/>
      <c r="H656" s="16" t="str">
        <f>IF(COUNTA($A656:$G656)=0,"",IF(OR($B656="",SUMPRODUCT(--(Extinguishers!$A$2:$A$301=$B656))&lt;&gt;1),"Check ID",IF(OR(NOT(AND(ISNUMBER($A656),N($A656)&gt;=18264,N($A656)&lt;=73050)),N($A656)&lt;SUMPRODUCT(--(Extinguishers!$A$2:$A$301=$B656),Extinguishers!$E$2:$E$301),AND($C656&lt;&gt;"Monthly",$C656&lt;&gt;"Maintenance",$C656&lt;&gt;"Internal",$C656&lt;&gt;"Hydrostatic"),AND($E656&lt;&gt;"Pass",$E656&lt;&gt;"Fail"),AND($G656&lt;&gt;"",$G656&lt;&gt;"Open",$G656&lt;&gt;"Closed")),"Check inputs",IF(AND($E656="Fail",$G656=""),"Set follow-up","OK"))))</f>
        <v/>
      </c>
      <c r="I656" s="26">
        <f>IF(AND(ISNUMBER($A656),N($A656)&gt;=18264,N($A656)&lt;=73050),$A656,0)</f>
        <v>0</v>
      </c>
    </row>
    <row r="657" spans="1:9" x14ac:dyDescent="0.25">
      <c r="A657" s="25"/>
      <c r="B657" s="13"/>
      <c r="C657" s="13"/>
      <c r="D657" s="14"/>
      <c r="E657" s="13"/>
      <c r="F657" s="14"/>
      <c r="G657" s="13"/>
      <c r="H657" s="16" t="str">
        <f>IF(COUNTA($A657:$G657)=0,"",IF(OR($B657="",SUMPRODUCT(--(Extinguishers!$A$2:$A$301=$B657))&lt;&gt;1),"Check ID",IF(OR(NOT(AND(ISNUMBER($A657),N($A657)&gt;=18264,N($A657)&lt;=73050)),N($A657)&lt;SUMPRODUCT(--(Extinguishers!$A$2:$A$301=$B657),Extinguishers!$E$2:$E$301),AND($C657&lt;&gt;"Monthly",$C657&lt;&gt;"Maintenance",$C657&lt;&gt;"Internal",$C657&lt;&gt;"Hydrostatic"),AND($E657&lt;&gt;"Pass",$E657&lt;&gt;"Fail"),AND($G657&lt;&gt;"",$G657&lt;&gt;"Open",$G657&lt;&gt;"Closed")),"Check inputs",IF(AND($E657="Fail",$G657=""),"Set follow-up","OK"))))</f>
        <v/>
      </c>
      <c r="I657" s="26">
        <f>IF(AND(ISNUMBER($A657),N($A657)&gt;=18264,N($A657)&lt;=73050),$A657,0)</f>
        <v>0</v>
      </c>
    </row>
    <row r="658" spans="1:9" x14ac:dyDescent="0.25">
      <c r="A658" s="25"/>
      <c r="B658" s="13"/>
      <c r="C658" s="13"/>
      <c r="D658" s="14"/>
      <c r="E658" s="13"/>
      <c r="F658" s="14"/>
      <c r="G658" s="13"/>
      <c r="H658" s="16" t="str">
        <f>IF(COUNTA($A658:$G658)=0,"",IF(OR($B658="",SUMPRODUCT(--(Extinguishers!$A$2:$A$301=$B658))&lt;&gt;1),"Check ID",IF(OR(NOT(AND(ISNUMBER($A658),N($A658)&gt;=18264,N($A658)&lt;=73050)),N($A658)&lt;SUMPRODUCT(--(Extinguishers!$A$2:$A$301=$B658),Extinguishers!$E$2:$E$301),AND($C658&lt;&gt;"Monthly",$C658&lt;&gt;"Maintenance",$C658&lt;&gt;"Internal",$C658&lt;&gt;"Hydrostatic"),AND($E658&lt;&gt;"Pass",$E658&lt;&gt;"Fail"),AND($G658&lt;&gt;"",$G658&lt;&gt;"Open",$G658&lt;&gt;"Closed")),"Check inputs",IF(AND($E658="Fail",$G658=""),"Set follow-up","OK"))))</f>
        <v/>
      </c>
      <c r="I658" s="26">
        <f>IF(AND(ISNUMBER($A658),N($A658)&gt;=18264,N($A658)&lt;=73050),$A658,0)</f>
        <v>0</v>
      </c>
    </row>
    <row r="659" spans="1:9" x14ac:dyDescent="0.25">
      <c r="A659" s="25"/>
      <c r="B659" s="13"/>
      <c r="C659" s="13"/>
      <c r="D659" s="14"/>
      <c r="E659" s="13"/>
      <c r="F659" s="14"/>
      <c r="G659" s="13"/>
      <c r="H659" s="16" t="str">
        <f>IF(COUNTA($A659:$G659)=0,"",IF(OR($B659="",SUMPRODUCT(--(Extinguishers!$A$2:$A$301=$B659))&lt;&gt;1),"Check ID",IF(OR(NOT(AND(ISNUMBER($A659),N($A659)&gt;=18264,N($A659)&lt;=73050)),N($A659)&lt;SUMPRODUCT(--(Extinguishers!$A$2:$A$301=$B659),Extinguishers!$E$2:$E$301),AND($C659&lt;&gt;"Monthly",$C659&lt;&gt;"Maintenance",$C659&lt;&gt;"Internal",$C659&lt;&gt;"Hydrostatic"),AND($E659&lt;&gt;"Pass",$E659&lt;&gt;"Fail"),AND($G659&lt;&gt;"",$G659&lt;&gt;"Open",$G659&lt;&gt;"Closed")),"Check inputs",IF(AND($E659="Fail",$G659=""),"Set follow-up","OK"))))</f>
        <v/>
      </c>
      <c r="I659" s="26">
        <f>IF(AND(ISNUMBER($A659),N($A659)&gt;=18264,N($A659)&lt;=73050),$A659,0)</f>
        <v>0</v>
      </c>
    </row>
    <row r="660" spans="1:9" x14ac:dyDescent="0.25">
      <c r="A660" s="25"/>
      <c r="B660" s="13"/>
      <c r="C660" s="13"/>
      <c r="D660" s="14"/>
      <c r="E660" s="13"/>
      <c r="F660" s="14"/>
      <c r="G660" s="13"/>
      <c r="H660" s="16" t="str">
        <f>IF(COUNTA($A660:$G660)=0,"",IF(OR($B660="",SUMPRODUCT(--(Extinguishers!$A$2:$A$301=$B660))&lt;&gt;1),"Check ID",IF(OR(NOT(AND(ISNUMBER($A660),N($A660)&gt;=18264,N($A660)&lt;=73050)),N($A660)&lt;SUMPRODUCT(--(Extinguishers!$A$2:$A$301=$B660),Extinguishers!$E$2:$E$301),AND($C660&lt;&gt;"Monthly",$C660&lt;&gt;"Maintenance",$C660&lt;&gt;"Internal",$C660&lt;&gt;"Hydrostatic"),AND($E660&lt;&gt;"Pass",$E660&lt;&gt;"Fail"),AND($G660&lt;&gt;"",$G660&lt;&gt;"Open",$G660&lt;&gt;"Closed")),"Check inputs",IF(AND($E660="Fail",$G660=""),"Set follow-up","OK"))))</f>
        <v/>
      </c>
      <c r="I660" s="26">
        <f>IF(AND(ISNUMBER($A660),N($A660)&gt;=18264,N($A660)&lt;=73050),$A660,0)</f>
        <v>0</v>
      </c>
    </row>
    <row r="661" spans="1:9" x14ac:dyDescent="0.25">
      <c r="A661" s="25"/>
      <c r="B661" s="13"/>
      <c r="C661" s="13"/>
      <c r="D661" s="14"/>
      <c r="E661" s="13"/>
      <c r="F661" s="14"/>
      <c r="G661" s="13"/>
      <c r="H661" s="16" t="str">
        <f>IF(COUNTA($A661:$G661)=0,"",IF(OR($B661="",SUMPRODUCT(--(Extinguishers!$A$2:$A$301=$B661))&lt;&gt;1),"Check ID",IF(OR(NOT(AND(ISNUMBER($A661),N($A661)&gt;=18264,N($A661)&lt;=73050)),N($A661)&lt;SUMPRODUCT(--(Extinguishers!$A$2:$A$301=$B661),Extinguishers!$E$2:$E$301),AND($C661&lt;&gt;"Monthly",$C661&lt;&gt;"Maintenance",$C661&lt;&gt;"Internal",$C661&lt;&gt;"Hydrostatic"),AND($E661&lt;&gt;"Pass",$E661&lt;&gt;"Fail"),AND($G661&lt;&gt;"",$G661&lt;&gt;"Open",$G661&lt;&gt;"Closed")),"Check inputs",IF(AND($E661="Fail",$G661=""),"Set follow-up","OK"))))</f>
        <v/>
      </c>
      <c r="I661" s="26">
        <f>IF(AND(ISNUMBER($A661),N($A661)&gt;=18264,N($A661)&lt;=73050),$A661,0)</f>
        <v>0</v>
      </c>
    </row>
    <row r="662" spans="1:9" x14ac:dyDescent="0.25">
      <c r="A662" s="25"/>
      <c r="B662" s="13"/>
      <c r="C662" s="13"/>
      <c r="D662" s="14"/>
      <c r="E662" s="13"/>
      <c r="F662" s="14"/>
      <c r="G662" s="13"/>
      <c r="H662" s="16" t="str">
        <f>IF(COUNTA($A662:$G662)=0,"",IF(OR($B662="",SUMPRODUCT(--(Extinguishers!$A$2:$A$301=$B662))&lt;&gt;1),"Check ID",IF(OR(NOT(AND(ISNUMBER($A662),N($A662)&gt;=18264,N($A662)&lt;=73050)),N($A662)&lt;SUMPRODUCT(--(Extinguishers!$A$2:$A$301=$B662),Extinguishers!$E$2:$E$301),AND($C662&lt;&gt;"Monthly",$C662&lt;&gt;"Maintenance",$C662&lt;&gt;"Internal",$C662&lt;&gt;"Hydrostatic"),AND($E662&lt;&gt;"Pass",$E662&lt;&gt;"Fail"),AND($G662&lt;&gt;"",$G662&lt;&gt;"Open",$G662&lt;&gt;"Closed")),"Check inputs",IF(AND($E662="Fail",$G662=""),"Set follow-up","OK"))))</f>
        <v/>
      </c>
      <c r="I662" s="26">
        <f>IF(AND(ISNUMBER($A662),N($A662)&gt;=18264,N($A662)&lt;=73050),$A662,0)</f>
        <v>0</v>
      </c>
    </row>
    <row r="663" spans="1:9" x14ac:dyDescent="0.25">
      <c r="A663" s="25"/>
      <c r="B663" s="13"/>
      <c r="C663" s="13"/>
      <c r="D663" s="14"/>
      <c r="E663" s="13"/>
      <c r="F663" s="14"/>
      <c r="G663" s="13"/>
      <c r="H663" s="16" t="str">
        <f>IF(COUNTA($A663:$G663)=0,"",IF(OR($B663="",SUMPRODUCT(--(Extinguishers!$A$2:$A$301=$B663))&lt;&gt;1),"Check ID",IF(OR(NOT(AND(ISNUMBER($A663),N($A663)&gt;=18264,N($A663)&lt;=73050)),N($A663)&lt;SUMPRODUCT(--(Extinguishers!$A$2:$A$301=$B663),Extinguishers!$E$2:$E$301),AND($C663&lt;&gt;"Monthly",$C663&lt;&gt;"Maintenance",$C663&lt;&gt;"Internal",$C663&lt;&gt;"Hydrostatic"),AND($E663&lt;&gt;"Pass",$E663&lt;&gt;"Fail"),AND($G663&lt;&gt;"",$G663&lt;&gt;"Open",$G663&lt;&gt;"Closed")),"Check inputs",IF(AND($E663="Fail",$G663=""),"Set follow-up","OK"))))</f>
        <v/>
      </c>
      <c r="I663" s="26">
        <f>IF(AND(ISNUMBER($A663),N($A663)&gt;=18264,N($A663)&lt;=73050),$A663,0)</f>
        <v>0</v>
      </c>
    </row>
    <row r="664" spans="1:9" x14ac:dyDescent="0.25">
      <c r="A664" s="25"/>
      <c r="B664" s="13"/>
      <c r="C664" s="13"/>
      <c r="D664" s="14"/>
      <c r="E664" s="13"/>
      <c r="F664" s="14"/>
      <c r="G664" s="13"/>
      <c r="H664" s="16" t="str">
        <f>IF(COUNTA($A664:$G664)=0,"",IF(OR($B664="",SUMPRODUCT(--(Extinguishers!$A$2:$A$301=$B664))&lt;&gt;1),"Check ID",IF(OR(NOT(AND(ISNUMBER($A664),N($A664)&gt;=18264,N($A664)&lt;=73050)),N($A664)&lt;SUMPRODUCT(--(Extinguishers!$A$2:$A$301=$B664),Extinguishers!$E$2:$E$301),AND($C664&lt;&gt;"Monthly",$C664&lt;&gt;"Maintenance",$C664&lt;&gt;"Internal",$C664&lt;&gt;"Hydrostatic"),AND($E664&lt;&gt;"Pass",$E664&lt;&gt;"Fail"),AND($G664&lt;&gt;"",$G664&lt;&gt;"Open",$G664&lt;&gt;"Closed")),"Check inputs",IF(AND($E664="Fail",$G664=""),"Set follow-up","OK"))))</f>
        <v/>
      </c>
      <c r="I664" s="26">
        <f>IF(AND(ISNUMBER($A664),N($A664)&gt;=18264,N($A664)&lt;=73050),$A664,0)</f>
        <v>0</v>
      </c>
    </row>
    <row r="665" spans="1:9" x14ac:dyDescent="0.25">
      <c r="A665" s="25"/>
      <c r="B665" s="13"/>
      <c r="C665" s="13"/>
      <c r="D665" s="14"/>
      <c r="E665" s="13"/>
      <c r="F665" s="14"/>
      <c r="G665" s="13"/>
      <c r="H665" s="16" t="str">
        <f>IF(COUNTA($A665:$G665)=0,"",IF(OR($B665="",SUMPRODUCT(--(Extinguishers!$A$2:$A$301=$B665))&lt;&gt;1),"Check ID",IF(OR(NOT(AND(ISNUMBER($A665),N($A665)&gt;=18264,N($A665)&lt;=73050)),N($A665)&lt;SUMPRODUCT(--(Extinguishers!$A$2:$A$301=$B665),Extinguishers!$E$2:$E$301),AND($C665&lt;&gt;"Monthly",$C665&lt;&gt;"Maintenance",$C665&lt;&gt;"Internal",$C665&lt;&gt;"Hydrostatic"),AND($E665&lt;&gt;"Pass",$E665&lt;&gt;"Fail"),AND($G665&lt;&gt;"",$G665&lt;&gt;"Open",$G665&lt;&gt;"Closed")),"Check inputs",IF(AND($E665="Fail",$G665=""),"Set follow-up","OK"))))</f>
        <v/>
      </c>
      <c r="I665" s="26">
        <f>IF(AND(ISNUMBER($A665),N($A665)&gt;=18264,N($A665)&lt;=73050),$A665,0)</f>
        <v>0</v>
      </c>
    </row>
    <row r="666" spans="1:9" x14ac:dyDescent="0.25">
      <c r="A666" s="25"/>
      <c r="B666" s="13"/>
      <c r="C666" s="13"/>
      <c r="D666" s="14"/>
      <c r="E666" s="13"/>
      <c r="F666" s="14"/>
      <c r="G666" s="13"/>
      <c r="H666" s="16" t="str">
        <f>IF(COUNTA($A666:$G666)=0,"",IF(OR($B666="",SUMPRODUCT(--(Extinguishers!$A$2:$A$301=$B666))&lt;&gt;1),"Check ID",IF(OR(NOT(AND(ISNUMBER($A666),N($A666)&gt;=18264,N($A666)&lt;=73050)),N($A666)&lt;SUMPRODUCT(--(Extinguishers!$A$2:$A$301=$B666),Extinguishers!$E$2:$E$301),AND($C666&lt;&gt;"Monthly",$C666&lt;&gt;"Maintenance",$C666&lt;&gt;"Internal",$C666&lt;&gt;"Hydrostatic"),AND($E666&lt;&gt;"Pass",$E666&lt;&gt;"Fail"),AND($G666&lt;&gt;"",$G666&lt;&gt;"Open",$G666&lt;&gt;"Closed")),"Check inputs",IF(AND($E666="Fail",$G666=""),"Set follow-up","OK"))))</f>
        <v/>
      </c>
      <c r="I666" s="26">
        <f>IF(AND(ISNUMBER($A666),N($A666)&gt;=18264,N($A666)&lt;=73050),$A666,0)</f>
        <v>0</v>
      </c>
    </row>
    <row r="667" spans="1:9" x14ac:dyDescent="0.25">
      <c r="A667" s="25"/>
      <c r="B667" s="13"/>
      <c r="C667" s="13"/>
      <c r="D667" s="14"/>
      <c r="E667" s="13"/>
      <c r="F667" s="14"/>
      <c r="G667" s="13"/>
      <c r="H667" s="16" t="str">
        <f>IF(COUNTA($A667:$G667)=0,"",IF(OR($B667="",SUMPRODUCT(--(Extinguishers!$A$2:$A$301=$B667))&lt;&gt;1),"Check ID",IF(OR(NOT(AND(ISNUMBER($A667),N($A667)&gt;=18264,N($A667)&lt;=73050)),N($A667)&lt;SUMPRODUCT(--(Extinguishers!$A$2:$A$301=$B667),Extinguishers!$E$2:$E$301),AND($C667&lt;&gt;"Monthly",$C667&lt;&gt;"Maintenance",$C667&lt;&gt;"Internal",$C667&lt;&gt;"Hydrostatic"),AND($E667&lt;&gt;"Pass",$E667&lt;&gt;"Fail"),AND($G667&lt;&gt;"",$G667&lt;&gt;"Open",$G667&lt;&gt;"Closed")),"Check inputs",IF(AND($E667="Fail",$G667=""),"Set follow-up","OK"))))</f>
        <v/>
      </c>
      <c r="I667" s="26">
        <f>IF(AND(ISNUMBER($A667),N($A667)&gt;=18264,N($A667)&lt;=73050),$A667,0)</f>
        <v>0</v>
      </c>
    </row>
    <row r="668" spans="1:9" x14ac:dyDescent="0.25">
      <c r="A668" s="25"/>
      <c r="B668" s="13"/>
      <c r="C668" s="13"/>
      <c r="D668" s="14"/>
      <c r="E668" s="13"/>
      <c r="F668" s="14"/>
      <c r="G668" s="13"/>
      <c r="H668" s="16" t="str">
        <f>IF(COUNTA($A668:$G668)=0,"",IF(OR($B668="",SUMPRODUCT(--(Extinguishers!$A$2:$A$301=$B668))&lt;&gt;1),"Check ID",IF(OR(NOT(AND(ISNUMBER($A668),N($A668)&gt;=18264,N($A668)&lt;=73050)),N($A668)&lt;SUMPRODUCT(--(Extinguishers!$A$2:$A$301=$B668),Extinguishers!$E$2:$E$301),AND($C668&lt;&gt;"Monthly",$C668&lt;&gt;"Maintenance",$C668&lt;&gt;"Internal",$C668&lt;&gt;"Hydrostatic"),AND($E668&lt;&gt;"Pass",$E668&lt;&gt;"Fail"),AND($G668&lt;&gt;"",$G668&lt;&gt;"Open",$G668&lt;&gt;"Closed")),"Check inputs",IF(AND($E668="Fail",$G668=""),"Set follow-up","OK"))))</f>
        <v/>
      </c>
      <c r="I668" s="26">
        <f>IF(AND(ISNUMBER($A668),N($A668)&gt;=18264,N($A668)&lt;=73050),$A668,0)</f>
        <v>0</v>
      </c>
    </row>
    <row r="669" spans="1:9" x14ac:dyDescent="0.25">
      <c r="A669" s="25"/>
      <c r="B669" s="13"/>
      <c r="C669" s="13"/>
      <c r="D669" s="14"/>
      <c r="E669" s="13"/>
      <c r="F669" s="14"/>
      <c r="G669" s="13"/>
      <c r="H669" s="16" t="str">
        <f>IF(COUNTA($A669:$G669)=0,"",IF(OR($B669="",SUMPRODUCT(--(Extinguishers!$A$2:$A$301=$B669))&lt;&gt;1),"Check ID",IF(OR(NOT(AND(ISNUMBER($A669),N($A669)&gt;=18264,N($A669)&lt;=73050)),N($A669)&lt;SUMPRODUCT(--(Extinguishers!$A$2:$A$301=$B669),Extinguishers!$E$2:$E$301),AND($C669&lt;&gt;"Monthly",$C669&lt;&gt;"Maintenance",$C669&lt;&gt;"Internal",$C669&lt;&gt;"Hydrostatic"),AND($E669&lt;&gt;"Pass",$E669&lt;&gt;"Fail"),AND($G669&lt;&gt;"",$G669&lt;&gt;"Open",$G669&lt;&gt;"Closed")),"Check inputs",IF(AND($E669="Fail",$G669=""),"Set follow-up","OK"))))</f>
        <v/>
      </c>
      <c r="I669" s="26">
        <f>IF(AND(ISNUMBER($A669),N($A669)&gt;=18264,N($A669)&lt;=73050),$A669,0)</f>
        <v>0</v>
      </c>
    </row>
    <row r="670" spans="1:9" x14ac:dyDescent="0.25">
      <c r="A670" s="25"/>
      <c r="B670" s="13"/>
      <c r="C670" s="13"/>
      <c r="D670" s="14"/>
      <c r="E670" s="13"/>
      <c r="F670" s="14"/>
      <c r="G670" s="13"/>
      <c r="H670" s="16" t="str">
        <f>IF(COUNTA($A670:$G670)=0,"",IF(OR($B670="",SUMPRODUCT(--(Extinguishers!$A$2:$A$301=$B670))&lt;&gt;1),"Check ID",IF(OR(NOT(AND(ISNUMBER($A670),N($A670)&gt;=18264,N($A670)&lt;=73050)),N($A670)&lt;SUMPRODUCT(--(Extinguishers!$A$2:$A$301=$B670),Extinguishers!$E$2:$E$301),AND($C670&lt;&gt;"Monthly",$C670&lt;&gt;"Maintenance",$C670&lt;&gt;"Internal",$C670&lt;&gt;"Hydrostatic"),AND($E670&lt;&gt;"Pass",$E670&lt;&gt;"Fail"),AND($G670&lt;&gt;"",$G670&lt;&gt;"Open",$G670&lt;&gt;"Closed")),"Check inputs",IF(AND($E670="Fail",$G670=""),"Set follow-up","OK"))))</f>
        <v/>
      </c>
      <c r="I670" s="26">
        <f>IF(AND(ISNUMBER($A670),N($A670)&gt;=18264,N($A670)&lt;=73050),$A670,0)</f>
        <v>0</v>
      </c>
    </row>
    <row r="671" spans="1:9" x14ac:dyDescent="0.25">
      <c r="A671" s="25"/>
      <c r="B671" s="13"/>
      <c r="C671" s="13"/>
      <c r="D671" s="14"/>
      <c r="E671" s="13"/>
      <c r="F671" s="14"/>
      <c r="G671" s="13"/>
      <c r="H671" s="16" t="str">
        <f>IF(COUNTA($A671:$G671)=0,"",IF(OR($B671="",SUMPRODUCT(--(Extinguishers!$A$2:$A$301=$B671))&lt;&gt;1),"Check ID",IF(OR(NOT(AND(ISNUMBER($A671),N($A671)&gt;=18264,N($A671)&lt;=73050)),N($A671)&lt;SUMPRODUCT(--(Extinguishers!$A$2:$A$301=$B671),Extinguishers!$E$2:$E$301),AND($C671&lt;&gt;"Monthly",$C671&lt;&gt;"Maintenance",$C671&lt;&gt;"Internal",$C671&lt;&gt;"Hydrostatic"),AND($E671&lt;&gt;"Pass",$E671&lt;&gt;"Fail"),AND($G671&lt;&gt;"",$G671&lt;&gt;"Open",$G671&lt;&gt;"Closed")),"Check inputs",IF(AND($E671="Fail",$G671=""),"Set follow-up","OK"))))</f>
        <v/>
      </c>
      <c r="I671" s="26">
        <f>IF(AND(ISNUMBER($A671),N($A671)&gt;=18264,N($A671)&lt;=73050),$A671,0)</f>
        <v>0</v>
      </c>
    </row>
    <row r="672" spans="1:9" x14ac:dyDescent="0.25">
      <c r="A672" s="25"/>
      <c r="B672" s="13"/>
      <c r="C672" s="13"/>
      <c r="D672" s="14"/>
      <c r="E672" s="13"/>
      <c r="F672" s="14"/>
      <c r="G672" s="13"/>
      <c r="H672" s="16" t="str">
        <f>IF(COUNTA($A672:$G672)=0,"",IF(OR($B672="",SUMPRODUCT(--(Extinguishers!$A$2:$A$301=$B672))&lt;&gt;1),"Check ID",IF(OR(NOT(AND(ISNUMBER($A672),N($A672)&gt;=18264,N($A672)&lt;=73050)),N($A672)&lt;SUMPRODUCT(--(Extinguishers!$A$2:$A$301=$B672),Extinguishers!$E$2:$E$301),AND($C672&lt;&gt;"Monthly",$C672&lt;&gt;"Maintenance",$C672&lt;&gt;"Internal",$C672&lt;&gt;"Hydrostatic"),AND($E672&lt;&gt;"Pass",$E672&lt;&gt;"Fail"),AND($G672&lt;&gt;"",$G672&lt;&gt;"Open",$G672&lt;&gt;"Closed")),"Check inputs",IF(AND($E672="Fail",$G672=""),"Set follow-up","OK"))))</f>
        <v/>
      </c>
      <c r="I672" s="26">
        <f>IF(AND(ISNUMBER($A672),N($A672)&gt;=18264,N($A672)&lt;=73050),$A672,0)</f>
        <v>0</v>
      </c>
    </row>
    <row r="673" spans="1:9" x14ac:dyDescent="0.25">
      <c r="A673" s="25"/>
      <c r="B673" s="13"/>
      <c r="C673" s="13"/>
      <c r="D673" s="14"/>
      <c r="E673" s="13"/>
      <c r="F673" s="14"/>
      <c r="G673" s="13"/>
      <c r="H673" s="16" t="str">
        <f>IF(COUNTA($A673:$G673)=0,"",IF(OR($B673="",SUMPRODUCT(--(Extinguishers!$A$2:$A$301=$B673))&lt;&gt;1),"Check ID",IF(OR(NOT(AND(ISNUMBER($A673),N($A673)&gt;=18264,N($A673)&lt;=73050)),N($A673)&lt;SUMPRODUCT(--(Extinguishers!$A$2:$A$301=$B673),Extinguishers!$E$2:$E$301),AND($C673&lt;&gt;"Monthly",$C673&lt;&gt;"Maintenance",$C673&lt;&gt;"Internal",$C673&lt;&gt;"Hydrostatic"),AND($E673&lt;&gt;"Pass",$E673&lt;&gt;"Fail"),AND($G673&lt;&gt;"",$G673&lt;&gt;"Open",$G673&lt;&gt;"Closed")),"Check inputs",IF(AND($E673="Fail",$G673=""),"Set follow-up","OK"))))</f>
        <v/>
      </c>
      <c r="I673" s="26">
        <f>IF(AND(ISNUMBER($A673),N($A673)&gt;=18264,N($A673)&lt;=73050),$A673,0)</f>
        <v>0</v>
      </c>
    </row>
    <row r="674" spans="1:9" x14ac:dyDescent="0.25">
      <c r="A674" s="25"/>
      <c r="B674" s="13"/>
      <c r="C674" s="13"/>
      <c r="D674" s="14"/>
      <c r="E674" s="13"/>
      <c r="F674" s="14"/>
      <c r="G674" s="13"/>
      <c r="H674" s="16" t="str">
        <f>IF(COUNTA($A674:$G674)=0,"",IF(OR($B674="",SUMPRODUCT(--(Extinguishers!$A$2:$A$301=$B674))&lt;&gt;1),"Check ID",IF(OR(NOT(AND(ISNUMBER($A674),N($A674)&gt;=18264,N($A674)&lt;=73050)),N($A674)&lt;SUMPRODUCT(--(Extinguishers!$A$2:$A$301=$B674),Extinguishers!$E$2:$E$301),AND($C674&lt;&gt;"Monthly",$C674&lt;&gt;"Maintenance",$C674&lt;&gt;"Internal",$C674&lt;&gt;"Hydrostatic"),AND($E674&lt;&gt;"Pass",$E674&lt;&gt;"Fail"),AND($G674&lt;&gt;"",$G674&lt;&gt;"Open",$G674&lt;&gt;"Closed")),"Check inputs",IF(AND($E674="Fail",$G674=""),"Set follow-up","OK"))))</f>
        <v/>
      </c>
      <c r="I674" s="26">
        <f>IF(AND(ISNUMBER($A674),N($A674)&gt;=18264,N($A674)&lt;=73050),$A674,0)</f>
        <v>0</v>
      </c>
    </row>
    <row r="675" spans="1:9" x14ac:dyDescent="0.25">
      <c r="A675" s="25"/>
      <c r="B675" s="13"/>
      <c r="C675" s="13"/>
      <c r="D675" s="14"/>
      <c r="E675" s="13"/>
      <c r="F675" s="14"/>
      <c r="G675" s="13"/>
      <c r="H675" s="16" t="str">
        <f>IF(COUNTA($A675:$G675)=0,"",IF(OR($B675="",SUMPRODUCT(--(Extinguishers!$A$2:$A$301=$B675))&lt;&gt;1),"Check ID",IF(OR(NOT(AND(ISNUMBER($A675),N($A675)&gt;=18264,N($A675)&lt;=73050)),N($A675)&lt;SUMPRODUCT(--(Extinguishers!$A$2:$A$301=$B675),Extinguishers!$E$2:$E$301),AND($C675&lt;&gt;"Monthly",$C675&lt;&gt;"Maintenance",$C675&lt;&gt;"Internal",$C675&lt;&gt;"Hydrostatic"),AND($E675&lt;&gt;"Pass",$E675&lt;&gt;"Fail"),AND($G675&lt;&gt;"",$G675&lt;&gt;"Open",$G675&lt;&gt;"Closed")),"Check inputs",IF(AND($E675="Fail",$G675=""),"Set follow-up","OK"))))</f>
        <v/>
      </c>
      <c r="I675" s="26">
        <f>IF(AND(ISNUMBER($A675),N($A675)&gt;=18264,N($A675)&lt;=73050),$A675,0)</f>
        <v>0</v>
      </c>
    </row>
    <row r="676" spans="1:9" x14ac:dyDescent="0.25">
      <c r="A676" s="25"/>
      <c r="B676" s="13"/>
      <c r="C676" s="13"/>
      <c r="D676" s="14"/>
      <c r="E676" s="13"/>
      <c r="F676" s="14"/>
      <c r="G676" s="13"/>
      <c r="H676" s="16" t="str">
        <f>IF(COUNTA($A676:$G676)=0,"",IF(OR($B676="",SUMPRODUCT(--(Extinguishers!$A$2:$A$301=$B676))&lt;&gt;1),"Check ID",IF(OR(NOT(AND(ISNUMBER($A676),N($A676)&gt;=18264,N($A676)&lt;=73050)),N($A676)&lt;SUMPRODUCT(--(Extinguishers!$A$2:$A$301=$B676),Extinguishers!$E$2:$E$301),AND($C676&lt;&gt;"Monthly",$C676&lt;&gt;"Maintenance",$C676&lt;&gt;"Internal",$C676&lt;&gt;"Hydrostatic"),AND($E676&lt;&gt;"Pass",$E676&lt;&gt;"Fail"),AND($G676&lt;&gt;"",$G676&lt;&gt;"Open",$G676&lt;&gt;"Closed")),"Check inputs",IF(AND($E676="Fail",$G676=""),"Set follow-up","OK"))))</f>
        <v/>
      </c>
      <c r="I676" s="26">
        <f>IF(AND(ISNUMBER($A676),N($A676)&gt;=18264,N($A676)&lt;=73050),$A676,0)</f>
        <v>0</v>
      </c>
    </row>
    <row r="677" spans="1:9" x14ac:dyDescent="0.25">
      <c r="A677" s="25"/>
      <c r="B677" s="13"/>
      <c r="C677" s="13"/>
      <c r="D677" s="14"/>
      <c r="E677" s="13"/>
      <c r="F677" s="14"/>
      <c r="G677" s="13"/>
      <c r="H677" s="16" t="str">
        <f>IF(COUNTA($A677:$G677)=0,"",IF(OR($B677="",SUMPRODUCT(--(Extinguishers!$A$2:$A$301=$B677))&lt;&gt;1),"Check ID",IF(OR(NOT(AND(ISNUMBER($A677),N($A677)&gt;=18264,N($A677)&lt;=73050)),N($A677)&lt;SUMPRODUCT(--(Extinguishers!$A$2:$A$301=$B677),Extinguishers!$E$2:$E$301),AND($C677&lt;&gt;"Monthly",$C677&lt;&gt;"Maintenance",$C677&lt;&gt;"Internal",$C677&lt;&gt;"Hydrostatic"),AND($E677&lt;&gt;"Pass",$E677&lt;&gt;"Fail"),AND($G677&lt;&gt;"",$G677&lt;&gt;"Open",$G677&lt;&gt;"Closed")),"Check inputs",IF(AND($E677="Fail",$G677=""),"Set follow-up","OK"))))</f>
        <v/>
      </c>
      <c r="I677" s="26">
        <f>IF(AND(ISNUMBER($A677),N($A677)&gt;=18264,N($A677)&lt;=73050),$A677,0)</f>
        <v>0</v>
      </c>
    </row>
    <row r="678" spans="1:9" x14ac:dyDescent="0.25">
      <c r="A678" s="25"/>
      <c r="B678" s="13"/>
      <c r="C678" s="13"/>
      <c r="D678" s="14"/>
      <c r="E678" s="13"/>
      <c r="F678" s="14"/>
      <c r="G678" s="13"/>
      <c r="H678" s="16" t="str">
        <f>IF(COUNTA($A678:$G678)=0,"",IF(OR($B678="",SUMPRODUCT(--(Extinguishers!$A$2:$A$301=$B678))&lt;&gt;1),"Check ID",IF(OR(NOT(AND(ISNUMBER($A678),N($A678)&gt;=18264,N($A678)&lt;=73050)),N($A678)&lt;SUMPRODUCT(--(Extinguishers!$A$2:$A$301=$B678),Extinguishers!$E$2:$E$301),AND($C678&lt;&gt;"Monthly",$C678&lt;&gt;"Maintenance",$C678&lt;&gt;"Internal",$C678&lt;&gt;"Hydrostatic"),AND($E678&lt;&gt;"Pass",$E678&lt;&gt;"Fail"),AND($G678&lt;&gt;"",$G678&lt;&gt;"Open",$G678&lt;&gt;"Closed")),"Check inputs",IF(AND($E678="Fail",$G678=""),"Set follow-up","OK"))))</f>
        <v/>
      </c>
      <c r="I678" s="26">
        <f>IF(AND(ISNUMBER($A678),N($A678)&gt;=18264,N($A678)&lt;=73050),$A678,0)</f>
        <v>0</v>
      </c>
    </row>
    <row r="679" spans="1:9" x14ac:dyDescent="0.25">
      <c r="A679" s="25"/>
      <c r="B679" s="13"/>
      <c r="C679" s="13"/>
      <c r="D679" s="14"/>
      <c r="E679" s="13"/>
      <c r="F679" s="14"/>
      <c r="G679" s="13"/>
      <c r="H679" s="16" t="str">
        <f>IF(COUNTA($A679:$G679)=0,"",IF(OR($B679="",SUMPRODUCT(--(Extinguishers!$A$2:$A$301=$B679))&lt;&gt;1),"Check ID",IF(OR(NOT(AND(ISNUMBER($A679),N($A679)&gt;=18264,N($A679)&lt;=73050)),N($A679)&lt;SUMPRODUCT(--(Extinguishers!$A$2:$A$301=$B679),Extinguishers!$E$2:$E$301),AND($C679&lt;&gt;"Monthly",$C679&lt;&gt;"Maintenance",$C679&lt;&gt;"Internal",$C679&lt;&gt;"Hydrostatic"),AND($E679&lt;&gt;"Pass",$E679&lt;&gt;"Fail"),AND($G679&lt;&gt;"",$G679&lt;&gt;"Open",$G679&lt;&gt;"Closed")),"Check inputs",IF(AND($E679="Fail",$G679=""),"Set follow-up","OK"))))</f>
        <v/>
      </c>
      <c r="I679" s="26">
        <f>IF(AND(ISNUMBER($A679),N($A679)&gt;=18264,N($A679)&lt;=73050),$A679,0)</f>
        <v>0</v>
      </c>
    </row>
    <row r="680" spans="1:9" x14ac:dyDescent="0.25">
      <c r="A680" s="25"/>
      <c r="B680" s="13"/>
      <c r="C680" s="13"/>
      <c r="D680" s="14"/>
      <c r="E680" s="13"/>
      <c r="F680" s="14"/>
      <c r="G680" s="13"/>
      <c r="H680" s="16" t="str">
        <f>IF(COUNTA($A680:$G680)=0,"",IF(OR($B680="",SUMPRODUCT(--(Extinguishers!$A$2:$A$301=$B680))&lt;&gt;1),"Check ID",IF(OR(NOT(AND(ISNUMBER($A680),N($A680)&gt;=18264,N($A680)&lt;=73050)),N($A680)&lt;SUMPRODUCT(--(Extinguishers!$A$2:$A$301=$B680),Extinguishers!$E$2:$E$301),AND($C680&lt;&gt;"Monthly",$C680&lt;&gt;"Maintenance",$C680&lt;&gt;"Internal",$C680&lt;&gt;"Hydrostatic"),AND($E680&lt;&gt;"Pass",$E680&lt;&gt;"Fail"),AND($G680&lt;&gt;"",$G680&lt;&gt;"Open",$G680&lt;&gt;"Closed")),"Check inputs",IF(AND($E680="Fail",$G680=""),"Set follow-up","OK"))))</f>
        <v/>
      </c>
      <c r="I680" s="26">
        <f>IF(AND(ISNUMBER($A680),N($A680)&gt;=18264,N($A680)&lt;=73050),$A680,0)</f>
        <v>0</v>
      </c>
    </row>
    <row r="681" spans="1:9" x14ac:dyDescent="0.25">
      <c r="A681" s="25"/>
      <c r="B681" s="13"/>
      <c r="C681" s="13"/>
      <c r="D681" s="14"/>
      <c r="E681" s="13"/>
      <c r="F681" s="14"/>
      <c r="G681" s="13"/>
      <c r="H681" s="16" t="str">
        <f>IF(COUNTA($A681:$G681)=0,"",IF(OR($B681="",SUMPRODUCT(--(Extinguishers!$A$2:$A$301=$B681))&lt;&gt;1),"Check ID",IF(OR(NOT(AND(ISNUMBER($A681),N($A681)&gt;=18264,N($A681)&lt;=73050)),N($A681)&lt;SUMPRODUCT(--(Extinguishers!$A$2:$A$301=$B681),Extinguishers!$E$2:$E$301),AND($C681&lt;&gt;"Monthly",$C681&lt;&gt;"Maintenance",$C681&lt;&gt;"Internal",$C681&lt;&gt;"Hydrostatic"),AND($E681&lt;&gt;"Pass",$E681&lt;&gt;"Fail"),AND($G681&lt;&gt;"",$G681&lt;&gt;"Open",$G681&lt;&gt;"Closed")),"Check inputs",IF(AND($E681="Fail",$G681=""),"Set follow-up","OK"))))</f>
        <v/>
      </c>
      <c r="I681" s="26">
        <f>IF(AND(ISNUMBER($A681),N($A681)&gt;=18264,N($A681)&lt;=73050),$A681,0)</f>
        <v>0</v>
      </c>
    </row>
    <row r="682" spans="1:9" x14ac:dyDescent="0.25">
      <c r="A682" s="25"/>
      <c r="B682" s="13"/>
      <c r="C682" s="13"/>
      <c r="D682" s="14"/>
      <c r="E682" s="13"/>
      <c r="F682" s="14"/>
      <c r="G682" s="13"/>
      <c r="H682" s="16" t="str">
        <f>IF(COUNTA($A682:$G682)=0,"",IF(OR($B682="",SUMPRODUCT(--(Extinguishers!$A$2:$A$301=$B682))&lt;&gt;1),"Check ID",IF(OR(NOT(AND(ISNUMBER($A682),N($A682)&gt;=18264,N($A682)&lt;=73050)),N($A682)&lt;SUMPRODUCT(--(Extinguishers!$A$2:$A$301=$B682),Extinguishers!$E$2:$E$301),AND($C682&lt;&gt;"Monthly",$C682&lt;&gt;"Maintenance",$C682&lt;&gt;"Internal",$C682&lt;&gt;"Hydrostatic"),AND($E682&lt;&gt;"Pass",$E682&lt;&gt;"Fail"),AND($G682&lt;&gt;"",$G682&lt;&gt;"Open",$G682&lt;&gt;"Closed")),"Check inputs",IF(AND($E682="Fail",$G682=""),"Set follow-up","OK"))))</f>
        <v/>
      </c>
      <c r="I682" s="26">
        <f>IF(AND(ISNUMBER($A682),N($A682)&gt;=18264,N($A682)&lt;=73050),$A682,0)</f>
        <v>0</v>
      </c>
    </row>
    <row r="683" spans="1:9" x14ac:dyDescent="0.25">
      <c r="A683" s="25"/>
      <c r="B683" s="13"/>
      <c r="C683" s="13"/>
      <c r="D683" s="14"/>
      <c r="E683" s="13"/>
      <c r="F683" s="14"/>
      <c r="G683" s="13"/>
      <c r="H683" s="16" t="str">
        <f>IF(COUNTA($A683:$G683)=0,"",IF(OR($B683="",SUMPRODUCT(--(Extinguishers!$A$2:$A$301=$B683))&lt;&gt;1),"Check ID",IF(OR(NOT(AND(ISNUMBER($A683),N($A683)&gt;=18264,N($A683)&lt;=73050)),N($A683)&lt;SUMPRODUCT(--(Extinguishers!$A$2:$A$301=$B683),Extinguishers!$E$2:$E$301),AND($C683&lt;&gt;"Monthly",$C683&lt;&gt;"Maintenance",$C683&lt;&gt;"Internal",$C683&lt;&gt;"Hydrostatic"),AND($E683&lt;&gt;"Pass",$E683&lt;&gt;"Fail"),AND($G683&lt;&gt;"",$G683&lt;&gt;"Open",$G683&lt;&gt;"Closed")),"Check inputs",IF(AND($E683="Fail",$G683=""),"Set follow-up","OK"))))</f>
        <v/>
      </c>
      <c r="I683" s="26">
        <f>IF(AND(ISNUMBER($A683),N($A683)&gt;=18264,N($A683)&lt;=73050),$A683,0)</f>
        <v>0</v>
      </c>
    </row>
    <row r="684" spans="1:9" x14ac:dyDescent="0.25">
      <c r="A684" s="25"/>
      <c r="B684" s="13"/>
      <c r="C684" s="13"/>
      <c r="D684" s="14"/>
      <c r="E684" s="13"/>
      <c r="F684" s="14"/>
      <c r="G684" s="13"/>
      <c r="H684" s="16" t="str">
        <f>IF(COUNTA($A684:$G684)=0,"",IF(OR($B684="",SUMPRODUCT(--(Extinguishers!$A$2:$A$301=$B684))&lt;&gt;1),"Check ID",IF(OR(NOT(AND(ISNUMBER($A684),N($A684)&gt;=18264,N($A684)&lt;=73050)),N($A684)&lt;SUMPRODUCT(--(Extinguishers!$A$2:$A$301=$B684),Extinguishers!$E$2:$E$301),AND($C684&lt;&gt;"Monthly",$C684&lt;&gt;"Maintenance",$C684&lt;&gt;"Internal",$C684&lt;&gt;"Hydrostatic"),AND($E684&lt;&gt;"Pass",$E684&lt;&gt;"Fail"),AND($G684&lt;&gt;"",$G684&lt;&gt;"Open",$G684&lt;&gt;"Closed")),"Check inputs",IF(AND($E684="Fail",$G684=""),"Set follow-up","OK"))))</f>
        <v/>
      </c>
      <c r="I684" s="26">
        <f>IF(AND(ISNUMBER($A684),N($A684)&gt;=18264,N($A684)&lt;=73050),$A684,0)</f>
        <v>0</v>
      </c>
    </row>
    <row r="685" spans="1:9" x14ac:dyDescent="0.25">
      <c r="A685" s="25"/>
      <c r="B685" s="13"/>
      <c r="C685" s="13"/>
      <c r="D685" s="14"/>
      <c r="E685" s="13"/>
      <c r="F685" s="14"/>
      <c r="G685" s="13"/>
      <c r="H685" s="16" t="str">
        <f>IF(COUNTA($A685:$G685)=0,"",IF(OR($B685="",SUMPRODUCT(--(Extinguishers!$A$2:$A$301=$B685))&lt;&gt;1),"Check ID",IF(OR(NOT(AND(ISNUMBER($A685),N($A685)&gt;=18264,N($A685)&lt;=73050)),N($A685)&lt;SUMPRODUCT(--(Extinguishers!$A$2:$A$301=$B685),Extinguishers!$E$2:$E$301),AND($C685&lt;&gt;"Monthly",$C685&lt;&gt;"Maintenance",$C685&lt;&gt;"Internal",$C685&lt;&gt;"Hydrostatic"),AND($E685&lt;&gt;"Pass",$E685&lt;&gt;"Fail"),AND($G685&lt;&gt;"",$G685&lt;&gt;"Open",$G685&lt;&gt;"Closed")),"Check inputs",IF(AND($E685="Fail",$G685=""),"Set follow-up","OK"))))</f>
        <v/>
      </c>
      <c r="I685" s="26">
        <f>IF(AND(ISNUMBER($A685),N($A685)&gt;=18264,N($A685)&lt;=73050),$A685,0)</f>
        <v>0</v>
      </c>
    </row>
    <row r="686" spans="1:9" x14ac:dyDescent="0.25">
      <c r="A686" s="25"/>
      <c r="B686" s="13"/>
      <c r="C686" s="13"/>
      <c r="D686" s="14"/>
      <c r="E686" s="13"/>
      <c r="F686" s="14"/>
      <c r="G686" s="13"/>
      <c r="H686" s="16" t="str">
        <f>IF(COUNTA($A686:$G686)=0,"",IF(OR($B686="",SUMPRODUCT(--(Extinguishers!$A$2:$A$301=$B686))&lt;&gt;1),"Check ID",IF(OR(NOT(AND(ISNUMBER($A686),N($A686)&gt;=18264,N($A686)&lt;=73050)),N($A686)&lt;SUMPRODUCT(--(Extinguishers!$A$2:$A$301=$B686),Extinguishers!$E$2:$E$301),AND($C686&lt;&gt;"Monthly",$C686&lt;&gt;"Maintenance",$C686&lt;&gt;"Internal",$C686&lt;&gt;"Hydrostatic"),AND($E686&lt;&gt;"Pass",$E686&lt;&gt;"Fail"),AND($G686&lt;&gt;"",$G686&lt;&gt;"Open",$G686&lt;&gt;"Closed")),"Check inputs",IF(AND($E686="Fail",$G686=""),"Set follow-up","OK"))))</f>
        <v/>
      </c>
      <c r="I686" s="26">
        <f>IF(AND(ISNUMBER($A686),N($A686)&gt;=18264,N($A686)&lt;=73050),$A686,0)</f>
        <v>0</v>
      </c>
    </row>
    <row r="687" spans="1:9" x14ac:dyDescent="0.25">
      <c r="A687" s="25"/>
      <c r="B687" s="13"/>
      <c r="C687" s="13"/>
      <c r="D687" s="14"/>
      <c r="E687" s="13"/>
      <c r="F687" s="14"/>
      <c r="G687" s="13"/>
      <c r="H687" s="16" t="str">
        <f>IF(COUNTA($A687:$G687)=0,"",IF(OR($B687="",SUMPRODUCT(--(Extinguishers!$A$2:$A$301=$B687))&lt;&gt;1),"Check ID",IF(OR(NOT(AND(ISNUMBER($A687),N($A687)&gt;=18264,N($A687)&lt;=73050)),N($A687)&lt;SUMPRODUCT(--(Extinguishers!$A$2:$A$301=$B687),Extinguishers!$E$2:$E$301),AND($C687&lt;&gt;"Monthly",$C687&lt;&gt;"Maintenance",$C687&lt;&gt;"Internal",$C687&lt;&gt;"Hydrostatic"),AND($E687&lt;&gt;"Pass",$E687&lt;&gt;"Fail"),AND($G687&lt;&gt;"",$G687&lt;&gt;"Open",$G687&lt;&gt;"Closed")),"Check inputs",IF(AND($E687="Fail",$G687=""),"Set follow-up","OK"))))</f>
        <v/>
      </c>
      <c r="I687" s="26">
        <f>IF(AND(ISNUMBER($A687),N($A687)&gt;=18264,N($A687)&lt;=73050),$A687,0)</f>
        <v>0</v>
      </c>
    </row>
    <row r="688" spans="1:9" x14ac:dyDescent="0.25">
      <c r="A688" s="25"/>
      <c r="B688" s="13"/>
      <c r="C688" s="13"/>
      <c r="D688" s="14"/>
      <c r="E688" s="13"/>
      <c r="F688" s="14"/>
      <c r="G688" s="13"/>
      <c r="H688" s="16" t="str">
        <f>IF(COUNTA($A688:$G688)=0,"",IF(OR($B688="",SUMPRODUCT(--(Extinguishers!$A$2:$A$301=$B688))&lt;&gt;1),"Check ID",IF(OR(NOT(AND(ISNUMBER($A688),N($A688)&gt;=18264,N($A688)&lt;=73050)),N($A688)&lt;SUMPRODUCT(--(Extinguishers!$A$2:$A$301=$B688),Extinguishers!$E$2:$E$301),AND($C688&lt;&gt;"Monthly",$C688&lt;&gt;"Maintenance",$C688&lt;&gt;"Internal",$C688&lt;&gt;"Hydrostatic"),AND($E688&lt;&gt;"Pass",$E688&lt;&gt;"Fail"),AND($G688&lt;&gt;"",$G688&lt;&gt;"Open",$G688&lt;&gt;"Closed")),"Check inputs",IF(AND($E688="Fail",$G688=""),"Set follow-up","OK"))))</f>
        <v/>
      </c>
      <c r="I688" s="26">
        <f>IF(AND(ISNUMBER($A688),N($A688)&gt;=18264,N($A688)&lt;=73050),$A688,0)</f>
        <v>0</v>
      </c>
    </row>
    <row r="689" spans="1:9" x14ac:dyDescent="0.25">
      <c r="A689" s="25"/>
      <c r="B689" s="13"/>
      <c r="C689" s="13"/>
      <c r="D689" s="14"/>
      <c r="E689" s="13"/>
      <c r="F689" s="14"/>
      <c r="G689" s="13"/>
      <c r="H689" s="16" t="str">
        <f>IF(COUNTA($A689:$G689)=0,"",IF(OR($B689="",SUMPRODUCT(--(Extinguishers!$A$2:$A$301=$B689))&lt;&gt;1),"Check ID",IF(OR(NOT(AND(ISNUMBER($A689),N($A689)&gt;=18264,N($A689)&lt;=73050)),N($A689)&lt;SUMPRODUCT(--(Extinguishers!$A$2:$A$301=$B689),Extinguishers!$E$2:$E$301),AND($C689&lt;&gt;"Monthly",$C689&lt;&gt;"Maintenance",$C689&lt;&gt;"Internal",$C689&lt;&gt;"Hydrostatic"),AND($E689&lt;&gt;"Pass",$E689&lt;&gt;"Fail"),AND($G689&lt;&gt;"",$G689&lt;&gt;"Open",$G689&lt;&gt;"Closed")),"Check inputs",IF(AND($E689="Fail",$G689=""),"Set follow-up","OK"))))</f>
        <v/>
      </c>
      <c r="I689" s="26">
        <f>IF(AND(ISNUMBER($A689),N($A689)&gt;=18264,N($A689)&lt;=73050),$A689,0)</f>
        <v>0</v>
      </c>
    </row>
    <row r="690" spans="1:9" x14ac:dyDescent="0.25">
      <c r="A690" s="25"/>
      <c r="B690" s="13"/>
      <c r="C690" s="13"/>
      <c r="D690" s="14"/>
      <c r="E690" s="13"/>
      <c r="F690" s="14"/>
      <c r="G690" s="13"/>
      <c r="H690" s="16" t="str">
        <f>IF(COUNTA($A690:$G690)=0,"",IF(OR($B690="",SUMPRODUCT(--(Extinguishers!$A$2:$A$301=$B690))&lt;&gt;1),"Check ID",IF(OR(NOT(AND(ISNUMBER($A690),N($A690)&gt;=18264,N($A690)&lt;=73050)),N($A690)&lt;SUMPRODUCT(--(Extinguishers!$A$2:$A$301=$B690),Extinguishers!$E$2:$E$301),AND($C690&lt;&gt;"Monthly",$C690&lt;&gt;"Maintenance",$C690&lt;&gt;"Internal",$C690&lt;&gt;"Hydrostatic"),AND($E690&lt;&gt;"Pass",$E690&lt;&gt;"Fail"),AND($G690&lt;&gt;"",$G690&lt;&gt;"Open",$G690&lt;&gt;"Closed")),"Check inputs",IF(AND($E690="Fail",$G690=""),"Set follow-up","OK"))))</f>
        <v/>
      </c>
      <c r="I690" s="26">
        <f>IF(AND(ISNUMBER($A690),N($A690)&gt;=18264,N($A690)&lt;=73050),$A690,0)</f>
        <v>0</v>
      </c>
    </row>
    <row r="691" spans="1:9" x14ac:dyDescent="0.25">
      <c r="A691" s="25"/>
      <c r="B691" s="13"/>
      <c r="C691" s="13"/>
      <c r="D691" s="14"/>
      <c r="E691" s="13"/>
      <c r="F691" s="14"/>
      <c r="G691" s="13"/>
      <c r="H691" s="16" t="str">
        <f>IF(COUNTA($A691:$G691)=0,"",IF(OR($B691="",SUMPRODUCT(--(Extinguishers!$A$2:$A$301=$B691))&lt;&gt;1),"Check ID",IF(OR(NOT(AND(ISNUMBER($A691),N($A691)&gt;=18264,N($A691)&lt;=73050)),N($A691)&lt;SUMPRODUCT(--(Extinguishers!$A$2:$A$301=$B691),Extinguishers!$E$2:$E$301),AND($C691&lt;&gt;"Monthly",$C691&lt;&gt;"Maintenance",$C691&lt;&gt;"Internal",$C691&lt;&gt;"Hydrostatic"),AND($E691&lt;&gt;"Pass",$E691&lt;&gt;"Fail"),AND($G691&lt;&gt;"",$G691&lt;&gt;"Open",$G691&lt;&gt;"Closed")),"Check inputs",IF(AND($E691="Fail",$G691=""),"Set follow-up","OK"))))</f>
        <v/>
      </c>
      <c r="I691" s="26">
        <f>IF(AND(ISNUMBER($A691),N($A691)&gt;=18264,N($A691)&lt;=73050),$A691,0)</f>
        <v>0</v>
      </c>
    </row>
    <row r="692" spans="1:9" x14ac:dyDescent="0.25">
      <c r="A692" s="25"/>
      <c r="B692" s="13"/>
      <c r="C692" s="13"/>
      <c r="D692" s="14"/>
      <c r="E692" s="13"/>
      <c r="F692" s="14"/>
      <c r="G692" s="13"/>
      <c r="H692" s="16" t="str">
        <f>IF(COUNTA($A692:$G692)=0,"",IF(OR($B692="",SUMPRODUCT(--(Extinguishers!$A$2:$A$301=$B692))&lt;&gt;1),"Check ID",IF(OR(NOT(AND(ISNUMBER($A692),N($A692)&gt;=18264,N($A692)&lt;=73050)),N($A692)&lt;SUMPRODUCT(--(Extinguishers!$A$2:$A$301=$B692),Extinguishers!$E$2:$E$301),AND($C692&lt;&gt;"Monthly",$C692&lt;&gt;"Maintenance",$C692&lt;&gt;"Internal",$C692&lt;&gt;"Hydrostatic"),AND($E692&lt;&gt;"Pass",$E692&lt;&gt;"Fail"),AND($G692&lt;&gt;"",$G692&lt;&gt;"Open",$G692&lt;&gt;"Closed")),"Check inputs",IF(AND($E692="Fail",$G692=""),"Set follow-up","OK"))))</f>
        <v/>
      </c>
      <c r="I692" s="26">
        <f>IF(AND(ISNUMBER($A692),N($A692)&gt;=18264,N($A692)&lt;=73050),$A692,0)</f>
        <v>0</v>
      </c>
    </row>
    <row r="693" spans="1:9" x14ac:dyDescent="0.25">
      <c r="A693" s="25"/>
      <c r="B693" s="13"/>
      <c r="C693" s="13"/>
      <c r="D693" s="14"/>
      <c r="E693" s="13"/>
      <c r="F693" s="14"/>
      <c r="G693" s="13"/>
      <c r="H693" s="16" t="str">
        <f>IF(COUNTA($A693:$G693)=0,"",IF(OR($B693="",SUMPRODUCT(--(Extinguishers!$A$2:$A$301=$B693))&lt;&gt;1),"Check ID",IF(OR(NOT(AND(ISNUMBER($A693),N($A693)&gt;=18264,N($A693)&lt;=73050)),N($A693)&lt;SUMPRODUCT(--(Extinguishers!$A$2:$A$301=$B693),Extinguishers!$E$2:$E$301),AND($C693&lt;&gt;"Monthly",$C693&lt;&gt;"Maintenance",$C693&lt;&gt;"Internal",$C693&lt;&gt;"Hydrostatic"),AND($E693&lt;&gt;"Pass",$E693&lt;&gt;"Fail"),AND($G693&lt;&gt;"",$G693&lt;&gt;"Open",$G693&lt;&gt;"Closed")),"Check inputs",IF(AND($E693="Fail",$G693=""),"Set follow-up","OK"))))</f>
        <v/>
      </c>
      <c r="I693" s="26">
        <f>IF(AND(ISNUMBER($A693),N($A693)&gt;=18264,N($A693)&lt;=73050),$A693,0)</f>
        <v>0</v>
      </c>
    </row>
    <row r="694" spans="1:9" x14ac:dyDescent="0.25">
      <c r="A694" s="25"/>
      <c r="B694" s="13"/>
      <c r="C694" s="13"/>
      <c r="D694" s="14"/>
      <c r="E694" s="13"/>
      <c r="F694" s="14"/>
      <c r="G694" s="13"/>
      <c r="H694" s="16" t="str">
        <f>IF(COUNTA($A694:$G694)=0,"",IF(OR($B694="",SUMPRODUCT(--(Extinguishers!$A$2:$A$301=$B694))&lt;&gt;1),"Check ID",IF(OR(NOT(AND(ISNUMBER($A694),N($A694)&gt;=18264,N($A694)&lt;=73050)),N($A694)&lt;SUMPRODUCT(--(Extinguishers!$A$2:$A$301=$B694),Extinguishers!$E$2:$E$301),AND($C694&lt;&gt;"Monthly",$C694&lt;&gt;"Maintenance",$C694&lt;&gt;"Internal",$C694&lt;&gt;"Hydrostatic"),AND($E694&lt;&gt;"Pass",$E694&lt;&gt;"Fail"),AND($G694&lt;&gt;"",$G694&lt;&gt;"Open",$G694&lt;&gt;"Closed")),"Check inputs",IF(AND($E694="Fail",$G694=""),"Set follow-up","OK"))))</f>
        <v/>
      </c>
      <c r="I694" s="26">
        <f>IF(AND(ISNUMBER($A694),N($A694)&gt;=18264,N($A694)&lt;=73050),$A694,0)</f>
        <v>0</v>
      </c>
    </row>
    <row r="695" spans="1:9" x14ac:dyDescent="0.25">
      <c r="A695" s="25"/>
      <c r="B695" s="13"/>
      <c r="C695" s="13"/>
      <c r="D695" s="14"/>
      <c r="E695" s="13"/>
      <c r="F695" s="14"/>
      <c r="G695" s="13"/>
      <c r="H695" s="16" t="str">
        <f>IF(COUNTA($A695:$G695)=0,"",IF(OR($B695="",SUMPRODUCT(--(Extinguishers!$A$2:$A$301=$B695))&lt;&gt;1),"Check ID",IF(OR(NOT(AND(ISNUMBER($A695),N($A695)&gt;=18264,N($A695)&lt;=73050)),N($A695)&lt;SUMPRODUCT(--(Extinguishers!$A$2:$A$301=$B695),Extinguishers!$E$2:$E$301),AND($C695&lt;&gt;"Monthly",$C695&lt;&gt;"Maintenance",$C695&lt;&gt;"Internal",$C695&lt;&gt;"Hydrostatic"),AND($E695&lt;&gt;"Pass",$E695&lt;&gt;"Fail"),AND($G695&lt;&gt;"",$G695&lt;&gt;"Open",$G695&lt;&gt;"Closed")),"Check inputs",IF(AND($E695="Fail",$G695=""),"Set follow-up","OK"))))</f>
        <v/>
      </c>
      <c r="I695" s="26">
        <f>IF(AND(ISNUMBER($A695),N($A695)&gt;=18264,N($A695)&lt;=73050),$A695,0)</f>
        <v>0</v>
      </c>
    </row>
    <row r="696" spans="1:9" x14ac:dyDescent="0.25">
      <c r="A696" s="25"/>
      <c r="B696" s="13"/>
      <c r="C696" s="13"/>
      <c r="D696" s="14"/>
      <c r="E696" s="13"/>
      <c r="F696" s="14"/>
      <c r="G696" s="13"/>
      <c r="H696" s="16" t="str">
        <f>IF(COUNTA($A696:$G696)=0,"",IF(OR($B696="",SUMPRODUCT(--(Extinguishers!$A$2:$A$301=$B696))&lt;&gt;1),"Check ID",IF(OR(NOT(AND(ISNUMBER($A696),N($A696)&gt;=18264,N($A696)&lt;=73050)),N($A696)&lt;SUMPRODUCT(--(Extinguishers!$A$2:$A$301=$B696),Extinguishers!$E$2:$E$301),AND($C696&lt;&gt;"Monthly",$C696&lt;&gt;"Maintenance",$C696&lt;&gt;"Internal",$C696&lt;&gt;"Hydrostatic"),AND($E696&lt;&gt;"Pass",$E696&lt;&gt;"Fail"),AND($G696&lt;&gt;"",$G696&lt;&gt;"Open",$G696&lt;&gt;"Closed")),"Check inputs",IF(AND($E696="Fail",$G696=""),"Set follow-up","OK"))))</f>
        <v/>
      </c>
      <c r="I696" s="26">
        <f>IF(AND(ISNUMBER($A696),N($A696)&gt;=18264,N($A696)&lt;=73050),$A696,0)</f>
        <v>0</v>
      </c>
    </row>
    <row r="697" spans="1:9" x14ac:dyDescent="0.25">
      <c r="A697" s="25"/>
      <c r="B697" s="13"/>
      <c r="C697" s="13"/>
      <c r="D697" s="14"/>
      <c r="E697" s="13"/>
      <c r="F697" s="14"/>
      <c r="G697" s="13"/>
      <c r="H697" s="16" t="str">
        <f>IF(COUNTA($A697:$G697)=0,"",IF(OR($B697="",SUMPRODUCT(--(Extinguishers!$A$2:$A$301=$B697))&lt;&gt;1),"Check ID",IF(OR(NOT(AND(ISNUMBER($A697),N($A697)&gt;=18264,N($A697)&lt;=73050)),N($A697)&lt;SUMPRODUCT(--(Extinguishers!$A$2:$A$301=$B697),Extinguishers!$E$2:$E$301),AND($C697&lt;&gt;"Monthly",$C697&lt;&gt;"Maintenance",$C697&lt;&gt;"Internal",$C697&lt;&gt;"Hydrostatic"),AND($E697&lt;&gt;"Pass",$E697&lt;&gt;"Fail"),AND($G697&lt;&gt;"",$G697&lt;&gt;"Open",$G697&lt;&gt;"Closed")),"Check inputs",IF(AND($E697="Fail",$G697=""),"Set follow-up","OK"))))</f>
        <v/>
      </c>
      <c r="I697" s="26">
        <f>IF(AND(ISNUMBER($A697),N($A697)&gt;=18264,N($A697)&lt;=73050),$A697,0)</f>
        <v>0</v>
      </c>
    </row>
    <row r="698" spans="1:9" x14ac:dyDescent="0.25">
      <c r="A698" s="25"/>
      <c r="B698" s="13"/>
      <c r="C698" s="13"/>
      <c r="D698" s="14"/>
      <c r="E698" s="13"/>
      <c r="F698" s="14"/>
      <c r="G698" s="13"/>
      <c r="H698" s="16" t="str">
        <f>IF(COUNTA($A698:$G698)=0,"",IF(OR($B698="",SUMPRODUCT(--(Extinguishers!$A$2:$A$301=$B698))&lt;&gt;1),"Check ID",IF(OR(NOT(AND(ISNUMBER($A698),N($A698)&gt;=18264,N($A698)&lt;=73050)),N($A698)&lt;SUMPRODUCT(--(Extinguishers!$A$2:$A$301=$B698),Extinguishers!$E$2:$E$301),AND($C698&lt;&gt;"Monthly",$C698&lt;&gt;"Maintenance",$C698&lt;&gt;"Internal",$C698&lt;&gt;"Hydrostatic"),AND($E698&lt;&gt;"Pass",$E698&lt;&gt;"Fail"),AND($G698&lt;&gt;"",$G698&lt;&gt;"Open",$G698&lt;&gt;"Closed")),"Check inputs",IF(AND($E698="Fail",$G698=""),"Set follow-up","OK"))))</f>
        <v/>
      </c>
      <c r="I698" s="26">
        <f>IF(AND(ISNUMBER($A698),N($A698)&gt;=18264,N($A698)&lt;=73050),$A698,0)</f>
        <v>0</v>
      </c>
    </row>
    <row r="699" spans="1:9" x14ac:dyDescent="0.25">
      <c r="A699" s="25"/>
      <c r="B699" s="13"/>
      <c r="C699" s="13"/>
      <c r="D699" s="14"/>
      <c r="E699" s="13"/>
      <c r="F699" s="14"/>
      <c r="G699" s="13"/>
      <c r="H699" s="16" t="str">
        <f>IF(COUNTA($A699:$G699)=0,"",IF(OR($B699="",SUMPRODUCT(--(Extinguishers!$A$2:$A$301=$B699))&lt;&gt;1),"Check ID",IF(OR(NOT(AND(ISNUMBER($A699),N($A699)&gt;=18264,N($A699)&lt;=73050)),N($A699)&lt;SUMPRODUCT(--(Extinguishers!$A$2:$A$301=$B699),Extinguishers!$E$2:$E$301),AND($C699&lt;&gt;"Monthly",$C699&lt;&gt;"Maintenance",$C699&lt;&gt;"Internal",$C699&lt;&gt;"Hydrostatic"),AND($E699&lt;&gt;"Pass",$E699&lt;&gt;"Fail"),AND($G699&lt;&gt;"",$G699&lt;&gt;"Open",$G699&lt;&gt;"Closed")),"Check inputs",IF(AND($E699="Fail",$G699=""),"Set follow-up","OK"))))</f>
        <v/>
      </c>
      <c r="I699" s="26">
        <f>IF(AND(ISNUMBER($A699),N($A699)&gt;=18264,N($A699)&lt;=73050),$A699,0)</f>
        <v>0</v>
      </c>
    </row>
    <row r="700" spans="1:9" x14ac:dyDescent="0.25">
      <c r="A700" s="25"/>
      <c r="B700" s="13"/>
      <c r="C700" s="13"/>
      <c r="D700" s="14"/>
      <c r="E700" s="13"/>
      <c r="F700" s="14"/>
      <c r="G700" s="13"/>
      <c r="H700" s="16" t="str">
        <f>IF(COUNTA($A700:$G700)=0,"",IF(OR($B700="",SUMPRODUCT(--(Extinguishers!$A$2:$A$301=$B700))&lt;&gt;1),"Check ID",IF(OR(NOT(AND(ISNUMBER($A700),N($A700)&gt;=18264,N($A700)&lt;=73050)),N($A700)&lt;SUMPRODUCT(--(Extinguishers!$A$2:$A$301=$B700),Extinguishers!$E$2:$E$301),AND($C700&lt;&gt;"Monthly",$C700&lt;&gt;"Maintenance",$C700&lt;&gt;"Internal",$C700&lt;&gt;"Hydrostatic"),AND($E700&lt;&gt;"Pass",$E700&lt;&gt;"Fail"),AND($G700&lt;&gt;"",$G700&lt;&gt;"Open",$G700&lt;&gt;"Closed")),"Check inputs",IF(AND($E700="Fail",$G700=""),"Set follow-up","OK"))))</f>
        <v/>
      </c>
      <c r="I700" s="26">
        <f>IF(AND(ISNUMBER($A700),N($A700)&gt;=18264,N($A700)&lt;=73050),$A700,0)</f>
        <v>0</v>
      </c>
    </row>
    <row r="701" spans="1:9" x14ac:dyDescent="0.25">
      <c r="A701" s="25"/>
      <c r="B701" s="13"/>
      <c r="C701" s="13"/>
      <c r="D701" s="14"/>
      <c r="E701" s="13"/>
      <c r="F701" s="14"/>
      <c r="G701" s="13"/>
      <c r="H701" s="16" t="str">
        <f>IF(COUNTA($A701:$G701)=0,"",IF(OR($B701="",SUMPRODUCT(--(Extinguishers!$A$2:$A$301=$B701))&lt;&gt;1),"Check ID",IF(OR(NOT(AND(ISNUMBER($A701),N($A701)&gt;=18264,N($A701)&lt;=73050)),N($A701)&lt;SUMPRODUCT(--(Extinguishers!$A$2:$A$301=$B701),Extinguishers!$E$2:$E$301),AND($C701&lt;&gt;"Monthly",$C701&lt;&gt;"Maintenance",$C701&lt;&gt;"Internal",$C701&lt;&gt;"Hydrostatic"),AND($E701&lt;&gt;"Pass",$E701&lt;&gt;"Fail"),AND($G701&lt;&gt;"",$G701&lt;&gt;"Open",$G701&lt;&gt;"Closed")),"Check inputs",IF(AND($E701="Fail",$G701=""),"Set follow-up","OK"))))</f>
        <v/>
      </c>
      <c r="I701" s="26">
        <f>IF(AND(ISNUMBER($A701),N($A701)&gt;=18264,N($A701)&lt;=73050),$A701,0)</f>
        <v>0</v>
      </c>
    </row>
    <row r="702" spans="1:9" x14ac:dyDescent="0.25">
      <c r="A702" s="25"/>
      <c r="B702" s="13"/>
      <c r="C702" s="13"/>
      <c r="D702" s="14"/>
      <c r="E702" s="13"/>
      <c r="F702" s="14"/>
      <c r="G702" s="13"/>
      <c r="H702" s="16" t="str">
        <f>IF(COUNTA($A702:$G702)=0,"",IF(OR($B702="",SUMPRODUCT(--(Extinguishers!$A$2:$A$301=$B702))&lt;&gt;1),"Check ID",IF(OR(NOT(AND(ISNUMBER($A702),N($A702)&gt;=18264,N($A702)&lt;=73050)),N($A702)&lt;SUMPRODUCT(--(Extinguishers!$A$2:$A$301=$B702),Extinguishers!$E$2:$E$301),AND($C702&lt;&gt;"Monthly",$C702&lt;&gt;"Maintenance",$C702&lt;&gt;"Internal",$C702&lt;&gt;"Hydrostatic"),AND($E702&lt;&gt;"Pass",$E702&lt;&gt;"Fail"),AND($G702&lt;&gt;"",$G702&lt;&gt;"Open",$G702&lt;&gt;"Closed")),"Check inputs",IF(AND($E702="Fail",$G702=""),"Set follow-up","OK"))))</f>
        <v/>
      </c>
      <c r="I702" s="26">
        <f>IF(AND(ISNUMBER($A702),N($A702)&gt;=18264,N($A702)&lt;=73050),$A702,0)</f>
        <v>0</v>
      </c>
    </row>
    <row r="703" spans="1:9" x14ac:dyDescent="0.25">
      <c r="A703" s="25"/>
      <c r="B703" s="13"/>
      <c r="C703" s="13"/>
      <c r="D703" s="14"/>
      <c r="E703" s="13"/>
      <c r="F703" s="14"/>
      <c r="G703" s="13"/>
      <c r="H703" s="16" t="str">
        <f>IF(COUNTA($A703:$G703)=0,"",IF(OR($B703="",SUMPRODUCT(--(Extinguishers!$A$2:$A$301=$B703))&lt;&gt;1),"Check ID",IF(OR(NOT(AND(ISNUMBER($A703),N($A703)&gt;=18264,N($A703)&lt;=73050)),N($A703)&lt;SUMPRODUCT(--(Extinguishers!$A$2:$A$301=$B703),Extinguishers!$E$2:$E$301),AND($C703&lt;&gt;"Monthly",$C703&lt;&gt;"Maintenance",$C703&lt;&gt;"Internal",$C703&lt;&gt;"Hydrostatic"),AND($E703&lt;&gt;"Pass",$E703&lt;&gt;"Fail"),AND($G703&lt;&gt;"",$G703&lt;&gt;"Open",$G703&lt;&gt;"Closed")),"Check inputs",IF(AND($E703="Fail",$G703=""),"Set follow-up","OK"))))</f>
        <v/>
      </c>
      <c r="I703" s="26">
        <f>IF(AND(ISNUMBER($A703),N($A703)&gt;=18264,N($A703)&lt;=73050),$A703,0)</f>
        <v>0</v>
      </c>
    </row>
    <row r="704" spans="1:9" x14ac:dyDescent="0.25">
      <c r="A704" s="25"/>
      <c r="B704" s="13"/>
      <c r="C704" s="13"/>
      <c r="D704" s="14"/>
      <c r="E704" s="13"/>
      <c r="F704" s="14"/>
      <c r="G704" s="13"/>
      <c r="H704" s="16" t="str">
        <f>IF(COUNTA($A704:$G704)=0,"",IF(OR($B704="",SUMPRODUCT(--(Extinguishers!$A$2:$A$301=$B704))&lt;&gt;1),"Check ID",IF(OR(NOT(AND(ISNUMBER($A704),N($A704)&gt;=18264,N($A704)&lt;=73050)),N($A704)&lt;SUMPRODUCT(--(Extinguishers!$A$2:$A$301=$B704),Extinguishers!$E$2:$E$301),AND($C704&lt;&gt;"Monthly",$C704&lt;&gt;"Maintenance",$C704&lt;&gt;"Internal",$C704&lt;&gt;"Hydrostatic"),AND($E704&lt;&gt;"Pass",$E704&lt;&gt;"Fail"),AND($G704&lt;&gt;"",$G704&lt;&gt;"Open",$G704&lt;&gt;"Closed")),"Check inputs",IF(AND($E704="Fail",$G704=""),"Set follow-up","OK"))))</f>
        <v/>
      </c>
      <c r="I704" s="26">
        <f>IF(AND(ISNUMBER($A704),N($A704)&gt;=18264,N($A704)&lt;=73050),$A704,0)</f>
        <v>0</v>
      </c>
    </row>
    <row r="705" spans="1:9" x14ac:dyDescent="0.25">
      <c r="A705" s="25"/>
      <c r="B705" s="13"/>
      <c r="C705" s="13"/>
      <c r="D705" s="14"/>
      <c r="E705" s="13"/>
      <c r="F705" s="14"/>
      <c r="G705" s="13"/>
      <c r="H705" s="16" t="str">
        <f>IF(COUNTA($A705:$G705)=0,"",IF(OR($B705="",SUMPRODUCT(--(Extinguishers!$A$2:$A$301=$B705))&lt;&gt;1),"Check ID",IF(OR(NOT(AND(ISNUMBER($A705),N($A705)&gt;=18264,N($A705)&lt;=73050)),N($A705)&lt;SUMPRODUCT(--(Extinguishers!$A$2:$A$301=$B705),Extinguishers!$E$2:$E$301),AND($C705&lt;&gt;"Monthly",$C705&lt;&gt;"Maintenance",$C705&lt;&gt;"Internal",$C705&lt;&gt;"Hydrostatic"),AND($E705&lt;&gt;"Pass",$E705&lt;&gt;"Fail"),AND($G705&lt;&gt;"",$G705&lt;&gt;"Open",$G705&lt;&gt;"Closed")),"Check inputs",IF(AND($E705="Fail",$G705=""),"Set follow-up","OK"))))</f>
        <v/>
      </c>
      <c r="I705" s="26">
        <f>IF(AND(ISNUMBER($A705),N($A705)&gt;=18264,N($A705)&lt;=73050),$A705,0)</f>
        <v>0</v>
      </c>
    </row>
    <row r="706" spans="1:9" x14ac:dyDescent="0.25">
      <c r="A706" s="25"/>
      <c r="B706" s="13"/>
      <c r="C706" s="13"/>
      <c r="D706" s="14"/>
      <c r="E706" s="13"/>
      <c r="F706" s="14"/>
      <c r="G706" s="13"/>
      <c r="H706" s="16" t="str">
        <f>IF(COUNTA($A706:$G706)=0,"",IF(OR($B706="",SUMPRODUCT(--(Extinguishers!$A$2:$A$301=$B706))&lt;&gt;1),"Check ID",IF(OR(NOT(AND(ISNUMBER($A706),N($A706)&gt;=18264,N($A706)&lt;=73050)),N($A706)&lt;SUMPRODUCT(--(Extinguishers!$A$2:$A$301=$B706),Extinguishers!$E$2:$E$301),AND($C706&lt;&gt;"Monthly",$C706&lt;&gt;"Maintenance",$C706&lt;&gt;"Internal",$C706&lt;&gt;"Hydrostatic"),AND($E706&lt;&gt;"Pass",$E706&lt;&gt;"Fail"),AND($G706&lt;&gt;"",$G706&lt;&gt;"Open",$G706&lt;&gt;"Closed")),"Check inputs",IF(AND($E706="Fail",$G706=""),"Set follow-up","OK"))))</f>
        <v/>
      </c>
      <c r="I706" s="26">
        <f>IF(AND(ISNUMBER($A706),N($A706)&gt;=18264,N($A706)&lt;=73050),$A706,0)</f>
        <v>0</v>
      </c>
    </row>
    <row r="707" spans="1:9" x14ac:dyDescent="0.25">
      <c r="A707" s="25"/>
      <c r="B707" s="13"/>
      <c r="C707" s="13"/>
      <c r="D707" s="14"/>
      <c r="E707" s="13"/>
      <c r="F707" s="14"/>
      <c r="G707" s="13"/>
      <c r="H707" s="16" t="str">
        <f>IF(COUNTA($A707:$G707)=0,"",IF(OR($B707="",SUMPRODUCT(--(Extinguishers!$A$2:$A$301=$B707))&lt;&gt;1),"Check ID",IF(OR(NOT(AND(ISNUMBER($A707),N($A707)&gt;=18264,N($A707)&lt;=73050)),N($A707)&lt;SUMPRODUCT(--(Extinguishers!$A$2:$A$301=$B707),Extinguishers!$E$2:$E$301),AND($C707&lt;&gt;"Monthly",$C707&lt;&gt;"Maintenance",$C707&lt;&gt;"Internal",$C707&lt;&gt;"Hydrostatic"),AND($E707&lt;&gt;"Pass",$E707&lt;&gt;"Fail"),AND($G707&lt;&gt;"",$G707&lt;&gt;"Open",$G707&lt;&gt;"Closed")),"Check inputs",IF(AND($E707="Fail",$G707=""),"Set follow-up","OK"))))</f>
        <v/>
      </c>
      <c r="I707" s="26">
        <f>IF(AND(ISNUMBER($A707),N($A707)&gt;=18264,N($A707)&lt;=73050),$A707,0)</f>
        <v>0</v>
      </c>
    </row>
    <row r="708" spans="1:9" x14ac:dyDescent="0.25">
      <c r="A708" s="25"/>
      <c r="B708" s="13"/>
      <c r="C708" s="13"/>
      <c r="D708" s="14"/>
      <c r="E708" s="13"/>
      <c r="F708" s="14"/>
      <c r="G708" s="13"/>
      <c r="H708" s="16" t="str">
        <f>IF(COUNTA($A708:$G708)=0,"",IF(OR($B708="",SUMPRODUCT(--(Extinguishers!$A$2:$A$301=$B708))&lt;&gt;1),"Check ID",IF(OR(NOT(AND(ISNUMBER($A708),N($A708)&gt;=18264,N($A708)&lt;=73050)),N($A708)&lt;SUMPRODUCT(--(Extinguishers!$A$2:$A$301=$B708),Extinguishers!$E$2:$E$301),AND($C708&lt;&gt;"Monthly",$C708&lt;&gt;"Maintenance",$C708&lt;&gt;"Internal",$C708&lt;&gt;"Hydrostatic"),AND($E708&lt;&gt;"Pass",$E708&lt;&gt;"Fail"),AND($G708&lt;&gt;"",$G708&lt;&gt;"Open",$G708&lt;&gt;"Closed")),"Check inputs",IF(AND($E708="Fail",$G708=""),"Set follow-up","OK"))))</f>
        <v/>
      </c>
      <c r="I708" s="26">
        <f>IF(AND(ISNUMBER($A708),N($A708)&gt;=18264,N($A708)&lt;=73050),$A708,0)</f>
        <v>0</v>
      </c>
    </row>
    <row r="709" spans="1:9" x14ac:dyDescent="0.25">
      <c r="A709" s="25"/>
      <c r="B709" s="13"/>
      <c r="C709" s="13"/>
      <c r="D709" s="14"/>
      <c r="E709" s="13"/>
      <c r="F709" s="14"/>
      <c r="G709" s="13"/>
      <c r="H709" s="16" t="str">
        <f>IF(COUNTA($A709:$G709)=0,"",IF(OR($B709="",SUMPRODUCT(--(Extinguishers!$A$2:$A$301=$B709))&lt;&gt;1),"Check ID",IF(OR(NOT(AND(ISNUMBER($A709),N($A709)&gt;=18264,N($A709)&lt;=73050)),N($A709)&lt;SUMPRODUCT(--(Extinguishers!$A$2:$A$301=$B709),Extinguishers!$E$2:$E$301),AND($C709&lt;&gt;"Monthly",$C709&lt;&gt;"Maintenance",$C709&lt;&gt;"Internal",$C709&lt;&gt;"Hydrostatic"),AND($E709&lt;&gt;"Pass",$E709&lt;&gt;"Fail"),AND($G709&lt;&gt;"",$G709&lt;&gt;"Open",$G709&lt;&gt;"Closed")),"Check inputs",IF(AND($E709="Fail",$G709=""),"Set follow-up","OK"))))</f>
        <v/>
      </c>
      <c r="I709" s="26">
        <f>IF(AND(ISNUMBER($A709),N($A709)&gt;=18264,N($A709)&lt;=73050),$A709,0)</f>
        <v>0</v>
      </c>
    </row>
    <row r="710" spans="1:9" x14ac:dyDescent="0.25">
      <c r="A710" s="25"/>
      <c r="B710" s="13"/>
      <c r="C710" s="13"/>
      <c r="D710" s="14"/>
      <c r="E710" s="13"/>
      <c r="F710" s="14"/>
      <c r="G710" s="13"/>
      <c r="H710" s="16" t="str">
        <f>IF(COUNTA($A710:$G710)=0,"",IF(OR($B710="",SUMPRODUCT(--(Extinguishers!$A$2:$A$301=$B710))&lt;&gt;1),"Check ID",IF(OR(NOT(AND(ISNUMBER($A710),N($A710)&gt;=18264,N($A710)&lt;=73050)),N($A710)&lt;SUMPRODUCT(--(Extinguishers!$A$2:$A$301=$B710),Extinguishers!$E$2:$E$301),AND($C710&lt;&gt;"Monthly",$C710&lt;&gt;"Maintenance",$C710&lt;&gt;"Internal",$C710&lt;&gt;"Hydrostatic"),AND($E710&lt;&gt;"Pass",$E710&lt;&gt;"Fail"),AND($G710&lt;&gt;"",$G710&lt;&gt;"Open",$G710&lt;&gt;"Closed")),"Check inputs",IF(AND($E710="Fail",$G710=""),"Set follow-up","OK"))))</f>
        <v/>
      </c>
      <c r="I710" s="26">
        <f>IF(AND(ISNUMBER($A710),N($A710)&gt;=18264,N($A710)&lt;=73050),$A710,0)</f>
        <v>0</v>
      </c>
    </row>
    <row r="711" spans="1:9" x14ac:dyDescent="0.25">
      <c r="A711" s="25"/>
      <c r="B711" s="13"/>
      <c r="C711" s="13"/>
      <c r="D711" s="14"/>
      <c r="E711" s="13"/>
      <c r="F711" s="14"/>
      <c r="G711" s="13"/>
      <c r="H711" s="16" t="str">
        <f>IF(COUNTA($A711:$G711)=0,"",IF(OR($B711="",SUMPRODUCT(--(Extinguishers!$A$2:$A$301=$B711))&lt;&gt;1),"Check ID",IF(OR(NOT(AND(ISNUMBER($A711),N($A711)&gt;=18264,N($A711)&lt;=73050)),N($A711)&lt;SUMPRODUCT(--(Extinguishers!$A$2:$A$301=$B711),Extinguishers!$E$2:$E$301),AND($C711&lt;&gt;"Monthly",$C711&lt;&gt;"Maintenance",$C711&lt;&gt;"Internal",$C711&lt;&gt;"Hydrostatic"),AND($E711&lt;&gt;"Pass",$E711&lt;&gt;"Fail"),AND($G711&lt;&gt;"",$G711&lt;&gt;"Open",$G711&lt;&gt;"Closed")),"Check inputs",IF(AND($E711="Fail",$G711=""),"Set follow-up","OK"))))</f>
        <v/>
      </c>
      <c r="I711" s="26">
        <f>IF(AND(ISNUMBER($A711),N($A711)&gt;=18264,N($A711)&lt;=73050),$A711,0)</f>
        <v>0</v>
      </c>
    </row>
    <row r="712" spans="1:9" x14ac:dyDescent="0.25">
      <c r="A712" s="25"/>
      <c r="B712" s="13"/>
      <c r="C712" s="13"/>
      <c r="D712" s="14"/>
      <c r="E712" s="13"/>
      <c r="F712" s="14"/>
      <c r="G712" s="13"/>
      <c r="H712" s="16" t="str">
        <f>IF(COUNTA($A712:$G712)=0,"",IF(OR($B712="",SUMPRODUCT(--(Extinguishers!$A$2:$A$301=$B712))&lt;&gt;1),"Check ID",IF(OR(NOT(AND(ISNUMBER($A712),N($A712)&gt;=18264,N($A712)&lt;=73050)),N($A712)&lt;SUMPRODUCT(--(Extinguishers!$A$2:$A$301=$B712),Extinguishers!$E$2:$E$301),AND($C712&lt;&gt;"Monthly",$C712&lt;&gt;"Maintenance",$C712&lt;&gt;"Internal",$C712&lt;&gt;"Hydrostatic"),AND($E712&lt;&gt;"Pass",$E712&lt;&gt;"Fail"),AND($G712&lt;&gt;"",$G712&lt;&gt;"Open",$G712&lt;&gt;"Closed")),"Check inputs",IF(AND($E712="Fail",$G712=""),"Set follow-up","OK"))))</f>
        <v/>
      </c>
      <c r="I712" s="26">
        <f>IF(AND(ISNUMBER($A712),N($A712)&gt;=18264,N($A712)&lt;=73050),$A712,0)</f>
        <v>0</v>
      </c>
    </row>
    <row r="713" spans="1:9" x14ac:dyDescent="0.25">
      <c r="A713" s="25"/>
      <c r="B713" s="13"/>
      <c r="C713" s="13"/>
      <c r="D713" s="14"/>
      <c r="E713" s="13"/>
      <c r="F713" s="14"/>
      <c r="G713" s="13"/>
      <c r="H713" s="16" t="str">
        <f>IF(COUNTA($A713:$G713)=0,"",IF(OR($B713="",SUMPRODUCT(--(Extinguishers!$A$2:$A$301=$B713))&lt;&gt;1),"Check ID",IF(OR(NOT(AND(ISNUMBER($A713),N($A713)&gt;=18264,N($A713)&lt;=73050)),N($A713)&lt;SUMPRODUCT(--(Extinguishers!$A$2:$A$301=$B713),Extinguishers!$E$2:$E$301),AND($C713&lt;&gt;"Monthly",$C713&lt;&gt;"Maintenance",$C713&lt;&gt;"Internal",$C713&lt;&gt;"Hydrostatic"),AND($E713&lt;&gt;"Pass",$E713&lt;&gt;"Fail"),AND($G713&lt;&gt;"",$G713&lt;&gt;"Open",$G713&lt;&gt;"Closed")),"Check inputs",IF(AND($E713="Fail",$G713=""),"Set follow-up","OK"))))</f>
        <v/>
      </c>
      <c r="I713" s="26">
        <f>IF(AND(ISNUMBER($A713),N($A713)&gt;=18264,N($A713)&lt;=73050),$A713,0)</f>
        <v>0</v>
      </c>
    </row>
    <row r="714" spans="1:9" x14ac:dyDescent="0.25">
      <c r="A714" s="25"/>
      <c r="B714" s="13"/>
      <c r="C714" s="13"/>
      <c r="D714" s="14"/>
      <c r="E714" s="13"/>
      <c r="F714" s="14"/>
      <c r="G714" s="13"/>
      <c r="H714" s="16" t="str">
        <f>IF(COUNTA($A714:$G714)=0,"",IF(OR($B714="",SUMPRODUCT(--(Extinguishers!$A$2:$A$301=$B714))&lt;&gt;1),"Check ID",IF(OR(NOT(AND(ISNUMBER($A714),N($A714)&gt;=18264,N($A714)&lt;=73050)),N($A714)&lt;SUMPRODUCT(--(Extinguishers!$A$2:$A$301=$B714),Extinguishers!$E$2:$E$301),AND($C714&lt;&gt;"Monthly",$C714&lt;&gt;"Maintenance",$C714&lt;&gt;"Internal",$C714&lt;&gt;"Hydrostatic"),AND($E714&lt;&gt;"Pass",$E714&lt;&gt;"Fail"),AND($G714&lt;&gt;"",$G714&lt;&gt;"Open",$G714&lt;&gt;"Closed")),"Check inputs",IF(AND($E714="Fail",$G714=""),"Set follow-up","OK"))))</f>
        <v/>
      </c>
      <c r="I714" s="26">
        <f>IF(AND(ISNUMBER($A714),N($A714)&gt;=18264,N($A714)&lt;=73050),$A714,0)</f>
        <v>0</v>
      </c>
    </row>
    <row r="715" spans="1:9" x14ac:dyDescent="0.25">
      <c r="A715" s="25"/>
      <c r="B715" s="13"/>
      <c r="C715" s="13"/>
      <c r="D715" s="14"/>
      <c r="E715" s="13"/>
      <c r="F715" s="14"/>
      <c r="G715" s="13"/>
      <c r="H715" s="16" t="str">
        <f>IF(COUNTA($A715:$G715)=0,"",IF(OR($B715="",SUMPRODUCT(--(Extinguishers!$A$2:$A$301=$B715))&lt;&gt;1),"Check ID",IF(OR(NOT(AND(ISNUMBER($A715),N($A715)&gt;=18264,N($A715)&lt;=73050)),N($A715)&lt;SUMPRODUCT(--(Extinguishers!$A$2:$A$301=$B715),Extinguishers!$E$2:$E$301),AND($C715&lt;&gt;"Monthly",$C715&lt;&gt;"Maintenance",$C715&lt;&gt;"Internal",$C715&lt;&gt;"Hydrostatic"),AND($E715&lt;&gt;"Pass",$E715&lt;&gt;"Fail"),AND($G715&lt;&gt;"",$G715&lt;&gt;"Open",$G715&lt;&gt;"Closed")),"Check inputs",IF(AND($E715="Fail",$G715=""),"Set follow-up","OK"))))</f>
        <v/>
      </c>
      <c r="I715" s="26">
        <f>IF(AND(ISNUMBER($A715),N($A715)&gt;=18264,N($A715)&lt;=73050),$A715,0)</f>
        <v>0</v>
      </c>
    </row>
    <row r="716" spans="1:9" x14ac:dyDescent="0.25">
      <c r="A716" s="25"/>
      <c r="B716" s="13"/>
      <c r="C716" s="13"/>
      <c r="D716" s="14"/>
      <c r="E716" s="13"/>
      <c r="F716" s="14"/>
      <c r="G716" s="13"/>
      <c r="H716" s="16" t="str">
        <f>IF(COUNTA($A716:$G716)=0,"",IF(OR($B716="",SUMPRODUCT(--(Extinguishers!$A$2:$A$301=$B716))&lt;&gt;1),"Check ID",IF(OR(NOT(AND(ISNUMBER($A716),N($A716)&gt;=18264,N($A716)&lt;=73050)),N($A716)&lt;SUMPRODUCT(--(Extinguishers!$A$2:$A$301=$B716),Extinguishers!$E$2:$E$301),AND($C716&lt;&gt;"Monthly",$C716&lt;&gt;"Maintenance",$C716&lt;&gt;"Internal",$C716&lt;&gt;"Hydrostatic"),AND($E716&lt;&gt;"Pass",$E716&lt;&gt;"Fail"),AND($G716&lt;&gt;"",$G716&lt;&gt;"Open",$G716&lt;&gt;"Closed")),"Check inputs",IF(AND($E716="Fail",$G716=""),"Set follow-up","OK"))))</f>
        <v/>
      </c>
      <c r="I716" s="26">
        <f>IF(AND(ISNUMBER($A716),N($A716)&gt;=18264,N($A716)&lt;=73050),$A716,0)</f>
        <v>0</v>
      </c>
    </row>
    <row r="717" spans="1:9" x14ac:dyDescent="0.25">
      <c r="A717" s="25"/>
      <c r="B717" s="13"/>
      <c r="C717" s="13"/>
      <c r="D717" s="14"/>
      <c r="E717" s="13"/>
      <c r="F717" s="14"/>
      <c r="G717" s="13"/>
      <c r="H717" s="16" t="str">
        <f>IF(COUNTA($A717:$G717)=0,"",IF(OR($B717="",SUMPRODUCT(--(Extinguishers!$A$2:$A$301=$B717))&lt;&gt;1),"Check ID",IF(OR(NOT(AND(ISNUMBER($A717),N($A717)&gt;=18264,N($A717)&lt;=73050)),N($A717)&lt;SUMPRODUCT(--(Extinguishers!$A$2:$A$301=$B717),Extinguishers!$E$2:$E$301),AND($C717&lt;&gt;"Monthly",$C717&lt;&gt;"Maintenance",$C717&lt;&gt;"Internal",$C717&lt;&gt;"Hydrostatic"),AND($E717&lt;&gt;"Pass",$E717&lt;&gt;"Fail"),AND($G717&lt;&gt;"",$G717&lt;&gt;"Open",$G717&lt;&gt;"Closed")),"Check inputs",IF(AND($E717="Fail",$G717=""),"Set follow-up","OK"))))</f>
        <v/>
      </c>
      <c r="I717" s="26">
        <f>IF(AND(ISNUMBER($A717),N($A717)&gt;=18264,N($A717)&lt;=73050),$A717,0)</f>
        <v>0</v>
      </c>
    </row>
    <row r="718" spans="1:9" x14ac:dyDescent="0.25">
      <c r="A718" s="25"/>
      <c r="B718" s="13"/>
      <c r="C718" s="13"/>
      <c r="D718" s="14"/>
      <c r="E718" s="13"/>
      <c r="F718" s="14"/>
      <c r="G718" s="13"/>
      <c r="H718" s="16" t="str">
        <f>IF(COUNTA($A718:$G718)=0,"",IF(OR($B718="",SUMPRODUCT(--(Extinguishers!$A$2:$A$301=$B718))&lt;&gt;1),"Check ID",IF(OR(NOT(AND(ISNUMBER($A718),N($A718)&gt;=18264,N($A718)&lt;=73050)),N($A718)&lt;SUMPRODUCT(--(Extinguishers!$A$2:$A$301=$B718),Extinguishers!$E$2:$E$301),AND($C718&lt;&gt;"Monthly",$C718&lt;&gt;"Maintenance",$C718&lt;&gt;"Internal",$C718&lt;&gt;"Hydrostatic"),AND($E718&lt;&gt;"Pass",$E718&lt;&gt;"Fail"),AND($G718&lt;&gt;"",$G718&lt;&gt;"Open",$G718&lt;&gt;"Closed")),"Check inputs",IF(AND($E718="Fail",$G718=""),"Set follow-up","OK"))))</f>
        <v/>
      </c>
      <c r="I718" s="26">
        <f>IF(AND(ISNUMBER($A718),N($A718)&gt;=18264,N($A718)&lt;=73050),$A718,0)</f>
        <v>0</v>
      </c>
    </row>
    <row r="719" spans="1:9" x14ac:dyDescent="0.25">
      <c r="A719" s="25"/>
      <c r="B719" s="13"/>
      <c r="C719" s="13"/>
      <c r="D719" s="14"/>
      <c r="E719" s="13"/>
      <c r="F719" s="14"/>
      <c r="G719" s="13"/>
      <c r="H719" s="16" t="str">
        <f>IF(COUNTA($A719:$G719)=0,"",IF(OR($B719="",SUMPRODUCT(--(Extinguishers!$A$2:$A$301=$B719))&lt;&gt;1),"Check ID",IF(OR(NOT(AND(ISNUMBER($A719),N($A719)&gt;=18264,N($A719)&lt;=73050)),N($A719)&lt;SUMPRODUCT(--(Extinguishers!$A$2:$A$301=$B719),Extinguishers!$E$2:$E$301),AND($C719&lt;&gt;"Monthly",$C719&lt;&gt;"Maintenance",$C719&lt;&gt;"Internal",$C719&lt;&gt;"Hydrostatic"),AND($E719&lt;&gt;"Pass",$E719&lt;&gt;"Fail"),AND($G719&lt;&gt;"",$G719&lt;&gt;"Open",$G719&lt;&gt;"Closed")),"Check inputs",IF(AND($E719="Fail",$G719=""),"Set follow-up","OK"))))</f>
        <v/>
      </c>
      <c r="I719" s="26">
        <f>IF(AND(ISNUMBER($A719),N($A719)&gt;=18264,N($A719)&lt;=73050),$A719,0)</f>
        <v>0</v>
      </c>
    </row>
    <row r="720" spans="1:9" x14ac:dyDescent="0.25">
      <c r="A720" s="25"/>
      <c r="B720" s="13"/>
      <c r="C720" s="13"/>
      <c r="D720" s="14"/>
      <c r="E720" s="13"/>
      <c r="F720" s="14"/>
      <c r="G720" s="13"/>
      <c r="H720" s="16" t="str">
        <f>IF(COUNTA($A720:$G720)=0,"",IF(OR($B720="",SUMPRODUCT(--(Extinguishers!$A$2:$A$301=$B720))&lt;&gt;1),"Check ID",IF(OR(NOT(AND(ISNUMBER($A720),N($A720)&gt;=18264,N($A720)&lt;=73050)),N($A720)&lt;SUMPRODUCT(--(Extinguishers!$A$2:$A$301=$B720),Extinguishers!$E$2:$E$301),AND($C720&lt;&gt;"Monthly",$C720&lt;&gt;"Maintenance",$C720&lt;&gt;"Internal",$C720&lt;&gt;"Hydrostatic"),AND($E720&lt;&gt;"Pass",$E720&lt;&gt;"Fail"),AND($G720&lt;&gt;"",$G720&lt;&gt;"Open",$G720&lt;&gt;"Closed")),"Check inputs",IF(AND($E720="Fail",$G720=""),"Set follow-up","OK"))))</f>
        <v/>
      </c>
      <c r="I720" s="26">
        <f>IF(AND(ISNUMBER($A720),N($A720)&gt;=18264,N($A720)&lt;=73050),$A720,0)</f>
        <v>0</v>
      </c>
    </row>
    <row r="721" spans="1:9" x14ac:dyDescent="0.25">
      <c r="A721" s="25"/>
      <c r="B721" s="13"/>
      <c r="C721" s="13"/>
      <c r="D721" s="14"/>
      <c r="E721" s="13"/>
      <c r="F721" s="14"/>
      <c r="G721" s="13"/>
      <c r="H721" s="16" t="str">
        <f>IF(COUNTA($A721:$G721)=0,"",IF(OR($B721="",SUMPRODUCT(--(Extinguishers!$A$2:$A$301=$B721))&lt;&gt;1),"Check ID",IF(OR(NOT(AND(ISNUMBER($A721),N($A721)&gt;=18264,N($A721)&lt;=73050)),N($A721)&lt;SUMPRODUCT(--(Extinguishers!$A$2:$A$301=$B721),Extinguishers!$E$2:$E$301),AND($C721&lt;&gt;"Monthly",$C721&lt;&gt;"Maintenance",$C721&lt;&gt;"Internal",$C721&lt;&gt;"Hydrostatic"),AND($E721&lt;&gt;"Pass",$E721&lt;&gt;"Fail"),AND($G721&lt;&gt;"",$G721&lt;&gt;"Open",$G721&lt;&gt;"Closed")),"Check inputs",IF(AND($E721="Fail",$G721=""),"Set follow-up","OK"))))</f>
        <v/>
      </c>
      <c r="I721" s="26">
        <f>IF(AND(ISNUMBER($A721),N($A721)&gt;=18264,N($A721)&lt;=73050),$A721,0)</f>
        <v>0</v>
      </c>
    </row>
    <row r="722" spans="1:9" x14ac:dyDescent="0.25">
      <c r="A722" s="25"/>
      <c r="B722" s="13"/>
      <c r="C722" s="13"/>
      <c r="D722" s="14"/>
      <c r="E722" s="13"/>
      <c r="F722" s="14"/>
      <c r="G722" s="13"/>
      <c r="H722" s="16" t="str">
        <f>IF(COUNTA($A722:$G722)=0,"",IF(OR($B722="",SUMPRODUCT(--(Extinguishers!$A$2:$A$301=$B722))&lt;&gt;1),"Check ID",IF(OR(NOT(AND(ISNUMBER($A722),N($A722)&gt;=18264,N($A722)&lt;=73050)),N($A722)&lt;SUMPRODUCT(--(Extinguishers!$A$2:$A$301=$B722),Extinguishers!$E$2:$E$301),AND($C722&lt;&gt;"Monthly",$C722&lt;&gt;"Maintenance",$C722&lt;&gt;"Internal",$C722&lt;&gt;"Hydrostatic"),AND($E722&lt;&gt;"Pass",$E722&lt;&gt;"Fail"),AND($G722&lt;&gt;"",$G722&lt;&gt;"Open",$G722&lt;&gt;"Closed")),"Check inputs",IF(AND($E722="Fail",$G722=""),"Set follow-up","OK"))))</f>
        <v/>
      </c>
      <c r="I722" s="26">
        <f>IF(AND(ISNUMBER($A722),N($A722)&gt;=18264,N($A722)&lt;=73050),$A722,0)</f>
        <v>0</v>
      </c>
    </row>
    <row r="723" spans="1:9" x14ac:dyDescent="0.25">
      <c r="A723" s="25"/>
      <c r="B723" s="13"/>
      <c r="C723" s="13"/>
      <c r="D723" s="14"/>
      <c r="E723" s="13"/>
      <c r="F723" s="14"/>
      <c r="G723" s="13"/>
      <c r="H723" s="16" t="str">
        <f>IF(COUNTA($A723:$G723)=0,"",IF(OR($B723="",SUMPRODUCT(--(Extinguishers!$A$2:$A$301=$B723))&lt;&gt;1),"Check ID",IF(OR(NOT(AND(ISNUMBER($A723),N($A723)&gt;=18264,N($A723)&lt;=73050)),N($A723)&lt;SUMPRODUCT(--(Extinguishers!$A$2:$A$301=$B723),Extinguishers!$E$2:$E$301),AND($C723&lt;&gt;"Monthly",$C723&lt;&gt;"Maintenance",$C723&lt;&gt;"Internal",$C723&lt;&gt;"Hydrostatic"),AND($E723&lt;&gt;"Pass",$E723&lt;&gt;"Fail"),AND($G723&lt;&gt;"",$G723&lt;&gt;"Open",$G723&lt;&gt;"Closed")),"Check inputs",IF(AND($E723="Fail",$G723=""),"Set follow-up","OK"))))</f>
        <v/>
      </c>
      <c r="I723" s="26">
        <f>IF(AND(ISNUMBER($A723),N($A723)&gt;=18264,N($A723)&lt;=73050),$A723,0)</f>
        <v>0</v>
      </c>
    </row>
    <row r="724" spans="1:9" x14ac:dyDescent="0.25">
      <c r="A724" s="25"/>
      <c r="B724" s="13"/>
      <c r="C724" s="13"/>
      <c r="D724" s="14"/>
      <c r="E724" s="13"/>
      <c r="F724" s="14"/>
      <c r="G724" s="13"/>
      <c r="H724" s="16" t="str">
        <f>IF(COUNTA($A724:$G724)=0,"",IF(OR($B724="",SUMPRODUCT(--(Extinguishers!$A$2:$A$301=$B724))&lt;&gt;1),"Check ID",IF(OR(NOT(AND(ISNUMBER($A724),N($A724)&gt;=18264,N($A724)&lt;=73050)),N($A724)&lt;SUMPRODUCT(--(Extinguishers!$A$2:$A$301=$B724),Extinguishers!$E$2:$E$301),AND($C724&lt;&gt;"Monthly",$C724&lt;&gt;"Maintenance",$C724&lt;&gt;"Internal",$C724&lt;&gt;"Hydrostatic"),AND($E724&lt;&gt;"Pass",$E724&lt;&gt;"Fail"),AND($G724&lt;&gt;"",$G724&lt;&gt;"Open",$G724&lt;&gt;"Closed")),"Check inputs",IF(AND($E724="Fail",$G724=""),"Set follow-up","OK"))))</f>
        <v/>
      </c>
      <c r="I724" s="26">
        <f>IF(AND(ISNUMBER($A724),N($A724)&gt;=18264,N($A724)&lt;=73050),$A724,0)</f>
        <v>0</v>
      </c>
    </row>
    <row r="725" spans="1:9" x14ac:dyDescent="0.25">
      <c r="A725" s="25"/>
      <c r="B725" s="13"/>
      <c r="C725" s="13"/>
      <c r="D725" s="14"/>
      <c r="E725" s="13"/>
      <c r="F725" s="14"/>
      <c r="G725" s="13"/>
      <c r="H725" s="16" t="str">
        <f>IF(COUNTA($A725:$G725)=0,"",IF(OR($B725="",SUMPRODUCT(--(Extinguishers!$A$2:$A$301=$B725))&lt;&gt;1),"Check ID",IF(OR(NOT(AND(ISNUMBER($A725),N($A725)&gt;=18264,N($A725)&lt;=73050)),N($A725)&lt;SUMPRODUCT(--(Extinguishers!$A$2:$A$301=$B725),Extinguishers!$E$2:$E$301),AND($C725&lt;&gt;"Monthly",$C725&lt;&gt;"Maintenance",$C725&lt;&gt;"Internal",$C725&lt;&gt;"Hydrostatic"),AND($E725&lt;&gt;"Pass",$E725&lt;&gt;"Fail"),AND($G725&lt;&gt;"",$G725&lt;&gt;"Open",$G725&lt;&gt;"Closed")),"Check inputs",IF(AND($E725="Fail",$G725=""),"Set follow-up","OK"))))</f>
        <v/>
      </c>
      <c r="I725" s="26">
        <f>IF(AND(ISNUMBER($A725),N($A725)&gt;=18264,N($A725)&lt;=73050),$A725,0)</f>
        <v>0</v>
      </c>
    </row>
    <row r="726" spans="1:9" x14ac:dyDescent="0.25">
      <c r="A726" s="25"/>
      <c r="B726" s="13"/>
      <c r="C726" s="13"/>
      <c r="D726" s="14"/>
      <c r="E726" s="13"/>
      <c r="F726" s="14"/>
      <c r="G726" s="13"/>
      <c r="H726" s="16" t="str">
        <f>IF(COUNTA($A726:$G726)=0,"",IF(OR($B726="",SUMPRODUCT(--(Extinguishers!$A$2:$A$301=$B726))&lt;&gt;1),"Check ID",IF(OR(NOT(AND(ISNUMBER($A726),N($A726)&gt;=18264,N($A726)&lt;=73050)),N($A726)&lt;SUMPRODUCT(--(Extinguishers!$A$2:$A$301=$B726),Extinguishers!$E$2:$E$301),AND($C726&lt;&gt;"Monthly",$C726&lt;&gt;"Maintenance",$C726&lt;&gt;"Internal",$C726&lt;&gt;"Hydrostatic"),AND($E726&lt;&gt;"Pass",$E726&lt;&gt;"Fail"),AND($G726&lt;&gt;"",$G726&lt;&gt;"Open",$G726&lt;&gt;"Closed")),"Check inputs",IF(AND($E726="Fail",$G726=""),"Set follow-up","OK"))))</f>
        <v/>
      </c>
      <c r="I726" s="26">
        <f>IF(AND(ISNUMBER($A726),N($A726)&gt;=18264,N($A726)&lt;=73050),$A726,0)</f>
        <v>0</v>
      </c>
    </row>
    <row r="727" spans="1:9" x14ac:dyDescent="0.25">
      <c r="A727" s="25"/>
      <c r="B727" s="13"/>
      <c r="C727" s="13"/>
      <c r="D727" s="14"/>
      <c r="E727" s="13"/>
      <c r="F727" s="14"/>
      <c r="G727" s="13"/>
      <c r="H727" s="16" t="str">
        <f>IF(COUNTA($A727:$G727)=0,"",IF(OR($B727="",SUMPRODUCT(--(Extinguishers!$A$2:$A$301=$B727))&lt;&gt;1),"Check ID",IF(OR(NOT(AND(ISNUMBER($A727),N($A727)&gt;=18264,N($A727)&lt;=73050)),N($A727)&lt;SUMPRODUCT(--(Extinguishers!$A$2:$A$301=$B727),Extinguishers!$E$2:$E$301),AND($C727&lt;&gt;"Monthly",$C727&lt;&gt;"Maintenance",$C727&lt;&gt;"Internal",$C727&lt;&gt;"Hydrostatic"),AND($E727&lt;&gt;"Pass",$E727&lt;&gt;"Fail"),AND($G727&lt;&gt;"",$G727&lt;&gt;"Open",$G727&lt;&gt;"Closed")),"Check inputs",IF(AND($E727="Fail",$G727=""),"Set follow-up","OK"))))</f>
        <v/>
      </c>
      <c r="I727" s="26">
        <f>IF(AND(ISNUMBER($A727),N($A727)&gt;=18264,N($A727)&lt;=73050),$A727,0)</f>
        <v>0</v>
      </c>
    </row>
    <row r="728" spans="1:9" x14ac:dyDescent="0.25">
      <c r="A728" s="25"/>
      <c r="B728" s="13"/>
      <c r="C728" s="13"/>
      <c r="D728" s="14"/>
      <c r="E728" s="13"/>
      <c r="F728" s="14"/>
      <c r="G728" s="13"/>
      <c r="H728" s="16" t="str">
        <f>IF(COUNTA($A728:$G728)=0,"",IF(OR($B728="",SUMPRODUCT(--(Extinguishers!$A$2:$A$301=$B728))&lt;&gt;1),"Check ID",IF(OR(NOT(AND(ISNUMBER($A728),N($A728)&gt;=18264,N($A728)&lt;=73050)),N($A728)&lt;SUMPRODUCT(--(Extinguishers!$A$2:$A$301=$B728),Extinguishers!$E$2:$E$301),AND($C728&lt;&gt;"Monthly",$C728&lt;&gt;"Maintenance",$C728&lt;&gt;"Internal",$C728&lt;&gt;"Hydrostatic"),AND($E728&lt;&gt;"Pass",$E728&lt;&gt;"Fail"),AND($G728&lt;&gt;"",$G728&lt;&gt;"Open",$G728&lt;&gt;"Closed")),"Check inputs",IF(AND($E728="Fail",$G728=""),"Set follow-up","OK"))))</f>
        <v/>
      </c>
      <c r="I728" s="26">
        <f>IF(AND(ISNUMBER($A728),N($A728)&gt;=18264,N($A728)&lt;=73050),$A728,0)</f>
        <v>0</v>
      </c>
    </row>
    <row r="729" spans="1:9" x14ac:dyDescent="0.25">
      <c r="A729" s="25"/>
      <c r="B729" s="13"/>
      <c r="C729" s="13"/>
      <c r="D729" s="14"/>
      <c r="E729" s="13"/>
      <c r="F729" s="14"/>
      <c r="G729" s="13"/>
      <c r="H729" s="16" t="str">
        <f>IF(COUNTA($A729:$G729)=0,"",IF(OR($B729="",SUMPRODUCT(--(Extinguishers!$A$2:$A$301=$B729))&lt;&gt;1),"Check ID",IF(OR(NOT(AND(ISNUMBER($A729),N($A729)&gt;=18264,N($A729)&lt;=73050)),N($A729)&lt;SUMPRODUCT(--(Extinguishers!$A$2:$A$301=$B729),Extinguishers!$E$2:$E$301),AND($C729&lt;&gt;"Monthly",$C729&lt;&gt;"Maintenance",$C729&lt;&gt;"Internal",$C729&lt;&gt;"Hydrostatic"),AND($E729&lt;&gt;"Pass",$E729&lt;&gt;"Fail"),AND($G729&lt;&gt;"",$G729&lt;&gt;"Open",$G729&lt;&gt;"Closed")),"Check inputs",IF(AND($E729="Fail",$G729=""),"Set follow-up","OK"))))</f>
        <v/>
      </c>
      <c r="I729" s="26">
        <f>IF(AND(ISNUMBER($A729),N($A729)&gt;=18264,N($A729)&lt;=73050),$A729,0)</f>
        <v>0</v>
      </c>
    </row>
    <row r="730" spans="1:9" x14ac:dyDescent="0.25">
      <c r="A730" s="25"/>
      <c r="B730" s="13"/>
      <c r="C730" s="13"/>
      <c r="D730" s="14"/>
      <c r="E730" s="13"/>
      <c r="F730" s="14"/>
      <c r="G730" s="13"/>
      <c r="H730" s="16" t="str">
        <f>IF(COUNTA($A730:$G730)=0,"",IF(OR($B730="",SUMPRODUCT(--(Extinguishers!$A$2:$A$301=$B730))&lt;&gt;1),"Check ID",IF(OR(NOT(AND(ISNUMBER($A730),N($A730)&gt;=18264,N($A730)&lt;=73050)),N($A730)&lt;SUMPRODUCT(--(Extinguishers!$A$2:$A$301=$B730),Extinguishers!$E$2:$E$301),AND($C730&lt;&gt;"Monthly",$C730&lt;&gt;"Maintenance",$C730&lt;&gt;"Internal",$C730&lt;&gt;"Hydrostatic"),AND($E730&lt;&gt;"Pass",$E730&lt;&gt;"Fail"),AND($G730&lt;&gt;"",$G730&lt;&gt;"Open",$G730&lt;&gt;"Closed")),"Check inputs",IF(AND($E730="Fail",$G730=""),"Set follow-up","OK"))))</f>
        <v/>
      </c>
      <c r="I730" s="26">
        <f>IF(AND(ISNUMBER($A730),N($A730)&gt;=18264,N($A730)&lt;=73050),$A730,0)</f>
        <v>0</v>
      </c>
    </row>
    <row r="731" spans="1:9" x14ac:dyDescent="0.25">
      <c r="A731" s="25"/>
      <c r="B731" s="13"/>
      <c r="C731" s="13"/>
      <c r="D731" s="14"/>
      <c r="E731" s="13"/>
      <c r="F731" s="14"/>
      <c r="G731" s="13"/>
      <c r="H731" s="16" t="str">
        <f>IF(COUNTA($A731:$G731)=0,"",IF(OR($B731="",SUMPRODUCT(--(Extinguishers!$A$2:$A$301=$B731))&lt;&gt;1),"Check ID",IF(OR(NOT(AND(ISNUMBER($A731),N($A731)&gt;=18264,N($A731)&lt;=73050)),N($A731)&lt;SUMPRODUCT(--(Extinguishers!$A$2:$A$301=$B731),Extinguishers!$E$2:$E$301),AND($C731&lt;&gt;"Monthly",$C731&lt;&gt;"Maintenance",$C731&lt;&gt;"Internal",$C731&lt;&gt;"Hydrostatic"),AND($E731&lt;&gt;"Pass",$E731&lt;&gt;"Fail"),AND($G731&lt;&gt;"",$G731&lt;&gt;"Open",$G731&lt;&gt;"Closed")),"Check inputs",IF(AND($E731="Fail",$G731=""),"Set follow-up","OK"))))</f>
        <v/>
      </c>
      <c r="I731" s="26">
        <f>IF(AND(ISNUMBER($A731),N($A731)&gt;=18264,N($A731)&lt;=73050),$A731,0)</f>
        <v>0</v>
      </c>
    </row>
    <row r="732" spans="1:9" x14ac:dyDescent="0.25">
      <c r="A732" s="25"/>
      <c r="B732" s="13"/>
      <c r="C732" s="13"/>
      <c r="D732" s="14"/>
      <c r="E732" s="13"/>
      <c r="F732" s="14"/>
      <c r="G732" s="13"/>
      <c r="H732" s="16" t="str">
        <f>IF(COUNTA($A732:$G732)=0,"",IF(OR($B732="",SUMPRODUCT(--(Extinguishers!$A$2:$A$301=$B732))&lt;&gt;1),"Check ID",IF(OR(NOT(AND(ISNUMBER($A732),N($A732)&gt;=18264,N($A732)&lt;=73050)),N($A732)&lt;SUMPRODUCT(--(Extinguishers!$A$2:$A$301=$B732),Extinguishers!$E$2:$E$301),AND($C732&lt;&gt;"Monthly",$C732&lt;&gt;"Maintenance",$C732&lt;&gt;"Internal",$C732&lt;&gt;"Hydrostatic"),AND($E732&lt;&gt;"Pass",$E732&lt;&gt;"Fail"),AND($G732&lt;&gt;"",$G732&lt;&gt;"Open",$G732&lt;&gt;"Closed")),"Check inputs",IF(AND($E732="Fail",$G732=""),"Set follow-up","OK"))))</f>
        <v/>
      </c>
      <c r="I732" s="26">
        <f>IF(AND(ISNUMBER($A732),N($A732)&gt;=18264,N($A732)&lt;=73050),$A732,0)</f>
        <v>0</v>
      </c>
    </row>
    <row r="733" spans="1:9" x14ac:dyDescent="0.25">
      <c r="A733" s="25"/>
      <c r="B733" s="13"/>
      <c r="C733" s="13"/>
      <c r="D733" s="14"/>
      <c r="E733" s="13"/>
      <c r="F733" s="14"/>
      <c r="G733" s="13"/>
      <c r="H733" s="16" t="str">
        <f>IF(COUNTA($A733:$G733)=0,"",IF(OR($B733="",SUMPRODUCT(--(Extinguishers!$A$2:$A$301=$B733))&lt;&gt;1),"Check ID",IF(OR(NOT(AND(ISNUMBER($A733),N($A733)&gt;=18264,N($A733)&lt;=73050)),N($A733)&lt;SUMPRODUCT(--(Extinguishers!$A$2:$A$301=$B733),Extinguishers!$E$2:$E$301),AND($C733&lt;&gt;"Monthly",$C733&lt;&gt;"Maintenance",$C733&lt;&gt;"Internal",$C733&lt;&gt;"Hydrostatic"),AND($E733&lt;&gt;"Pass",$E733&lt;&gt;"Fail"),AND($G733&lt;&gt;"",$G733&lt;&gt;"Open",$G733&lt;&gt;"Closed")),"Check inputs",IF(AND($E733="Fail",$G733=""),"Set follow-up","OK"))))</f>
        <v/>
      </c>
      <c r="I733" s="26">
        <f>IF(AND(ISNUMBER($A733),N($A733)&gt;=18264,N($A733)&lt;=73050),$A733,0)</f>
        <v>0</v>
      </c>
    </row>
    <row r="734" spans="1:9" x14ac:dyDescent="0.25">
      <c r="A734" s="25"/>
      <c r="B734" s="13"/>
      <c r="C734" s="13"/>
      <c r="D734" s="14"/>
      <c r="E734" s="13"/>
      <c r="F734" s="14"/>
      <c r="G734" s="13"/>
      <c r="H734" s="16" t="str">
        <f>IF(COUNTA($A734:$G734)=0,"",IF(OR($B734="",SUMPRODUCT(--(Extinguishers!$A$2:$A$301=$B734))&lt;&gt;1),"Check ID",IF(OR(NOT(AND(ISNUMBER($A734),N($A734)&gt;=18264,N($A734)&lt;=73050)),N($A734)&lt;SUMPRODUCT(--(Extinguishers!$A$2:$A$301=$B734),Extinguishers!$E$2:$E$301),AND($C734&lt;&gt;"Monthly",$C734&lt;&gt;"Maintenance",$C734&lt;&gt;"Internal",$C734&lt;&gt;"Hydrostatic"),AND($E734&lt;&gt;"Pass",$E734&lt;&gt;"Fail"),AND($G734&lt;&gt;"",$G734&lt;&gt;"Open",$G734&lt;&gt;"Closed")),"Check inputs",IF(AND($E734="Fail",$G734=""),"Set follow-up","OK"))))</f>
        <v/>
      </c>
      <c r="I734" s="26">
        <f>IF(AND(ISNUMBER($A734),N($A734)&gt;=18264,N($A734)&lt;=73050),$A734,0)</f>
        <v>0</v>
      </c>
    </row>
    <row r="735" spans="1:9" x14ac:dyDescent="0.25">
      <c r="A735" s="25"/>
      <c r="B735" s="13"/>
      <c r="C735" s="13"/>
      <c r="D735" s="14"/>
      <c r="E735" s="13"/>
      <c r="F735" s="14"/>
      <c r="G735" s="13"/>
      <c r="H735" s="16" t="str">
        <f>IF(COUNTA($A735:$G735)=0,"",IF(OR($B735="",SUMPRODUCT(--(Extinguishers!$A$2:$A$301=$B735))&lt;&gt;1),"Check ID",IF(OR(NOT(AND(ISNUMBER($A735),N($A735)&gt;=18264,N($A735)&lt;=73050)),N($A735)&lt;SUMPRODUCT(--(Extinguishers!$A$2:$A$301=$B735),Extinguishers!$E$2:$E$301),AND($C735&lt;&gt;"Monthly",$C735&lt;&gt;"Maintenance",$C735&lt;&gt;"Internal",$C735&lt;&gt;"Hydrostatic"),AND($E735&lt;&gt;"Pass",$E735&lt;&gt;"Fail"),AND($G735&lt;&gt;"",$G735&lt;&gt;"Open",$G735&lt;&gt;"Closed")),"Check inputs",IF(AND($E735="Fail",$G735=""),"Set follow-up","OK"))))</f>
        <v/>
      </c>
      <c r="I735" s="26">
        <f>IF(AND(ISNUMBER($A735),N($A735)&gt;=18264,N($A735)&lt;=73050),$A735,0)</f>
        <v>0</v>
      </c>
    </row>
    <row r="736" spans="1:9" x14ac:dyDescent="0.25">
      <c r="A736" s="25"/>
      <c r="B736" s="13"/>
      <c r="C736" s="13"/>
      <c r="D736" s="14"/>
      <c r="E736" s="13"/>
      <c r="F736" s="14"/>
      <c r="G736" s="13"/>
      <c r="H736" s="16" t="str">
        <f>IF(COUNTA($A736:$G736)=0,"",IF(OR($B736="",SUMPRODUCT(--(Extinguishers!$A$2:$A$301=$B736))&lt;&gt;1),"Check ID",IF(OR(NOT(AND(ISNUMBER($A736),N($A736)&gt;=18264,N($A736)&lt;=73050)),N($A736)&lt;SUMPRODUCT(--(Extinguishers!$A$2:$A$301=$B736),Extinguishers!$E$2:$E$301),AND($C736&lt;&gt;"Monthly",$C736&lt;&gt;"Maintenance",$C736&lt;&gt;"Internal",$C736&lt;&gt;"Hydrostatic"),AND($E736&lt;&gt;"Pass",$E736&lt;&gt;"Fail"),AND($G736&lt;&gt;"",$G736&lt;&gt;"Open",$G736&lt;&gt;"Closed")),"Check inputs",IF(AND($E736="Fail",$G736=""),"Set follow-up","OK"))))</f>
        <v/>
      </c>
      <c r="I736" s="26">
        <f>IF(AND(ISNUMBER($A736),N($A736)&gt;=18264,N($A736)&lt;=73050),$A736,0)</f>
        <v>0</v>
      </c>
    </row>
    <row r="737" spans="1:9" x14ac:dyDescent="0.25">
      <c r="A737" s="25"/>
      <c r="B737" s="13"/>
      <c r="C737" s="13"/>
      <c r="D737" s="14"/>
      <c r="E737" s="13"/>
      <c r="F737" s="14"/>
      <c r="G737" s="13"/>
      <c r="H737" s="16" t="str">
        <f>IF(COUNTA($A737:$G737)=0,"",IF(OR($B737="",SUMPRODUCT(--(Extinguishers!$A$2:$A$301=$B737))&lt;&gt;1),"Check ID",IF(OR(NOT(AND(ISNUMBER($A737),N($A737)&gt;=18264,N($A737)&lt;=73050)),N($A737)&lt;SUMPRODUCT(--(Extinguishers!$A$2:$A$301=$B737),Extinguishers!$E$2:$E$301),AND($C737&lt;&gt;"Monthly",$C737&lt;&gt;"Maintenance",$C737&lt;&gt;"Internal",$C737&lt;&gt;"Hydrostatic"),AND($E737&lt;&gt;"Pass",$E737&lt;&gt;"Fail"),AND($G737&lt;&gt;"",$G737&lt;&gt;"Open",$G737&lt;&gt;"Closed")),"Check inputs",IF(AND($E737="Fail",$G737=""),"Set follow-up","OK"))))</f>
        <v/>
      </c>
      <c r="I737" s="26">
        <f>IF(AND(ISNUMBER($A737),N($A737)&gt;=18264,N($A737)&lt;=73050),$A737,0)</f>
        <v>0</v>
      </c>
    </row>
    <row r="738" spans="1:9" x14ac:dyDescent="0.25">
      <c r="A738" s="25"/>
      <c r="B738" s="13"/>
      <c r="C738" s="13"/>
      <c r="D738" s="14"/>
      <c r="E738" s="13"/>
      <c r="F738" s="14"/>
      <c r="G738" s="13"/>
      <c r="H738" s="16" t="str">
        <f>IF(COUNTA($A738:$G738)=0,"",IF(OR($B738="",SUMPRODUCT(--(Extinguishers!$A$2:$A$301=$B738))&lt;&gt;1),"Check ID",IF(OR(NOT(AND(ISNUMBER($A738),N($A738)&gt;=18264,N($A738)&lt;=73050)),N($A738)&lt;SUMPRODUCT(--(Extinguishers!$A$2:$A$301=$B738),Extinguishers!$E$2:$E$301),AND($C738&lt;&gt;"Monthly",$C738&lt;&gt;"Maintenance",$C738&lt;&gt;"Internal",$C738&lt;&gt;"Hydrostatic"),AND($E738&lt;&gt;"Pass",$E738&lt;&gt;"Fail"),AND($G738&lt;&gt;"",$G738&lt;&gt;"Open",$G738&lt;&gt;"Closed")),"Check inputs",IF(AND($E738="Fail",$G738=""),"Set follow-up","OK"))))</f>
        <v/>
      </c>
      <c r="I738" s="26">
        <f>IF(AND(ISNUMBER($A738),N($A738)&gt;=18264,N($A738)&lt;=73050),$A738,0)</f>
        <v>0</v>
      </c>
    </row>
    <row r="739" spans="1:9" x14ac:dyDescent="0.25">
      <c r="A739" s="25"/>
      <c r="B739" s="13"/>
      <c r="C739" s="13"/>
      <c r="D739" s="14"/>
      <c r="E739" s="13"/>
      <c r="F739" s="14"/>
      <c r="G739" s="13"/>
      <c r="H739" s="16" t="str">
        <f>IF(COUNTA($A739:$G739)=0,"",IF(OR($B739="",SUMPRODUCT(--(Extinguishers!$A$2:$A$301=$B739))&lt;&gt;1),"Check ID",IF(OR(NOT(AND(ISNUMBER($A739),N($A739)&gt;=18264,N($A739)&lt;=73050)),N($A739)&lt;SUMPRODUCT(--(Extinguishers!$A$2:$A$301=$B739),Extinguishers!$E$2:$E$301),AND($C739&lt;&gt;"Monthly",$C739&lt;&gt;"Maintenance",$C739&lt;&gt;"Internal",$C739&lt;&gt;"Hydrostatic"),AND($E739&lt;&gt;"Pass",$E739&lt;&gt;"Fail"),AND($G739&lt;&gt;"",$G739&lt;&gt;"Open",$G739&lt;&gt;"Closed")),"Check inputs",IF(AND($E739="Fail",$G739=""),"Set follow-up","OK"))))</f>
        <v/>
      </c>
      <c r="I739" s="26">
        <f>IF(AND(ISNUMBER($A739),N($A739)&gt;=18264,N($A739)&lt;=73050),$A739,0)</f>
        <v>0</v>
      </c>
    </row>
    <row r="740" spans="1:9" x14ac:dyDescent="0.25">
      <c r="A740" s="25"/>
      <c r="B740" s="13"/>
      <c r="C740" s="13"/>
      <c r="D740" s="14"/>
      <c r="E740" s="13"/>
      <c r="F740" s="14"/>
      <c r="G740" s="13"/>
      <c r="H740" s="16" t="str">
        <f>IF(COUNTA($A740:$G740)=0,"",IF(OR($B740="",SUMPRODUCT(--(Extinguishers!$A$2:$A$301=$B740))&lt;&gt;1),"Check ID",IF(OR(NOT(AND(ISNUMBER($A740),N($A740)&gt;=18264,N($A740)&lt;=73050)),N($A740)&lt;SUMPRODUCT(--(Extinguishers!$A$2:$A$301=$B740),Extinguishers!$E$2:$E$301),AND($C740&lt;&gt;"Monthly",$C740&lt;&gt;"Maintenance",$C740&lt;&gt;"Internal",$C740&lt;&gt;"Hydrostatic"),AND($E740&lt;&gt;"Pass",$E740&lt;&gt;"Fail"),AND($G740&lt;&gt;"",$G740&lt;&gt;"Open",$G740&lt;&gt;"Closed")),"Check inputs",IF(AND($E740="Fail",$G740=""),"Set follow-up","OK"))))</f>
        <v/>
      </c>
      <c r="I740" s="26">
        <f>IF(AND(ISNUMBER($A740),N($A740)&gt;=18264,N($A740)&lt;=73050),$A740,0)</f>
        <v>0</v>
      </c>
    </row>
    <row r="741" spans="1:9" x14ac:dyDescent="0.25">
      <c r="A741" s="25"/>
      <c r="B741" s="13"/>
      <c r="C741" s="13"/>
      <c r="D741" s="14"/>
      <c r="E741" s="13"/>
      <c r="F741" s="14"/>
      <c r="G741" s="13"/>
      <c r="H741" s="16" t="str">
        <f>IF(COUNTA($A741:$G741)=0,"",IF(OR($B741="",SUMPRODUCT(--(Extinguishers!$A$2:$A$301=$B741))&lt;&gt;1),"Check ID",IF(OR(NOT(AND(ISNUMBER($A741),N($A741)&gt;=18264,N($A741)&lt;=73050)),N($A741)&lt;SUMPRODUCT(--(Extinguishers!$A$2:$A$301=$B741),Extinguishers!$E$2:$E$301),AND($C741&lt;&gt;"Monthly",$C741&lt;&gt;"Maintenance",$C741&lt;&gt;"Internal",$C741&lt;&gt;"Hydrostatic"),AND($E741&lt;&gt;"Pass",$E741&lt;&gt;"Fail"),AND($G741&lt;&gt;"",$G741&lt;&gt;"Open",$G741&lt;&gt;"Closed")),"Check inputs",IF(AND($E741="Fail",$G741=""),"Set follow-up","OK"))))</f>
        <v/>
      </c>
      <c r="I741" s="26">
        <f>IF(AND(ISNUMBER($A741),N($A741)&gt;=18264,N($A741)&lt;=73050),$A741,0)</f>
        <v>0</v>
      </c>
    </row>
    <row r="742" spans="1:9" x14ac:dyDescent="0.25">
      <c r="A742" s="25"/>
      <c r="B742" s="13"/>
      <c r="C742" s="13"/>
      <c r="D742" s="14"/>
      <c r="E742" s="13"/>
      <c r="F742" s="14"/>
      <c r="G742" s="13"/>
      <c r="H742" s="16" t="str">
        <f>IF(COUNTA($A742:$G742)=0,"",IF(OR($B742="",SUMPRODUCT(--(Extinguishers!$A$2:$A$301=$B742))&lt;&gt;1),"Check ID",IF(OR(NOT(AND(ISNUMBER($A742),N($A742)&gt;=18264,N($A742)&lt;=73050)),N($A742)&lt;SUMPRODUCT(--(Extinguishers!$A$2:$A$301=$B742),Extinguishers!$E$2:$E$301),AND($C742&lt;&gt;"Monthly",$C742&lt;&gt;"Maintenance",$C742&lt;&gt;"Internal",$C742&lt;&gt;"Hydrostatic"),AND($E742&lt;&gt;"Pass",$E742&lt;&gt;"Fail"),AND($G742&lt;&gt;"",$G742&lt;&gt;"Open",$G742&lt;&gt;"Closed")),"Check inputs",IF(AND($E742="Fail",$G742=""),"Set follow-up","OK"))))</f>
        <v/>
      </c>
      <c r="I742" s="26">
        <f>IF(AND(ISNUMBER($A742),N($A742)&gt;=18264,N($A742)&lt;=73050),$A742,0)</f>
        <v>0</v>
      </c>
    </row>
    <row r="743" spans="1:9" x14ac:dyDescent="0.25">
      <c r="A743" s="25"/>
      <c r="B743" s="13"/>
      <c r="C743" s="13"/>
      <c r="D743" s="14"/>
      <c r="E743" s="13"/>
      <c r="F743" s="14"/>
      <c r="G743" s="13"/>
      <c r="H743" s="16" t="str">
        <f>IF(COUNTA($A743:$G743)=0,"",IF(OR($B743="",SUMPRODUCT(--(Extinguishers!$A$2:$A$301=$B743))&lt;&gt;1),"Check ID",IF(OR(NOT(AND(ISNUMBER($A743),N($A743)&gt;=18264,N($A743)&lt;=73050)),N($A743)&lt;SUMPRODUCT(--(Extinguishers!$A$2:$A$301=$B743),Extinguishers!$E$2:$E$301),AND($C743&lt;&gt;"Monthly",$C743&lt;&gt;"Maintenance",$C743&lt;&gt;"Internal",$C743&lt;&gt;"Hydrostatic"),AND($E743&lt;&gt;"Pass",$E743&lt;&gt;"Fail"),AND($G743&lt;&gt;"",$G743&lt;&gt;"Open",$G743&lt;&gt;"Closed")),"Check inputs",IF(AND($E743="Fail",$G743=""),"Set follow-up","OK"))))</f>
        <v/>
      </c>
      <c r="I743" s="26">
        <f>IF(AND(ISNUMBER($A743),N($A743)&gt;=18264,N($A743)&lt;=73050),$A743,0)</f>
        <v>0</v>
      </c>
    </row>
    <row r="744" spans="1:9" x14ac:dyDescent="0.25">
      <c r="A744" s="25"/>
      <c r="B744" s="13"/>
      <c r="C744" s="13"/>
      <c r="D744" s="14"/>
      <c r="E744" s="13"/>
      <c r="F744" s="14"/>
      <c r="G744" s="13"/>
      <c r="H744" s="16" t="str">
        <f>IF(COUNTA($A744:$G744)=0,"",IF(OR($B744="",SUMPRODUCT(--(Extinguishers!$A$2:$A$301=$B744))&lt;&gt;1),"Check ID",IF(OR(NOT(AND(ISNUMBER($A744),N($A744)&gt;=18264,N($A744)&lt;=73050)),N($A744)&lt;SUMPRODUCT(--(Extinguishers!$A$2:$A$301=$B744),Extinguishers!$E$2:$E$301),AND($C744&lt;&gt;"Monthly",$C744&lt;&gt;"Maintenance",$C744&lt;&gt;"Internal",$C744&lt;&gt;"Hydrostatic"),AND($E744&lt;&gt;"Pass",$E744&lt;&gt;"Fail"),AND($G744&lt;&gt;"",$G744&lt;&gt;"Open",$G744&lt;&gt;"Closed")),"Check inputs",IF(AND($E744="Fail",$G744=""),"Set follow-up","OK"))))</f>
        <v/>
      </c>
      <c r="I744" s="26">
        <f>IF(AND(ISNUMBER($A744),N($A744)&gt;=18264,N($A744)&lt;=73050),$A744,0)</f>
        <v>0</v>
      </c>
    </row>
    <row r="745" spans="1:9" x14ac:dyDescent="0.25">
      <c r="A745" s="25"/>
      <c r="B745" s="13"/>
      <c r="C745" s="13"/>
      <c r="D745" s="14"/>
      <c r="E745" s="13"/>
      <c r="F745" s="14"/>
      <c r="G745" s="13"/>
      <c r="H745" s="16" t="str">
        <f>IF(COUNTA($A745:$G745)=0,"",IF(OR($B745="",SUMPRODUCT(--(Extinguishers!$A$2:$A$301=$B745))&lt;&gt;1),"Check ID",IF(OR(NOT(AND(ISNUMBER($A745),N($A745)&gt;=18264,N($A745)&lt;=73050)),N($A745)&lt;SUMPRODUCT(--(Extinguishers!$A$2:$A$301=$B745),Extinguishers!$E$2:$E$301),AND($C745&lt;&gt;"Monthly",$C745&lt;&gt;"Maintenance",$C745&lt;&gt;"Internal",$C745&lt;&gt;"Hydrostatic"),AND($E745&lt;&gt;"Pass",$E745&lt;&gt;"Fail"),AND($G745&lt;&gt;"",$G745&lt;&gt;"Open",$G745&lt;&gt;"Closed")),"Check inputs",IF(AND($E745="Fail",$G745=""),"Set follow-up","OK"))))</f>
        <v/>
      </c>
      <c r="I745" s="26">
        <f>IF(AND(ISNUMBER($A745),N($A745)&gt;=18264,N($A745)&lt;=73050),$A745,0)</f>
        <v>0</v>
      </c>
    </row>
    <row r="746" spans="1:9" x14ac:dyDescent="0.25">
      <c r="A746" s="25"/>
      <c r="B746" s="13"/>
      <c r="C746" s="13"/>
      <c r="D746" s="14"/>
      <c r="E746" s="13"/>
      <c r="F746" s="14"/>
      <c r="G746" s="13"/>
      <c r="H746" s="16" t="str">
        <f>IF(COUNTA($A746:$G746)=0,"",IF(OR($B746="",SUMPRODUCT(--(Extinguishers!$A$2:$A$301=$B746))&lt;&gt;1),"Check ID",IF(OR(NOT(AND(ISNUMBER($A746),N($A746)&gt;=18264,N($A746)&lt;=73050)),N($A746)&lt;SUMPRODUCT(--(Extinguishers!$A$2:$A$301=$B746),Extinguishers!$E$2:$E$301),AND($C746&lt;&gt;"Monthly",$C746&lt;&gt;"Maintenance",$C746&lt;&gt;"Internal",$C746&lt;&gt;"Hydrostatic"),AND($E746&lt;&gt;"Pass",$E746&lt;&gt;"Fail"),AND($G746&lt;&gt;"",$G746&lt;&gt;"Open",$G746&lt;&gt;"Closed")),"Check inputs",IF(AND($E746="Fail",$G746=""),"Set follow-up","OK"))))</f>
        <v/>
      </c>
      <c r="I746" s="26">
        <f>IF(AND(ISNUMBER($A746),N($A746)&gt;=18264,N($A746)&lt;=73050),$A746,0)</f>
        <v>0</v>
      </c>
    </row>
    <row r="747" spans="1:9" x14ac:dyDescent="0.25">
      <c r="A747" s="25"/>
      <c r="B747" s="13"/>
      <c r="C747" s="13"/>
      <c r="D747" s="14"/>
      <c r="E747" s="13"/>
      <c r="F747" s="14"/>
      <c r="G747" s="13"/>
      <c r="H747" s="16" t="str">
        <f>IF(COUNTA($A747:$G747)=0,"",IF(OR($B747="",SUMPRODUCT(--(Extinguishers!$A$2:$A$301=$B747))&lt;&gt;1),"Check ID",IF(OR(NOT(AND(ISNUMBER($A747),N($A747)&gt;=18264,N($A747)&lt;=73050)),N($A747)&lt;SUMPRODUCT(--(Extinguishers!$A$2:$A$301=$B747),Extinguishers!$E$2:$E$301),AND($C747&lt;&gt;"Monthly",$C747&lt;&gt;"Maintenance",$C747&lt;&gt;"Internal",$C747&lt;&gt;"Hydrostatic"),AND($E747&lt;&gt;"Pass",$E747&lt;&gt;"Fail"),AND($G747&lt;&gt;"",$G747&lt;&gt;"Open",$G747&lt;&gt;"Closed")),"Check inputs",IF(AND($E747="Fail",$G747=""),"Set follow-up","OK"))))</f>
        <v/>
      </c>
      <c r="I747" s="26">
        <f>IF(AND(ISNUMBER($A747),N($A747)&gt;=18264,N($A747)&lt;=73050),$A747,0)</f>
        <v>0</v>
      </c>
    </row>
    <row r="748" spans="1:9" x14ac:dyDescent="0.25">
      <c r="A748" s="25"/>
      <c r="B748" s="13"/>
      <c r="C748" s="13"/>
      <c r="D748" s="14"/>
      <c r="E748" s="13"/>
      <c r="F748" s="14"/>
      <c r="G748" s="13"/>
      <c r="H748" s="16" t="str">
        <f>IF(COUNTA($A748:$G748)=0,"",IF(OR($B748="",SUMPRODUCT(--(Extinguishers!$A$2:$A$301=$B748))&lt;&gt;1),"Check ID",IF(OR(NOT(AND(ISNUMBER($A748),N($A748)&gt;=18264,N($A748)&lt;=73050)),N($A748)&lt;SUMPRODUCT(--(Extinguishers!$A$2:$A$301=$B748),Extinguishers!$E$2:$E$301),AND($C748&lt;&gt;"Monthly",$C748&lt;&gt;"Maintenance",$C748&lt;&gt;"Internal",$C748&lt;&gt;"Hydrostatic"),AND($E748&lt;&gt;"Pass",$E748&lt;&gt;"Fail"),AND($G748&lt;&gt;"",$G748&lt;&gt;"Open",$G748&lt;&gt;"Closed")),"Check inputs",IF(AND($E748="Fail",$G748=""),"Set follow-up","OK"))))</f>
        <v/>
      </c>
      <c r="I748" s="26">
        <f>IF(AND(ISNUMBER($A748),N($A748)&gt;=18264,N($A748)&lt;=73050),$A748,0)</f>
        <v>0</v>
      </c>
    </row>
    <row r="749" spans="1:9" x14ac:dyDescent="0.25">
      <c r="A749" s="25"/>
      <c r="B749" s="13"/>
      <c r="C749" s="13"/>
      <c r="D749" s="14"/>
      <c r="E749" s="13"/>
      <c r="F749" s="14"/>
      <c r="G749" s="13"/>
      <c r="H749" s="16" t="str">
        <f>IF(COUNTA($A749:$G749)=0,"",IF(OR($B749="",SUMPRODUCT(--(Extinguishers!$A$2:$A$301=$B749))&lt;&gt;1),"Check ID",IF(OR(NOT(AND(ISNUMBER($A749),N($A749)&gt;=18264,N($A749)&lt;=73050)),N($A749)&lt;SUMPRODUCT(--(Extinguishers!$A$2:$A$301=$B749),Extinguishers!$E$2:$E$301),AND($C749&lt;&gt;"Monthly",$C749&lt;&gt;"Maintenance",$C749&lt;&gt;"Internal",$C749&lt;&gt;"Hydrostatic"),AND($E749&lt;&gt;"Pass",$E749&lt;&gt;"Fail"),AND($G749&lt;&gt;"",$G749&lt;&gt;"Open",$G749&lt;&gt;"Closed")),"Check inputs",IF(AND($E749="Fail",$G749=""),"Set follow-up","OK"))))</f>
        <v/>
      </c>
      <c r="I749" s="26">
        <f>IF(AND(ISNUMBER($A749),N($A749)&gt;=18264,N($A749)&lt;=73050),$A749,0)</f>
        <v>0</v>
      </c>
    </row>
    <row r="750" spans="1:9" x14ac:dyDescent="0.25">
      <c r="A750" s="25"/>
      <c r="B750" s="13"/>
      <c r="C750" s="13"/>
      <c r="D750" s="14"/>
      <c r="E750" s="13"/>
      <c r="F750" s="14"/>
      <c r="G750" s="13"/>
      <c r="H750" s="16" t="str">
        <f>IF(COUNTA($A750:$G750)=0,"",IF(OR($B750="",SUMPRODUCT(--(Extinguishers!$A$2:$A$301=$B750))&lt;&gt;1),"Check ID",IF(OR(NOT(AND(ISNUMBER($A750),N($A750)&gt;=18264,N($A750)&lt;=73050)),N($A750)&lt;SUMPRODUCT(--(Extinguishers!$A$2:$A$301=$B750),Extinguishers!$E$2:$E$301),AND($C750&lt;&gt;"Monthly",$C750&lt;&gt;"Maintenance",$C750&lt;&gt;"Internal",$C750&lt;&gt;"Hydrostatic"),AND($E750&lt;&gt;"Pass",$E750&lt;&gt;"Fail"),AND($G750&lt;&gt;"",$G750&lt;&gt;"Open",$G750&lt;&gt;"Closed")),"Check inputs",IF(AND($E750="Fail",$G750=""),"Set follow-up","OK"))))</f>
        <v/>
      </c>
      <c r="I750" s="26">
        <f>IF(AND(ISNUMBER($A750),N($A750)&gt;=18264,N($A750)&lt;=73050),$A750,0)</f>
        <v>0</v>
      </c>
    </row>
    <row r="751" spans="1:9" x14ac:dyDescent="0.25">
      <c r="A751" s="25"/>
      <c r="B751" s="13"/>
      <c r="C751" s="13"/>
      <c r="D751" s="14"/>
      <c r="E751" s="13"/>
      <c r="F751" s="14"/>
      <c r="G751" s="13"/>
      <c r="H751" s="16" t="str">
        <f>IF(COUNTA($A751:$G751)=0,"",IF(OR($B751="",SUMPRODUCT(--(Extinguishers!$A$2:$A$301=$B751))&lt;&gt;1),"Check ID",IF(OR(NOT(AND(ISNUMBER($A751),N($A751)&gt;=18264,N($A751)&lt;=73050)),N($A751)&lt;SUMPRODUCT(--(Extinguishers!$A$2:$A$301=$B751),Extinguishers!$E$2:$E$301),AND($C751&lt;&gt;"Monthly",$C751&lt;&gt;"Maintenance",$C751&lt;&gt;"Internal",$C751&lt;&gt;"Hydrostatic"),AND($E751&lt;&gt;"Pass",$E751&lt;&gt;"Fail"),AND($G751&lt;&gt;"",$G751&lt;&gt;"Open",$G751&lt;&gt;"Closed")),"Check inputs",IF(AND($E751="Fail",$G751=""),"Set follow-up","OK"))))</f>
        <v/>
      </c>
      <c r="I751" s="26">
        <f>IF(AND(ISNUMBER($A751),N($A751)&gt;=18264,N($A751)&lt;=73050),$A751,0)</f>
        <v>0</v>
      </c>
    </row>
    <row r="752" spans="1:9" x14ac:dyDescent="0.25">
      <c r="A752" s="25"/>
      <c r="B752" s="13"/>
      <c r="C752" s="13"/>
      <c r="D752" s="14"/>
      <c r="E752" s="13"/>
      <c r="F752" s="14"/>
      <c r="G752" s="13"/>
      <c r="H752" s="16" t="str">
        <f>IF(COUNTA($A752:$G752)=0,"",IF(OR($B752="",SUMPRODUCT(--(Extinguishers!$A$2:$A$301=$B752))&lt;&gt;1),"Check ID",IF(OR(NOT(AND(ISNUMBER($A752),N($A752)&gt;=18264,N($A752)&lt;=73050)),N($A752)&lt;SUMPRODUCT(--(Extinguishers!$A$2:$A$301=$B752),Extinguishers!$E$2:$E$301),AND($C752&lt;&gt;"Monthly",$C752&lt;&gt;"Maintenance",$C752&lt;&gt;"Internal",$C752&lt;&gt;"Hydrostatic"),AND($E752&lt;&gt;"Pass",$E752&lt;&gt;"Fail"),AND($G752&lt;&gt;"",$G752&lt;&gt;"Open",$G752&lt;&gt;"Closed")),"Check inputs",IF(AND($E752="Fail",$G752=""),"Set follow-up","OK"))))</f>
        <v/>
      </c>
      <c r="I752" s="26">
        <f>IF(AND(ISNUMBER($A752),N($A752)&gt;=18264,N($A752)&lt;=73050),$A752,0)</f>
        <v>0</v>
      </c>
    </row>
    <row r="753" spans="1:9" x14ac:dyDescent="0.25">
      <c r="A753" s="25"/>
      <c r="B753" s="13"/>
      <c r="C753" s="13"/>
      <c r="D753" s="14"/>
      <c r="E753" s="13"/>
      <c r="F753" s="14"/>
      <c r="G753" s="13"/>
      <c r="H753" s="16" t="str">
        <f>IF(COUNTA($A753:$G753)=0,"",IF(OR($B753="",SUMPRODUCT(--(Extinguishers!$A$2:$A$301=$B753))&lt;&gt;1),"Check ID",IF(OR(NOT(AND(ISNUMBER($A753),N($A753)&gt;=18264,N($A753)&lt;=73050)),N($A753)&lt;SUMPRODUCT(--(Extinguishers!$A$2:$A$301=$B753),Extinguishers!$E$2:$E$301),AND($C753&lt;&gt;"Monthly",$C753&lt;&gt;"Maintenance",$C753&lt;&gt;"Internal",$C753&lt;&gt;"Hydrostatic"),AND($E753&lt;&gt;"Pass",$E753&lt;&gt;"Fail"),AND($G753&lt;&gt;"",$G753&lt;&gt;"Open",$G753&lt;&gt;"Closed")),"Check inputs",IF(AND($E753="Fail",$G753=""),"Set follow-up","OK"))))</f>
        <v/>
      </c>
      <c r="I753" s="26">
        <f>IF(AND(ISNUMBER($A753),N($A753)&gt;=18264,N($A753)&lt;=73050),$A753,0)</f>
        <v>0</v>
      </c>
    </row>
    <row r="754" spans="1:9" x14ac:dyDescent="0.25">
      <c r="A754" s="25"/>
      <c r="B754" s="13"/>
      <c r="C754" s="13"/>
      <c r="D754" s="14"/>
      <c r="E754" s="13"/>
      <c r="F754" s="14"/>
      <c r="G754" s="13"/>
      <c r="H754" s="16" t="str">
        <f>IF(COUNTA($A754:$G754)=0,"",IF(OR($B754="",SUMPRODUCT(--(Extinguishers!$A$2:$A$301=$B754))&lt;&gt;1),"Check ID",IF(OR(NOT(AND(ISNUMBER($A754),N($A754)&gt;=18264,N($A754)&lt;=73050)),N($A754)&lt;SUMPRODUCT(--(Extinguishers!$A$2:$A$301=$B754),Extinguishers!$E$2:$E$301),AND($C754&lt;&gt;"Monthly",$C754&lt;&gt;"Maintenance",$C754&lt;&gt;"Internal",$C754&lt;&gt;"Hydrostatic"),AND($E754&lt;&gt;"Pass",$E754&lt;&gt;"Fail"),AND($G754&lt;&gt;"",$G754&lt;&gt;"Open",$G754&lt;&gt;"Closed")),"Check inputs",IF(AND($E754="Fail",$G754=""),"Set follow-up","OK"))))</f>
        <v/>
      </c>
      <c r="I754" s="26">
        <f>IF(AND(ISNUMBER($A754),N($A754)&gt;=18264,N($A754)&lt;=73050),$A754,0)</f>
        <v>0</v>
      </c>
    </row>
    <row r="755" spans="1:9" x14ac:dyDescent="0.25">
      <c r="A755" s="25"/>
      <c r="B755" s="13"/>
      <c r="C755" s="13"/>
      <c r="D755" s="14"/>
      <c r="E755" s="13"/>
      <c r="F755" s="14"/>
      <c r="G755" s="13"/>
      <c r="H755" s="16" t="str">
        <f>IF(COUNTA($A755:$G755)=0,"",IF(OR($B755="",SUMPRODUCT(--(Extinguishers!$A$2:$A$301=$B755))&lt;&gt;1),"Check ID",IF(OR(NOT(AND(ISNUMBER($A755),N($A755)&gt;=18264,N($A755)&lt;=73050)),N($A755)&lt;SUMPRODUCT(--(Extinguishers!$A$2:$A$301=$B755),Extinguishers!$E$2:$E$301),AND($C755&lt;&gt;"Monthly",$C755&lt;&gt;"Maintenance",$C755&lt;&gt;"Internal",$C755&lt;&gt;"Hydrostatic"),AND($E755&lt;&gt;"Pass",$E755&lt;&gt;"Fail"),AND($G755&lt;&gt;"",$G755&lt;&gt;"Open",$G755&lt;&gt;"Closed")),"Check inputs",IF(AND($E755="Fail",$G755=""),"Set follow-up","OK"))))</f>
        <v/>
      </c>
      <c r="I755" s="26">
        <f>IF(AND(ISNUMBER($A755),N($A755)&gt;=18264,N($A755)&lt;=73050),$A755,0)</f>
        <v>0</v>
      </c>
    </row>
    <row r="756" spans="1:9" x14ac:dyDescent="0.25">
      <c r="A756" s="25"/>
      <c r="B756" s="13"/>
      <c r="C756" s="13"/>
      <c r="D756" s="14"/>
      <c r="E756" s="13"/>
      <c r="F756" s="14"/>
      <c r="G756" s="13"/>
      <c r="H756" s="16" t="str">
        <f>IF(COUNTA($A756:$G756)=0,"",IF(OR($B756="",SUMPRODUCT(--(Extinguishers!$A$2:$A$301=$B756))&lt;&gt;1),"Check ID",IF(OR(NOT(AND(ISNUMBER($A756),N($A756)&gt;=18264,N($A756)&lt;=73050)),N($A756)&lt;SUMPRODUCT(--(Extinguishers!$A$2:$A$301=$B756),Extinguishers!$E$2:$E$301),AND($C756&lt;&gt;"Monthly",$C756&lt;&gt;"Maintenance",$C756&lt;&gt;"Internal",$C756&lt;&gt;"Hydrostatic"),AND($E756&lt;&gt;"Pass",$E756&lt;&gt;"Fail"),AND($G756&lt;&gt;"",$G756&lt;&gt;"Open",$G756&lt;&gt;"Closed")),"Check inputs",IF(AND($E756="Fail",$G756=""),"Set follow-up","OK"))))</f>
        <v/>
      </c>
      <c r="I756" s="26">
        <f>IF(AND(ISNUMBER($A756),N($A756)&gt;=18264,N($A756)&lt;=73050),$A756,0)</f>
        <v>0</v>
      </c>
    </row>
    <row r="757" spans="1:9" x14ac:dyDescent="0.25">
      <c r="A757" s="25"/>
      <c r="B757" s="13"/>
      <c r="C757" s="13"/>
      <c r="D757" s="14"/>
      <c r="E757" s="13"/>
      <c r="F757" s="14"/>
      <c r="G757" s="13"/>
      <c r="H757" s="16" t="str">
        <f>IF(COUNTA($A757:$G757)=0,"",IF(OR($B757="",SUMPRODUCT(--(Extinguishers!$A$2:$A$301=$B757))&lt;&gt;1),"Check ID",IF(OR(NOT(AND(ISNUMBER($A757),N($A757)&gt;=18264,N($A757)&lt;=73050)),N($A757)&lt;SUMPRODUCT(--(Extinguishers!$A$2:$A$301=$B757),Extinguishers!$E$2:$E$301),AND($C757&lt;&gt;"Monthly",$C757&lt;&gt;"Maintenance",$C757&lt;&gt;"Internal",$C757&lt;&gt;"Hydrostatic"),AND($E757&lt;&gt;"Pass",$E757&lt;&gt;"Fail"),AND($G757&lt;&gt;"",$G757&lt;&gt;"Open",$G757&lt;&gt;"Closed")),"Check inputs",IF(AND($E757="Fail",$G757=""),"Set follow-up","OK"))))</f>
        <v/>
      </c>
      <c r="I757" s="26">
        <f>IF(AND(ISNUMBER($A757),N($A757)&gt;=18264,N($A757)&lt;=73050),$A757,0)</f>
        <v>0</v>
      </c>
    </row>
    <row r="758" spans="1:9" x14ac:dyDescent="0.25">
      <c r="A758" s="25"/>
      <c r="B758" s="13"/>
      <c r="C758" s="13"/>
      <c r="D758" s="14"/>
      <c r="E758" s="13"/>
      <c r="F758" s="14"/>
      <c r="G758" s="13"/>
      <c r="H758" s="16" t="str">
        <f>IF(COUNTA($A758:$G758)=0,"",IF(OR($B758="",SUMPRODUCT(--(Extinguishers!$A$2:$A$301=$B758))&lt;&gt;1),"Check ID",IF(OR(NOT(AND(ISNUMBER($A758),N($A758)&gt;=18264,N($A758)&lt;=73050)),N($A758)&lt;SUMPRODUCT(--(Extinguishers!$A$2:$A$301=$B758),Extinguishers!$E$2:$E$301),AND($C758&lt;&gt;"Monthly",$C758&lt;&gt;"Maintenance",$C758&lt;&gt;"Internal",$C758&lt;&gt;"Hydrostatic"),AND($E758&lt;&gt;"Pass",$E758&lt;&gt;"Fail"),AND($G758&lt;&gt;"",$G758&lt;&gt;"Open",$G758&lt;&gt;"Closed")),"Check inputs",IF(AND($E758="Fail",$G758=""),"Set follow-up","OK"))))</f>
        <v/>
      </c>
      <c r="I758" s="26">
        <f>IF(AND(ISNUMBER($A758),N($A758)&gt;=18264,N($A758)&lt;=73050),$A758,0)</f>
        <v>0</v>
      </c>
    </row>
    <row r="759" spans="1:9" x14ac:dyDescent="0.25">
      <c r="A759" s="25"/>
      <c r="B759" s="13"/>
      <c r="C759" s="13"/>
      <c r="D759" s="14"/>
      <c r="E759" s="13"/>
      <c r="F759" s="14"/>
      <c r="G759" s="13"/>
      <c r="H759" s="16" t="str">
        <f>IF(COUNTA($A759:$G759)=0,"",IF(OR($B759="",SUMPRODUCT(--(Extinguishers!$A$2:$A$301=$B759))&lt;&gt;1),"Check ID",IF(OR(NOT(AND(ISNUMBER($A759),N($A759)&gt;=18264,N($A759)&lt;=73050)),N($A759)&lt;SUMPRODUCT(--(Extinguishers!$A$2:$A$301=$B759),Extinguishers!$E$2:$E$301),AND($C759&lt;&gt;"Monthly",$C759&lt;&gt;"Maintenance",$C759&lt;&gt;"Internal",$C759&lt;&gt;"Hydrostatic"),AND($E759&lt;&gt;"Pass",$E759&lt;&gt;"Fail"),AND($G759&lt;&gt;"",$G759&lt;&gt;"Open",$G759&lt;&gt;"Closed")),"Check inputs",IF(AND($E759="Fail",$G759=""),"Set follow-up","OK"))))</f>
        <v/>
      </c>
      <c r="I759" s="26">
        <f>IF(AND(ISNUMBER($A759),N($A759)&gt;=18264,N($A759)&lt;=73050),$A759,0)</f>
        <v>0</v>
      </c>
    </row>
    <row r="760" spans="1:9" x14ac:dyDescent="0.25">
      <c r="A760" s="25"/>
      <c r="B760" s="13"/>
      <c r="C760" s="13"/>
      <c r="D760" s="14"/>
      <c r="E760" s="13"/>
      <c r="F760" s="14"/>
      <c r="G760" s="13"/>
      <c r="H760" s="16" t="str">
        <f>IF(COUNTA($A760:$G760)=0,"",IF(OR($B760="",SUMPRODUCT(--(Extinguishers!$A$2:$A$301=$B760))&lt;&gt;1),"Check ID",IF(OR(NOT(AND(ISNUMBER($A760),N($A760)&gt;=18264,N($A760)&lt;=73050)),N($A760)&lt;SUMPRODUCT(--(Extinguishers!$A$2:$A$301=$B760),Extinguishers!$E$2:$E$301),AND($C760&lt;&gt;"Monthly",$C760&lt;&gt;"Maintenance",$C760&lt;&gt;"Internal",$C760&lt;&gt;"Hydrostatic"),AND($E760&lt;&gt;"Pass",$E760&lt;&gt;"Fail"),AND($G760&lt;&gt;"",$G760&lt;&gt;"Open",$G760&lt;&gt;"Closed")),"Check inputs",IF(AND($E760="Fail",$G760=""),"Set follow-up","OK"))))</f>
        <v/>
      </c>
      <c r="I760" s="26">
        <f>IF(AND(ISNUMBER($A760),N($A760)&gt;=18264,N($A760)&lt;=73050),$A760,0)</f>
        <v>0</v>
      </c>
    </row>
    <row r="761" spans="1:9" x14ac:dyDescent="0.25">
      <c r="A761" s="25"/>
      <c r="B761" s="13"/>
      <c r="C761" s="13"/>
      <c r="D761" s="14"/>
      <c r="E761" s="13"/>
      <c r="F761" s="14"/>
      <c r="G761" s="13"/>
      <c r="H761" s="16" t="str">
        <f>IF(COUNTA($A761:$G761)=0,"",IF(OR($B761="",SUMPRODUCT(--(Extinguishers!$A$2:$A$301=$B761))&lt;&gt;1),"Check ID",IF(OR(NOT(AND(ISNUMBER($A761),N($A761)&gt;=18264,N($A761)&lt;=73050)),N($A761)&lt;SUMPRODUCT(--(Extinguishers!$A$2:$A$301=$B761),Extinguishers!$E$2:$E$301),AND($C761&lt;&gt;"Monthly",$C761&lt;&gt;"Maintenance",$C761&lt;&gt;"Internal",$C761&lt;&gt;"Hydrostatic"),AND($E761&lt;&gt;"Pass",$E761&lt;&gt;"Fail"),AND($G761&lt;&gt;"",$G761&lt;&gt;"Open",$G761&lt;&gt;"Closed")),"Check inputs",IF(AND($E761="Fail",$G761=""),"Set follow-up","OK"))))</f>
        <v/>
      </c>
      <c r="I761" s="26">
        <f>IF(AND(ISNUMBER($A761),N($A761)&gt;=18264,N($A761)&lt;=73050),$A761,0)</f>
        <v>0</v>
      </c>
    </row>
    <row r="762" spans="1:9" x14ac:dyDescent="0.25">
      <c r="A762" s="25"/>
      <c r="B762" s="13"/>
      <c r="C762" s="13"/>
      <c r="D762" s="14"/>
      <c r="E762" s="13"/>
      <c r="F762" s="14"/>
      <c r="G762" s="13"/>
      <c r="H762" s="16" t="str">
        <f>IF(COUNTA($A762:$G762)=0,"",IF(OR($B762="",SUMPRODUCT(--(Extinguishers!$A$2:$A$301=$B762))&lt;&gt;1),"Check ID",IF(OR(NOT(AND(ISNUMBER($A762),N($A762)&gt;=18264,N($A762)&lt;=73050)),N($A762)&lt;SUMPRODUCT(--(Extinguishers!$A$2:$A$301=$B762),Extinguishers!$E$2:$E$301),AND($C762&lt;&gt;"Monthly",$C762&lt;&gt;"Maintenance",$C762&lt;&gt;"Internal",$C762&lt;&gt;"Hydrostatic"),AND($E762&lt;&gt;"Pass",$E762&lt;&gt;"Fail"),AND($G762&lt;&gt;"",$G762&lt;&gt;"Open",$G762&lt;&gt;"Closed")),"Check inputs",IF(AND($E762="Fail",$G762=""),"Set follow-up","OK"))))</f>
        <v/>
      </c>
      <c r="I762" s="26">
        <f>IF(AND(ISNUMBER($A762),N($A762)&gt;=18264,N($A762)&lt;=73050),$A762,0)</f>
        <v>0</v>
      </c>
    </row>
    <row r="763" spans="1:9" x14ac:dyDescent="0.25">
      <c r="A763" s="25"/>
      <c r="B763" s="13"/>
      <c r="C763" s="13"/>
      <c r="D763" s="14"/>
      <c r="E763" s="13"/>
      <c r="F763" s="14"/>
      <c r="G763" s="13"/>
      <c r="H763" s="16" t="str">
        <f>IF(COUNTA($A763:$G763)=0,"",IF(OR($B763="",SUMPRODUCT(--(Extinguishers!$A$2:$A$301=$B763))&lt;&gt;1),"Check ID",IF(OR(NOT(AND(ISNUMBER($A763),N($A763)&gt;=18264,N($A763)&lt;=73050)),N($A763)&lt;SUMPRODUCT(--(Extinguishers!$A$2:$A$301=$B763),Extinguishers!$E$2:$E$301),AND($C763&lt;&gt;"Monthly",$C763&lt;&gt;"Maintenance",$C763&lt;&gt;"Internal",$C763&lt;&gt;"Hydrostatic"),AND($E763&lt;&gt;"Pass",$E763&lt;&gt;"Fail"),AND($G763&lt;&gt;"",$G763&lt;&gt;"Open",$G763&lt;&gt;"Closed")),"Check inputs",IF(AND($E763="Fail",$G763=""),"Set follow-up","OK"))))</f>
        <v/>
      </c>
      <c r="I763" s="26">
        <f>IF(AND(ISNUMBER($A763),N($A763)&gt;=18264,N($A763)&lt;=73050),$A763,0)</f>
        <v>0</v>
      </c>
    </row>
    <row r="764" spans="1:9" x14ac:dyDescent="0.25">
      <c r="A764" s="25"/>
      <c r="B764" s="13"/>
      <c r="C764" s="13"/>
      <c r="D764" s="14"/>
      <c r="E764" s="13"/>
      <c r="F764" s="14"/>
      <c r="G764" s="13"/>
      <c r="H764" s="16" t="str">
        <f>IF(COUNTA($A764:$G764)=0,"",IF(OR($B764="",SUMPRODUCT(--(Extinguishers!$A$2:$A$301=$B764))&lt;&gt;1),"Check ID",IF(OR(NOT(AND(ISNUMBER($A764),N($A764)&gt;=18264,N($A764)&lt;=73050)),N($A764)&lt;SUMPRODUCT(--(Extinguishers!$A$2:$A$301=$B764),Extinguishers!$E$2:$E$301),AND($C764&lt;&gt;"Monthly",$C764&lt;&gt;"Maintenance",$C764&lt;&gt;"Internal",$C764&lt;&gt;"Hydrostatic"),AND($E764&lt;&gt;"Pass",$E764&lt;&gt;"Fail"),AND($G764&lt;&gt;"",$G764&lt;&gt;"Open",$G764&lt;&gt;"Closed")),"Check inputs",IF(AND($E764="Fail",$G764=""),"Set follow-up","OK"))))</f>
        <v/>
      </c>
      <c r="I764" s="26">
        <f>IF(AND(ISNUMBER($A764),N($A764)&gt;=18264,N($A764)&lt;=73050),$A764,0)</f>
        <v>0</v>
      </c>
    </row>
    <row r="765" spans="1:9" x14ac:dyDescent="0.25">
      <c r="A765" s="25"/>
      <c r="B765" s="13"/>
      <c r="C765" s="13"/>
      <c r="D765" s="14"/>
      <c r="E765" s="13"/>
      <c r="F765" s="14"/>
      <c r="G765" s="13"/>
      <c r="H765" s="16" t="str">
        <f>IF(COUNTA($A765:$G765)=0,"",IF(OR($B765="",SUMPRODUCT(--(Extinguishers!$A$2:$A$301=$B765))&lt;&gt;1),"Check ID",IF(OR(NOT(AND(ISNUMBER($A765),N($A765)&gt;=18264,N($A765)&lt;=73050)),N($A765)&lt;SUMPRODUCT(--(Extinguishers!$A$2:$A$301=$B765),Extinguishers!$E$2:$E$301),AND($C765&lt;&gt;"Monthly",$C765&lt;&gt;"Maintenance",$C765&lt;&gt;"Internal",$C765&lt;&gt;"Hydrostatic"),AND($E765&lt;&gt;"Pass",$E765&lt;&gt;"Fail"),AND($G765&lt;&gt;"",$G765&lt;&gt;"Open",$G765&lt;&gt;"Closed")),"Check inputs",IF(AND($E765="Fail",$G765=""),"Set follow-up","OK"))))</f>
        <v/>
      </c>
      <c r="I765" s="26">
        <f>IF(AND(ISNUMBER($A765),N($A765)&gt;=18264,N($A765)&lt;=73050),$A765,0)</f>
        <v>0</v>
      </c>
    </row>
    <row r="766" spans="1:9" x14ac:dyDescent="0.25">
      <c r="A766" s="25"/>
      <c r="B766" s="13"/>
      <c r="C766" s="13"/>
      <c r="D766" s="14"/>
      <c r="E766" s="13"/>
      <c r="F766" s="14"/>
      <c r="G766" s="13"/>
      <c r="H766" s="16" t="str">
        <f>IF(COUNTA($A766:$G766)=0,"",IF(OR($B766="",SUMPRODUCT(--(Extinguishers!$A$2:$A$301=$B766))&lt;&gt;1),"Check ID",IF(OR(NOT(AND(ISNUMBER($A766),N($A766)&gt;=18264,N($A766)&lt;=73050)),N($A766)&lt;SUMPRODUCT(--(Extinguishers!$A$2:$A$301=$B766),Extinguishers!$E$2:$E$301),AND($C766&lt;&gt;"Monthly",$C766&lt;&gt;"Maintenance",$C766&lt;&gt;"Internal",$C766&lt;&gt;"Hydrostatic"),AND($E766&lt;&gt;"Pass",$E766&lt;&gt;"Fail"),AND($G766&lt;&gt;"",$G766&lt;&gt;"Open",$G766&lt;&gt;"Closed")),"Check inputs",IF(AND($E766="Fail",$G766=""),"Set follow-up","OK"))))</f>
        <v/>
      </c>
      <c r="I766" s="26">
        <f>IF(AND(ISNUMBER($A766),N($A766)&gt;=18264,N($A766)&lt;=73050),$A766,0)</f>
        <v>0</v>
      </c>
    </row>
    <row r="767" spans="1:9" x14ac:dyDescent="0.25">
      <c r="A767" s="25"/>
      <c r="B767" s="13"/>
      <c r="C767" s="13"/>
      <c r="D767" s="14"/>
      <c r="E767" s="13"/>
      <c r="F767" s="14"/>
      <c r="G767" s="13"/>
      <c r="H767" s="16" t="str">
        <f>IF(COUNTA($A767:$G767)=0,"",IF(OR($B767="",SUMPRODUCT(--(Extinguishers!$A$2:$A$301=$B767))&lt;&gt;1),"Check ID",IF(OR(NOT(AND(ISNUMBER($A767),N($A767)&gt;=18264,N($A767)&lt;=73050)),N($A767)&lt;SUMPRODUCT(--(Extinguishers!$A$2:$A$301=$B767),Extinguishers!$E$2:$E$301),AND($C767&lt;&gt;"Monthly",$C767&lt;&gt;"Maintenance",$C767&lt;&gt;"Internal",$C767&lt;&gt;"Hydrostatic"),AND($E767&lt;&gt;"Pass",$E767&lt;&gt;"Fail"),AND($G767&lt;&gt;"",$G767&lt;&gt;"Open",$G767&lt;&gt;"Closed")),"Check inputs",IF(AND($E767="Fail",$G767=""),"Set follow-up","OK"))))</f>
        <v/>
      </c>
      <c r="I767" s="26">
        <f>IF(AND(ISNUMBER($A767),N($A767)&gt;=18264,N($A767)&lt;=73050),$A767,0)</f>
        <v>0</v>
      </c>
    </row>
    <row r="768" spans="1:9" x14ac:dyDescent="0.25">
      <c r="A768" s="25"/>
      <c r="B768" s="13"/>
      <c r="C768" s="13"/>
      <c r="D768" s="14"/>
      <c r="E768" s="13"/>
      <c r="F768" s="14"/>
      <c r="G768" s="13"/>
      <c r="H768" s="16" t="str">
        <f>IF(COUNTA($A768:$G768)=0,"",IF(OR($B768="",SUMPRODUCT(--(Extinguishers!$A$2:$A$301=$B768))&lt;&gt;1),"Check ID",IF(OR(NOT(AND(ISNUMBER($A768),N($A768)&gt;=18264,N($A768)&lt;=73050)),N($A768)&lt;SUMPRODUCT(--(Extinguishers!$A$2:$A$301=$B768),Extinguishers!$E$2:$E$301),AND($C768&lt;&gt;"Monthly",$C768&lt;&gt;"Maintenance",$C768&lt;&gt;"Internal",$C768&lt;&gt;"Hydrostatic"),AND($E768&lt;&gt;"Pass",$E768&lt;&gt;"Fail"),AND($G768&lt;&gt;"",$G768&lt;&gt;"Open",$G768&lt;&gt;"Closed")),"Check inputs",IF(AND($E768="Fail",$G768=""),"Set follow-up","OK"))))</f>
        <v/>
      </c>
      <c r="I768" s="26">
        <f>IF(AND(ISNUMBER($A768),N($A768)&gt;=18264,N($A768)&lt;=73050),$A768,0)</f>
        <v>0</v>
      </c>
    </row>
    <row r="769" spans="1:9" x14ac:dyDescent="0.25">
      <c r="A769" s="25"/>
      <c r="B769" s="13"/>
      <c r="C769" s="13"/>
      <c r="D769" s="14"/>
      <c r="E769" s="13"/>
      <c r="F769" s="14"/>
      <c r="G769" s="13"/>
      <c r="H769" s="16" t="str">
        <f>IF(COUNTA($A769:$G769)=0,"",IF(OR($B769="",SUMPRODUCT(--(Extinguishers!$A$2:$A$301=$B769))&lt;&gt;1),"Check ID",IF(OR(NOT(AND(ISNUMBER($A769),N($A769)&gt;=18264,N($A769)&lt;=73050)),N($A769)&lt;SUMPRODUCT(--(Extinguishers!$A$2:$A$301=$B769),Extinguishers!$E$2:$E$301),AND($C769&lt;&gt;"Monthly",$C769&lt;&gt;"Maintenance",$C769&lt;&gt;"Internal",$C769&lt;&gt;"Hydrostatic"),AND($E769&lt;&gt;"Pass",$E769&lt;&gt;"Fail"),AND($G769&lt;&gt;"",$G769&lt;&gt;"Open",$G769&lt;&gt;"Closed")),"Check inputs",IF(AND($E769="Fail",$G769=""),"Set follow-up","OK"))))</f>
        <v/>
      </c>
      <c r="I769" s="26">
        <f>IF(AND(ISNUMBER($A769),N($A769)&gt;=18264,N($A769)&lt;=73050),$A769,0)</f>
        <v>0</v>
      </c>
    </row>
    <row r="770" spans="1:9" x14ac:dyDescent="0.25">
      <c r="A770" s="25"/>
      <c r="B770" s="13"/>
      <c r="C770" s="13"/>
      <c r="D770" s="14"/>
      <c r="E770" s="13"/>
      <c r="F770" s="14"/>
      <c r="G770" s="13"/>
      <c r="H770" s="16" t="str">
        <f>IF(COUNTA($A770:$G770)=0,"",IF(OR($B770="",SUMPRODUCT(--(Extinguishers!$A$2:$A$301=$B770))&lt;&gt;1),"Check ID",IF(OR(NOT(AND(ISNUMBER($A770),N($A770)&gt;=18264,N($A770)&lt;=73050)),N($A770)&lt;SUMPRODUCT(--(Extinguishers!$A$2:$A$301=$B770),Extinguishers!$E$2:$E$301),AND($C770&lt;&gt;"Monthly",$C770&lt;&gt;"Maintenance",$C770&lt;&gt;"Internal",$C770&lt;&gt;"Hydrostatic"),AND($E770&lt;&gt;"Pass",$E770&lt;&gt;"Fail"),AND($G770&lt;&gt;"",$G770&lt;&gt;"Open",$G770&lt;&gt;"Closed")),"Check inputs",IF(AND($E770="Fail",$G770=""),"Set follow-up","OK"))))</f>
        <v/>
      </c>
      <c r="I770" s="26">
        <f>IF(AND(ISNUMBER($A770),N($A770)&gt;=18264,N($A770)&lt;=73050),$A770,0)</f>
        <v>0</v>
      </c>
    </row>
    <row r="771" spans="1:9" x14ac:dyDescent="0.25">
      <c r="A771" s="25"/>
      <c r="B771" s="13"/>
      <c r="C771" s="13"/>
      <c r="D771" s="14"/>
      <c r="E771" s="13"/>
      <c r="F771" s="14"/>
      <c r="G771" s="13"/>
      <c r="H771" s="16" t="str">
        <f>IF(COUNTA($A771:$G771)=0,"",IF(OR($B771="",SUMPRODUCT(--(Extinguishers!$A$2:$A$301=$B771))&lt;&gt;1),"Check ID",IF(OR(NOT(AND(ISNUMBER($A771),N($A771)&gt;=18264,N($A771)&lt;=73050)),N($A771)&lt;SUMPRODUCT(--(Extinguishers!$A$2:$A$301=$B771),Extinguishers!$E$2:$E$301),AND($C771&lt;&gt;"Monthly",$C771&lt;&gt;"Maintenance",$C771&lt;&gt;"Internal",$C771&lt;&gt;"Hydrostatic"),AND($E771&lt;&gt;"Pass",$E771&lt;&gt;"Fail"),AND($G771&lt;&gt;"",$G771&lt;&gt;"Open",$G771&lt;&gt;"Closed")),"Check inputs",IF(AND($E771="Fail",$G771=""),"Set follow-up","OK"))))</f>
        <v/>
      </c>
      <c r="I771" s="26">
        <f>IF(AND(ISNUMBER($A771),N($A771)&gt;=18264,N($A771)&lt;=73050),$A771,0)</f>
        <v>0</v>
      </c>
    </row>
    <row r="772" spans="1:9" x14ac:dyDescent="0.25">
      <c r="A772" s="25"/>
      <c r="B772" s="13"/>
      <c r="C772" s="13"/>
      <c r="D772" s="14"/>
      <c r="E772" s="13"/>
      <c r="F772" s="14"/>
      <c r="G772" s="13"/>
      <c r="H772" s="16" t="str">
        <f>IF(COUNTA($A772:$G772)=0,"",IF(OR($B772="",SUMPRODUCT(--(Extinguishers!$A$2:$A$301=$B772))&lt;&gt;1),"Check ID",IF(OR(NOT(AND(ISNUMBER($A772),N($A772)&gt;=18264,N($A772)&lt;=73050)),N($A772)&lt;SUMPRODUCT(--(Extinguishers!$A$2:$A$301=$B772),Extinguishers!$E$2:$E$301),AND($C772&lt;&gt;"Monthly",$C772&lt;&gt;"Maintenance",$C772&lt;&gt;"Internal",$C772&lt;&gt;"Hydrostatic"),AND($E772&lt;&gt;"Pass",$E772&lt;&gt;"Fail"),AND($G772&lt;&gt;"",$G772&lt;&gt;"Open",$G772&lt;&gt;"Closed")),"Check inputs",IF(AND($E772="Fail",$G772=""),"Set follow-up","OK"))))</f>
        <v/>
      </c>
      <c r="I772" s="26">
        <f>IF(AND(ISNUMBER($A772),N($A772)&gt;=18264,N($A772)&lt;=73050),$A772,0)</f>
        <v>0</v>
      </c>
    </row>
    <row r="773" spans="1:9" x14ac:dyDescent="0.25">
      <c r="A773" s="25"/>
      <c r="B773" s="13"/>
      <c r="C773" s="13"/>
      <c r="D773" s="14"/>
      <c r="E773" s="13"/>
      <c r="F773" s="14"/>
      <c r="G773" s="13"/>
      <c r="H773" s="16" t="str">
        <f>IF(COUNTA($A773:$G773)=0,"",IF(OR($B773="",SUMPRODUCT(--(Extinguishers!$A$2:$A$301=$B773))&lt;&gt;1),"Check ID",IF(OR(NOT(AND(ISNUMBER($A773),N($A773)&gt;=18264,N($A773)&lt;=73050)),N($A773)&lt;SUMPRODUCT(--(Extinguishers!$A$2:$A$301=$B773),Extinguishers!$E$2:$E$301),AND($C773&lt;&gt;"Monthly",$C773&lt;&gt;"Maintenance",$C773&lt;&gt;"Internal",$C773&lt;&gt;"Hydrostatic"),AND($E773&lt;&gt;"Pass",$E773&lt;&gt;"Fail"),AND($G773&lt;&gt;"",$G773&lt;&gt;"Open",$G773&lt;&gt;"Closed")),"Check inputs",IF(AND($E773="Fail",$G773=""),"Set follow-up","OK"))))</f>
        <v/>
      </c>
      <c r="I773" s="26">
        <f>IF(AND(ISNUMBER($A773),N($A773)&gt;=18264,N($A773)&lt;=73050),$A773,0)</f>
        <v>0</v>
      </c>
    </row>
    <row r="774" spans="1:9" x14ac:dyDescent="0.25">
      <c r="A774" s="25"/>
      <c r="B774" s="13"/>
      <c r="C774" s="13"/>
      <c r="D774" s="14"/>
      <c r="E774" s="13"/>
      <c r="F774" s="14"/>
      <c r="G774" s="13"/>
      <c r="H774" s="16" t="str">
        <f>IF(COUNTA($A774:$G774)=0,"",IF(OR($B774="",SUMPRODUCT(--(Extinguishers!$A$2:$A$301=$B774))&lt;&gt;1),"Check ID",IF(OR(NOT(AND(ISNUMBER($A774),N($A774)&gt;=18264,N($A774)&lt;=73050)),N($A774)&lt;SUMPRODUCT(--(Extinguishers!$A$2:$A$301=$B774),Extinguishers!$E$2:$E$301),AND($C774&lt;&gt;"Monthly",$C774&lt;&gt;"Maintenance",$C774&lt;&gt;"Internal",$C774&lt;&gt;"Hydrostatic"),AND($E774&lt;&gt;"Pass",$E774&lt;&gt;"Fail"),AND($G774&lt;&gt;"",$G774&lt;&gt;"Open",$G774&lt;&gt;"Closed")),"Check inputs",IF(AND($E774="Fail",$G774=""),"Set follow-up","OK"))))</f>
        <v/>
      </c>
      <c r="I774" s="26">
        <f>IF(AND(ISNUMBER($A774),N($A774)&gt;=18264,N($A774)&lt;=73050),$A774,0)</f>
        <v>0</v>
      </c>
    </row>
    <row r="775" spans="1:9" x14ac:dyDescent="0.25">
      <c r="A775" s="25"/>
      <c r="B775" s="13"/>
      <c r="C775" s="13"/>
      <c r="D775" s="14"/>
      <c r="E775" s="13"/>
      <c r="F775" s="14"/>
      <c r="G775" s="13"/>
      <c r="H775" s="16" t="str">
        <f>IF(COUNTA($A775:$G775)=0,"",IF(OR($B775="",SUMPRODUCT(--(Extinguishers!$A$2:$A$301=$B775))&lt;&gt;1),"Check ID",IF(OR(NOT(AND(ISNUMBER($A775),N($A775)&gt;=18264,N($A775)&lt;=73050)),N($A775)&lt;SUMPRODUCT(--(Extinguishers!$A$2:$A$301=$B775),Extinguishers!$E$2:$E$301),AND($C775&lt;&gt;"Monthly",$C775&lt;&gt;"Maintenance",$C775&lt;&gt;"Internal",$C775&lt;&gt;"Hydrostatic"),AND($E775&lt;&gt;"Pass",$E775&lt;&gt;"Fail"),AND($G775&lt;&gt;"",$G775&lt;&gt;"Open",$G775&lt;&gt;"Closed")),"Check inputs",IF(AND($E775="Fail",$G775=""),"Set follow-up","OK"))))</f>
        <v/>
      </c>
      <c r="I775" s="26">
        <f>IF(AND(ISNUMBER($A775),N($A775)&gt;=18264,N($A775)&lt;=73050),$A775,0)</f>
        <v>0</v>
      </c>
    </row>
    <row r="776" spans="1:9" x14ac:dyDescent="0.25">
      <c r="A776" s="25"/>
      <c r="B776" s="13"/>
      <c r="C776" s="13"/>
      <c r="D776" s="14"/>
      <c r="E776" s="13"/>
      <c r="F776" s="14"/>
      <c r="G776" s="13"/>
      <c r="H776" s="16" t="str">
        <f>IF(COUNTA($A776:$G776)=0,"",IF(OR($B776="",SUMPRODUCT(--(Extinguishers!$A$2:$A$301=$B776))&lt;&gt;1),"Check ID",IF(OR(NOT(AND(ISNUMBER($A776),N($A776)&gt;=18264,N($A776)&lt;=73050)),N($A776)&lt;SUMPRODUCT(--(Extinguishers!$A$2:$A$301=$B776),Extinguishers!$E$2:$E$301),AND($C776&lt;&gt;"Monthly",$C776&lt;&gt;"Maintenance",$C776&lt;&gt;"Internal",$C776&lt;&gt;"Hydrostatic"),AND($E776&lt;&gt;"Pass",$E776&lt;&gt;"Fail"),AND($G776&lt;&gt;"",$G776&lt;&gt;"Open",$G776&lt;&gt;"Closed")),"Check inputs",IF(AND($E776="Fail",$G776=""),"Set follow-up","OK"))))</f>
        <v/>
      </c>
      <c r="I776" s="26">
        <f>IF(AND(ISNUMBER($A776),N($A776)&gt;=18264,N($A776)&lt;=73050),$A776,0)</f>
        <v>0</v>
      </c>
    </row>
    <row r="777" spans="1:9" x14ac:dyDescent="0.25">
      <c r="A777" s="25"/>
      <c r="B777" s="13"/>
      <c r="C777" s="13"/>
      <c r="D777" s="14"/>
      <c r="E777" s="13"/>
      <c r="F777" s="14"/>
      <c r="G777" s="13"/>
      <c r="H777" s="16" t="str">
        <f>IF(COUNTA($A777:$G777)=0,"",IF(OR($B777="",SUMPRODUCT(--(Extinguishers!$A$2:$A$301=$B777))&lt;&gt;1),"Check ID",IF(OR(NOT(AND(ISNUMBER($A777),N($A777)&gt;=18264,N($A777)&lt;=73050)),N($A777)&lt;SUMPRODUCT(--(Extinguishers!$A$2:$A$301=$B777),Extinguishers!$E$2:$E$301),AND($C777&lt;&gt;"Monthly",$C777&lt;&gt;"Maintenance",$C777&lt;&gt;"Internal",$C777&lt;&gt;"Hydrostatic"),AND($E777&lt;&gt;"Pass",$E777&lt;&gt;"Fail"),AND($G777&lt;&gt;"",$G777&lt;&gt;"Open",$G777&lt;&gt;"Closed")),"Check inputs",IF(AND($E777="Fail",$G777=""),"Set follow-up","OK"))))</f>
        <v/>
      </c>
      <c r="I777" s="26">
        <f>IF(AND(ISNUMBER($A777),N($A777)&gt;=18264,N($A777)&lt;=73050),$A777,0)</f>
        <v>0</v>
      </c>
    </row>
    <row r="778" spans="1:9" x14ac:dyDescent="0.25">
      <c r="A778" s="25"/>
      <c r="B778" s="13"/>
      <c r="C778" s="13"/>
      <c r="D778" s="14"/>
      <c r="E778" s="13"/>
      <c r="F778" s="14"/>
      <c r="G778" s="13"/>
      <c r="H778" s="16" t="str">
        <f>IF(COUNTA($A778:$G778)=0,"",IF(OR($B778="",SUMPRODUCT(--(Extinguishers!$A$2:$A$301=$B778))&lt;&gt;1),"Check ID",IF(OR(NOT(AND(ISNUMBER($A778),N($A778)&gt;=18264,N($A778)&lt;=73050)),N($A778)&lt;SUMPRODUCT(--(Extinguishers!$A$2:$A$301=$B778),Extinguishers!$E$2:$E$301),AND($C778&lt;&gt;"Monthly",$C778&lt;&gt;"Maintenance",$C778&lt;&gt;"Internal",$C778&lt;&gt;"Hydrostatic"),AND($E778&lt;&gt;"Pass",$E778&lt;&gt;"Fail"),AND($G778&lt;&gt;"",$G778&lt;&gt;"Open",$G778&lt;&gt;"Closed")),"Check inputs",IF(AND($E778="Fail",$G778=""),"Set follow-up","OK"))))</f>
        <v/>
      </c>
      <c r="I778" s="26">
        <f>IF(AND(ISNUMBER($A778),N($A778)&gt;=18264,N($A778)&lt;=73050),$A778,0)</f>
        <v>0</v>
      </c>
    </row>
    <row r="779" spans="1:9" x14ac:dyDescent="0.25">
      <c r="A779" s="25"/>
      <c r="B779" s="13"/>
      <c r="C779" s="13"/>
      <c r="D779" s="14"/>
      <c r="E779" s="13"/>
      <c r="F779" s="14"/>
      <c r="G779" s="13"/>
      <c r="H779" s="16" t="str">
        <f>IF(COUNTA($A779:$G779)=0,"",IF(OR($B779="",SUMPRODUCT(--(Extinguishers!$A$2:$A$301=$B779))&lt;&gt;1),"Check ID",IF(OR(NOT(AND(ISNUMBER($A779),N($A779)&gt;=18264,N($A779)&lt;=73050)),N($A779)&lt;SUMPRODUCT(--(Extinguishers!$A$2:$A$301=$B779),Extinguishers!$E$2:$E$301),AND($C779&lt;&gt;"Monthly",$C779&lt;&gt;"Maintenance",$C779&lt;&gt;"Internal",$C779&lt;&gt;"Hydrostatic"),AND($E779&lt;&gt;"Pass",$E779&lt;&gt;"Fail"),AND($G779&lt;&gt;"",$G779&lt;&gt;"Open",$G779&lt;&gt;"Closed")),"Check inputs",IF(AND($E779="Fail",$G779=""),"Set follow-up","OK"))))</f>
        <v/>
      </c>
      <c r="I779" s="26">
        <f>IF(AND(ISNUMBER($A779),N($A779)&gt;=18264,N($A779)&lt;=73050),$A779,0)</f>
        <v>0</v>
      </c>
    </row>
    <row r="780" spans="1:9" x14ac:dyDescent="0.25">
      <c r="A780" s="25"/>
      <c r="B780" s="13"/>
      <c r="C780" s="13"/>
      <c r="D780" s="14"/>
      <c r="E780" s="13"/>
      <c r="F780" s="14"/>
      <c r="G780" s="13"/>
      <c r="H780" s="16" t="str">
        <f>IF(COUNTA($A780:$G780)=0,"",IF(OR($B780="",SUMPRODUCT(--(Extinguishers!$A$2:$A$301=$B780))&lt;&gt;1),"Check ID",IF(OR(NOT(AND(ISNUMBER($A780),N($A780)&gt;=18264,N($A780)&lt;=73050)),N($A780)&lt;SUMPRODUCT(--(Extinguishers!$A$2:$A$301=$B780),Extinguishers!$E$2:$E$301),AND($C780&lt;&gt;"Monthly",$C780&lt;&gt;"Maintenance",$C780&lt;&gt;"Internal",$C780&lt;&gt;"Hydrostatic"),AND($E780&lt;&gt;"Pass",$E780&lt;&gt;"Fail"),AND($G780&lt;&gt;"",$G780&lt;&gt;"Open",$G780&lt;&gt;"Closed")),"Check inputs",IF(AND($E780="Fail",$G780=""),"Set follow-up","OK"))))</f>
        <v/>
      </c>
      <c r="I780" s="26">
        <f>IF(AND(ISNUMBER($A780),N($A780)&gt;=18264,N($A780)&lt;=73050),$A780,0)</f>
        <v>0</v>
      </c>
    </row>
    <row r="781" spans="1:9" x14ac:dyDescent="0.25">
      <c r="A781" s="25"/>
      <c r="B781" s="13"/>
      <c r="C781" s="13"/>
      <c r="D781" s="14"/>
      <c r="E781" s="13"/>
      <c r="F781" s="14"/>
      <c r="G781" s="13"/>
      <c r="H781" s="16" t="str">
        <f>IF(COUNTA($A781:$G781)=0,"",IF(OR($B781="",SUMPRODUCT(--(Extinguishers!$A$2:$A$301=$B781))&lt;&gt;1),"Check ID",IF(OR(NOT(AND(ISNUMBER($A781),N($A781)&gt;=18264,N($A781)&lt;=73050)),N($A781)&lt;SUMPRODUCT(--(Extinguishers!$A$2:$A$301=$B781),Extinguishers!$E$2:$E$301),AND($C781&lt;&gt;"Monthly",$C781&lt;&gt;"Maintenance",$C781&lt;&gt;"Internal",$C781&lt;&gt;"Hydrostatic"),AND($E781&lt;&gt;"Pass",$E781&lt;&gt;"Fail"),AND($G781&lt;&gt;"",$G781&lt;&gt;"Open",$G781&lt;&gt;"Closed")),"Check inputs",IF(AND($E781="Fail",$G781=""),"Set follow-up","OK"))))</f>
        <v/>
      </c>
      <c r="I781" s="26">
        <f>IF(AND(ISNUMBER($A781),N($A781)&gt;=18264,N($A781)&lt;=73050),$A781,0)</f>
        <v>0</v>
      </c>
    </row>
    <row r="782" spans="1:9" x14ac:dyDescent="0.25">
      <c r="A782" s="25"/>
      <c r="B782" s="13"/>
      <c r="C782" s="13"/>
      <c r="D782" s="14"/>
      <c r="E782" s="13"/>
      <c r="F782" s="14"/>
      <c r="G782" s="13"/>
      <c r="H782" s="16" t="str">
        <f>IF(COUNTA($A782:$G782)=0,"",IF(OR($B782="",SUMPRODUCT(--(Extinguishers!$A$2:$A$301=$B782))&lt;&gt;1),"Check ID",IF(OR(NOT(AND(ISNUMBER($A782),N($A782)&gt;=18264,N($A782)&lt;=73050)),N($A782)&lt;SUMPRODUCT(--(Extinguishers!$A$2:$A$301=$B782),Extinguishers!$E$2:$E$301),AND($C782&lt;&gt;"Monthly",$C782&lt;&gt;"Maintenance",$C782&lt;&gt;"Internal",$C782&lt;&gt;"Hydrostatic"),AND($E782&lt;&gt;"Pass",$E782&lt;&gt;"Fail"),AND($G782&lt;&gt;"",$G782&lt;&gt;"Open",$G782&lt;&gt;"Closed")),"Check inputs",IF(AND($E782="Fail",$G782=""),"Set follow-up","OK"))))</f>
        <v/>
      </c>
      <c r="I782" s="26">
        <f>IF(AND(ISNUMBER($A782),N($A782)&gt;=18264,N($A782)&lt;=73050),$A782,0)</f>
        <v>0</v>
      </c>
    </row>
    <row r="783" spans="1:9" x14ac:dyDescent="0.25">
      <c r="A783" s="25"/>
      <c r="B783" s="13"/>
      <c r="C783" s="13"/>
      <c r="D783" s="14"/>
      <c r="E783" s="13"/>
      <c r="F783" s="14"/>
      <c r="G783" s="13"/>
      <c r="H783" s="16" t="str">
        <f>IF(COUNTA($A783:$G783)=0,"",IF(OR($B783="",SUMPRODUCT(--(Extinguishers!$A$2:$A$301=$B783))&lt;&gt;1),"Check ID",IF(OR(NOT(AND(ISNUMBER($A783),N($A783)&gt;=18264,N($A783)&lt;=73050)),N($A783)&lt;SUMPRODUCT(--(Extinguishers!$A$2:$A$301=$B783),Extinguishers!$E$2:$E$301),AND($C783&lt;&gt;"Monthly",$C783&lt;&gt;"Maintenance",$C783&lt;&gt;"Internal",$C783&lt;&gt;"Hydrostatic"),AND($E783&lt;&gt;"Pass",$E783&lt;&gt;"Fail"),AND($G783&lt;&gt;"",$G783&lt;&gt;"Open",$G783&lt;&gt;"Closed")),"Check inputs",IF(AND($E783="Fail",$G783=""),"Set follow-up","OK"))))</f>
        <v/>
      </c>
      <c r="I783" s="26">
        <f>IF(AND(ISNUMBER($A783),N($A783)&gt;=18264,N($A783)&lt;=73050),$A783,0)</f>
        <v>0</v>
      </c>
    </row>
    <row r="784" spans="1:9" x14ac:dyDescent="0.25">
      <c r="A784" s="25"/>
      <c r="B784" s="13"/>
      <c r="C784" s="13"/>
      <c r="D784" s="14"/>
      <c r="E784" s="13"/>
      <c r="F784" s="14"/>
      <c r="G784" s="13"/>
      <c r="H784" s="16" t="str">
        <f>IF(COUNTA($A784:$G784)=0,"",IF(OR($B784="",SUMPRODUCT(--(Extinguishers!$A$2:$A$301=$B784))&lt;&gt;1),"Check ID",IF(OR(NOT(AND(ISNUMBER($A784),N($A784)&gt;=18264,N($A784)&lt;=73050)),N($A784)&lt;SUMPRODUCT(--(Extinguishers!$A$2:$A$301=$B784),Extinguishers!$E$2:$E$301),AND($C784&lt;&gt;"Monthly",$C784&lt;&gt;"Maintenance",$C784&lt;&gt;"Internal",$C784&lt;&gt;"Hydrostatic"),AND($E784&lt;&gt;"Pass",$E784&lt;&gt;"Fail"),AND($G784&lt;&gt;"",$G784&lt;&gt;"Open",$G784&lt;&gt;"Closed")),"Check inputs",IF(AND($E784="Fail",$G784=""),"Set follow-up","OK"))))</f>
        <v/>
      </c>
      <c r="I784" s="26">
        <f>IF(AND(ISNUMBER($A784),N($A784)&gt;=18264,N($A784)&lt;=73050),$A784,0)</f>
        <v>0</v>
      </c>
    </row>
    <row r="785" spans="1:9" x14ac:dyDescent="0.25">
      <c r="A785" s="25"/>
      <c r="B785" s="13"/>
      <c r="C785" s="13"/>
      <c r="D785" s="14"/>
      <c r="E785" s="13"/>
      <c r="F785" s="14"/>
      <c r="G785" s="13"/>
      <c r="H785" s="16" t="str">
        <f>IF(COUNTA($A785:$G785)=0,"",IF(OR($B785="",SUMPRODUCT(--(Extinguishers!$A$2:$A$301=$B785))&lt;&gt;1),"Check ID",IF(OR(NOT(AND(ISNUMBER($A785),N($A785)&gt;=18264,N($A785)&lt;=73050)),N($A785)&lt;SUMPRODUCT(--(Extinguishers!$A$2:$A$301=$B785),Extinguishers!$E$2:$E$301),AND($C785&lt;&gt;"Monthly",$C785&lt;&gt;"Maintenance",$C785&lt;&gt;"Internal",$C785&lt;&gt;"Hydrostatic"),AND($E785&lt;&gt;"Pass",$E785&lt;&gt;"Fail"),AND($G785&lt;&gt;"",$G785&lt;&gt;"Open",$G785&lt;&gt;"Closed")),"Check inputs",IF(AND($E785="Fail",$G785=""),"Set follow-up","OK"))))</f>
        <v/>
      </c>
      <c r="I785" s="26">
        <f>IF(AND(ISNUMBER($A785),N($A785)&gt;=18264,N($A785)&lt;=73050),$A785,0)</f>
        <v>0</v>
      </c>
    </row>
    <row r="786" spans="1:9" x14ac:dyDescent="0.25">
      <c r="A786" s="25"/>
      <c r="B786" s="13"/>
      <c r="C786" s="13"/>
      <c r="D786" s="14"/>
      <c r="E786" s="13"/>
      <c r="F786" s="14"/>
      <c r="G786" s="13"/>
      <c r="H786" s="16" t="str">
        <f>IF(COUNTA($A786:$G786)=0,"",IF(OR($B786="",SUMPRODUCT(--(Extinguishers!$A$2:$A$301=$B786))&lt;&gt;1),"Check ID",IF(OR(NOT(AND(ISNUMBER($A786),N($A786)&gt;=18264,N($A786)&lt;=73050)),N($A786)&lt;SUMPRODUCT(--(Extinguishers!$A$2:$A$301=$B786),Extinguishers!$E$2:$E$301),AND($C786&lt;&gt;"Monthly",$C786&lt;&gt;"Maintenance",$C786&lt;&gt;"Internal",$C786&lt;&gt;"Hydrostatic"),AND($E786&lt;&gt;"Pass",$E786&lt;&gt;"Fail"),AND($G786&lt;&gt;"",$G786&lt;&gt;"Open",$G786&lt;&gt;"Closed")),"Check inputs",IF(AND($E786="Fail",$G786=""),"Set follow-up","OK"))))</f>
        <v/>
      </c>
      <c r="I786" s="26">
        <f>IF(AND(ISNUMBER($A786),N($A786)&gt;=18264,N($A786)&lt;=73050),$A786,0)</f>
        <v>0</v>
      </c>
    </row>
    <row r="787" spans="1:9" x14ac:dyDescent="0.25">
      <c r="A787" s="25"/>
      <c r="B787" s="13"/>
      <c r="C787" s="13"/>
      <c r="D787" s="14"/>
      <c r="E787" s="13"/>
      <c r="F787" s="14"/>
      <c r="G787" s="13"/>
      <c r="H787" s="16" t="str">
        <f>IF(COUNTA($A787:$G787)=0,"",IF(OR($B787="",SUMPRODUCT(--(Extinguishers!$A$2:$A$301=$B787))&lt;&gt;1),"Check ID",IF(OR(NOT(AND(ISNUMBER($A787),N($A787)&gt;=18264,N($A787)&lt;=73050)),N($A787)&lt;SUMPRODUCT(--(Extinguishers!$A$2:$A$301=$B787),Extinguishers!$E$2:$E$301),AND($C787&lt;&gt;"Monthly",$C787&lt;&gt;"Maintenance",$C787&lt;&gt;"Internal",$C787&lt;&gt;"Hydrostatic"),AND($E787&lt;&gt;"Pass",$E787&lt;&gt;"Fail"),AND($G787&lt;&gt;"",$G787&lt;&gt;"Open",$G787&lt;&gt;"Closed")),"Check inputs",IF(AND($E787="Fail",$G787=""),"Set follow-up","OK"))))</f>
        <v/>
      </c>
      <c r="I787" s="26">
        <f>IF(AND(ISNUMBER($A787),N($A787)&gt;=18264,N($A787)&lt;=73050),$A787,0)</f>
        <v>0</v>
      </c>
    </row>
    <row r="788" spans="1:9" x14ac:dyDescent="0.25">
      <c r="A788" s="25"/>
      <c r="B788" s="13"/>
      <c r="C788" s="13"/>
      <c r="D788" s="14"/>
      <c r="E788" s="13"/>
      <c r="F788" s="14"/>
      <c r="G788" s="13"/>
      <c r="H788" s="16" t="str">
        <f>IF(COUNTA($A788:$G788)=0,"",IF(OR($B788="",SUMPRODUCT(--(Extinguishers!$A$2:$A$301=$B788))&lt;&gt;1),"Check ID",IF(OR(NOT(AND(ISNUMBER($A788),N($A788)&gt;=18264,N($A788)&lt;=73050)),N($A788)&lt;SUMPRODUCT(--(Extinguishers!$A$2:$A$301=$B788),Extinguishers!$E$2:$E$301),AND($C788&lt;&gt;"Monthly",$C788&lt;&gt;"Maintenance",$C788&lt;&gt;"Internal",$C788&lt;&gt;"Hydrostatic"),AND($E788&lt;&gt;"Pass",$E788&lt;&gt;"Fail"),AND($G788&lt;&gt;"",$G788&lt;&gt;"Open",$G788&lt;&gt;"Closed")),"Check inputs",IF(AND($E788="Fail",$G788=""),"Set follow-up","OK"))))</f>
        <v/>
      </c>
      <c r="I788" s="26">
        <f>IF(AND(ISNUMBER($A788),N($A788)&gt;=18264,N($A788)&lt;=73050),$A788,0)</f>
        <v>0</v>
      </c>
    </row>
    <row r="789" spans="1:9" x14ac:dyDescent="0.25">
      <c r="A789" s="25"/>
      <c r="B789" s="13"/>
      <c r="C789" s="13"/>
      <c r="D789" s="14"/>
      <c r="E789" s="13"/>
      <c r="F789" s="14"/>
      <c r="G789" s="13"/>
      <c r="H789" s="16" t="str">
        <f>IF(COUNTA($A789:$G789)=0,"",IF(OR($B789="",SUMPRODUCT(--(Extinguishers!$A$2:$A$301=$B789))&lt;&gt;1),"Check ID",IF(OR(NOT(AND(ISNUMBER($A789),N($A789)&gt;=18264,N($A789)&lt;=73050)),N($A789)&lt;SUMPRODUCT(--(Extinguishers!$A$2:$A$301=$B789),Extinguishers!$E$2:$E$301),AND($C789&lt;&gt;"Monthly",$C789&lt;&gt;"Maintenance",$C789&lt;&gt;"Internal",$C789&lt;&gt;"Hydrostatic"),AND($E789&lt;&gt;"Pass",$E789&lt;&gt;"Fail"),AND($G789&lt;&gt;"",$G789&lt;&gt;"Open",$G789&lt;&gt;"Closed")),"Check inputs",IF(AND($E789="Fail",$G789=""),"Set follow-up","OK"))))</f>
        <v/>
      </c>
      <c r="I789" s="26">
        <f>IF(AND(ISNUMBER($A789),N($A789)&gt;=18264,N($A789)&lt;=73050),$A789,0)</f>
        <v>0</v>
      </c>
    </row>
    <row r="790" spans="1:9" x14ac:dyDescent="0.25">
      <c r="A790" s="25"/>
      <c r="B790" s="13"/>
      <c r="C790" s="13"/>
      <c r="D790" s="14"/>
      <c r="E790" s="13"/>
      <c r="F790" s="14"/>
      <c r="G790" s="13"/>
      <c r="H790" s="16" t="str">
        <f>IF(COUNTA($A790:$G790)=0,"",IF(OR($B790="",SUMPRODUCT(--(Extinguishers!$A$2:$A$301=$B790))&lt;&gt;1),"Check ID",IF(OR(NOT(AND(ISNUMBER($A790),N($A790)&gt;=18264,N($A790)&lt;=73050)),N($A790)&lt;SUMPRODUCT(--(Extinguishers!$A$2:$A$301=$B790),Extinguishers!$E$2:$E$301),AND($C790&lt;&gt;"Monthly",$C790&lt;&gt;"Maintenance",$C790&lt;&gt;"Internal",$C790&lt;&gt;"Hydrostatic"),AND($E790&lt;&gt;"Pass",$E790&lt;&gt;"Fail"),AND($G790&lt;&gt;"",$G790&lt;&gt;"Open",$G790&lt;&gt;"Closed")),"Check inputs",IF(AND($E790="Fail",$G790=""),"Set follow-up","OK"))))</f>
        <v/>
      </c>
      <c r="I790" s="26">
        <f>IF(AND(ISNUMBER($A790),N($A790)&gt;=18264,N($A790)&lt;=73050),$A790,0)</f>
        <v>0</v>
      </c>
    </row>
    <row r="791" spans="1:9" x14ac:dyDescent="0.25">
      <c r="A791" s="25"/>
      <c r="B791" s="13"/>
      <c r="C791" s="13"/>
      <c r="D791" s="14"/>
      <c r="E791" s="13"/>
      <c r="F791" s="14"/>
      <c r="G791" s="13"/>
      <c r="H791" s="16" t="str">
        <f>IF(COUNTA($A791:$G791)=0,"",IF(OR($B791="",SUMPRODUCT(--(Extinguishers!$A$2:$A$301=$B791))&lt;&gt;1),"Check ID",IF(OR(NOT(AND(ISNUMBER($A791),N($A791)&gt;=18264,N($A791)&lt;=73050)),N($A791)&lt;SUMPRODUCT(--(Extinguishers!$A$2:$A$301=$B791),Extinguishers!$E$2:$E$301),AND($C791&lt;&gt;"Monthly",$C791&lt;&gt;"Maintenance",$C791&lt;&gt;"Internal",$C791&lt;&gt;"Hydrostatic"),AND($E791&lt;&gt;"Pass",$E791&lt;&gt;"Fail"),AND($G791&lt;&gt;"",$G791&lt;&gt;"Open",$G791&lt;&gt;"Closed")),"Check inputs",IF(AND($E791="Fail",$G791=""),"Set follow-up","OK"))))</f>
        <v/>
      </c>
      <c r="I791" s="26">
        <f>IF(AND(ISNUMBER($A791),N($A791)&gt;=18264,N($A791)&lt;=73050),$A791,0)</f>
        <v>0</v>
      </c>
    </row>
    <row r="792" spans="1:9" x14ac:dyDescent="0.25">
      <c r="A792" s="25"/>
      <c r="B792" s="13"/>
      <c r="C792" s="13"/>
      <c r="D792" s="14"/>
      <c r="E792" s="13"/>
      <c r="F792" s="14"/>
      <c r="G792" s="13"/>
      <c r="H792" s="16" t="str">
        <f>IF(COUNTA($A792:$G792)=0,"",IF(OR($B792="",SUMPRODUCT(--(Extinguishers!$A$2:$A$301=$B792))&lt;&gt;1),"Check ID",IF(OR(NOT(AND(ISNUMBER($A792),N($A792)&gt;=18264,N($A792)&lt;=73050)),N($A792)&lt;SUMPRODUCT(--(Extinguishers!$A$2:$A$301=$B792),Extinguishers!$E$2:$E$301),AND($C792&lt;&gt;"Monthly",$C792&lt;&gt;"Maintenance",$C792&lt;&gt;"Internal",$C792&lt;&gt;"Hydrostatic"),AND($E792&lt;&gt;"Pass",$E792&lt;&gt;"Fail"),AND($G792&lt;&gt;"",$G792&lt;&gt;"Open",$G792&lt;&gt;"Closed")),"Check inputs",IF(AND($E792="Fail",$G792=""),"Set follow-up","OK"))))</f>
        <v/>
      </c>
      <c r="I792" s="26">
        <f>IF(AND(ISNUMBER($A792),N($A792)&gt;=18264,N($A792)&lt;=73050),$A792,0)</f>
        <v>0</v>
      </c>
    </row>
    <row r="793" spans="1:9" x14ac:dyDescent="0.25">
      <c r="A793" s="25"/>
      <c r="B793" s="13"/>
      <c r="C793" s="13"/>
      <c r="D793" s="14"/>
      <c r="E793" s="13"/>
      <c r="F793" s="14"/>
      <c r="G793" s="13"/>
      <c r="H793" s="16" t="str">
        <f>IF(COUNTA($A793:$G793)=0,"",IF(OR($B793="",SUMPRODUCT(--(Extinguishers!$A$2:$A$301=$B793))&lt;&gt;1),"Check ID",IF(OR(NOT(AND(ISNUMBER($A793),N($A793)&gt;=18264,N($A793)&lt;=73050)),N($A793)&lt;SUMPRODUCT(--(Extinguishers!$A$2:$A$301=$B793),Extinguishers!$E$2:$E$301),AND($C793&lt;&gt;"Monthly",$C793&lt;&gt;"Maintenance",$C793&lt;&gt;"Internal",$C793&lt;&gt;"Hydrostatic"),AND($E793&lt;&gt;"Pass",$E793&lt;&gt;"Fail"),AND($G793&lt;&gt;"",$G793&lt;&gt;"Open",$G793&lt;&gt;"Closed")),"Check inputs",IF(AND($E793="Fail",$G793=""),"Set follow-up","OK"))))</f>
        <v/>
      </c>
      <c r="I793" s="26">
        <f>IF(AND(ISNUMBER($A793),N($A793)&gt;=18264,N($A793)&lt;=73050),$A793,0)</f>
        <v>0</v>
      </c>
    </row>
    <row r="794" spans="1:9" x14ac:dyDescent="0.25">
      <c r="A794" s="25"/>
      <c r="B794" s="13"/>
      <c r="C794" s="13"/>
      <c r="D794" s="14"/>
      <c r="E794" s="13"/>
      <c r="F794" s="14"/>
      <c r="G794" s="13"/>
      <c r="H794" s="16" t="str">
        <f>IF(COUNTA($A794:$G794)=0,"",IF(OR($B794="",SUMPRODUCT(--(Extinguishers!$A$2:$A$301=$B794))&lt;&gt;1),"Check ID",IF(OR(NOT(AND(ISNUMBER($A794),N($A794)&gt;=18264,N($A794)&lt;=73050)),N($A794)&lt;SUMPRODUCT(--(Extinguishers!$A$2:$A$301=$B794),Extinguishers!$E$2:$E$301),AND($C794&lt;&gt;"Monthly",$C794&lt;&gt;"Maintenance",$C794&lt;&gt;"Internal",$C794&lt;&gt;"Hydrostatic"),AND($E794&lt;&gt;"Pass",$E794&lt;&gt;"Fail"),AND($G794&lt;&gt;"",$G794&lt;&gt;"Open",$G794&lt;&gt;"Closed")),"Check inputs",IF(AND($E794="Fail",$G794=""),"Set follow-up","OK"))))</f>
        <v/>
      </c>
      <c r="I794" s="26">
        <f>IF(AND(ISNUMBER($A794),N($A794)&gt;=18264,N($A794)&lt;=73050),$A794,0)</f>
        <v>0</v>
      </c>
    </row>
    <row r="795" spans="1:9" x14ac:dyDescent="0.25">
      <c r="A795" s="25"/>
      <c r="B795" s="13"/>
      <c r="C795" s="13"/>
      <c r="D795" s="14"/>
      <c r="E795" s="13"/>
      <c r="F795" s="14"/>
      <c r="G795" s="13"/>
      <c r="H795" s="16" t="str">
        <f>IF(COUNTA($A795:$G795)=0,"",IF(OR($B795="",SUMPRODUCT(--(Extinguishers!$A$2:$A$301=$B795))&lt;&gt;1),"Check ID",IF(OR(NOT(AND(ISNUMBER($A795),N($A795)&gt;=18264,N($A795)&lt;=73050)),N($A795)&lt;SUMPRODUCT(--(Extinguishers!$A$2:$A$301=$B795),Extinguishers!$E$2:$E$301),AND($C795&lt;&gt;"Monthly",$C795&lt;&gt;"Maintenance",$C795&lt;&gt;"Internal",$C795&lt;&gt;"Hydrostatic"),AND($E795&lt;&gt;"Pass",$E795&lt;&gt;"Fail"),AND($G795&lt;&gt;"",$G795&lt;&gt;"Open",$G795&lt;&gt;"Closed")),"Check inputs",IF(AND($E795="Fail",$G795=""),"Set follow-up","OK"))))</f>
        <v/>
      </c>
      <c r="I795" s="26">
        <f>IF(AND(ISNUMBER($A795),N($A795)&gt;=18264,N($A795)&lt;=73050),$A795,0)</f>
        <v>0</v>
      </c>
    </row>
    <row r="796" spans="1:9" x14ac:dyDescent="0.25">
      <c r="A796" s="25"/>
      <c r="B796" s="13"/>
      <c r="C796" s="13"/>
      <c r="D796" s="14"/>
      <c r="E796" s="13"/>
      <c r="F796" s="14"/>
      <c r="G796" s="13"/>
      <c r="H796" s="16" t="str">
        <f>IF(COUNTA($A796:$G796)=0,"",IF(OR($B796="",SUMPRODUCT(--(Extinguishers!$A$2:$A$301=$B796))&lt;&gt;1),"Check ID",IF(OR(NOT(AND(ISNUMBER($A796),N($A796)&gt;=18264,N($A796)&lt;=73050)),N($A796)&lt;SUMPRODUCT(--(Extinguishers!$A$2:$A$301=$B796),Extinguishers!$E$2:$E$301),AND($C796&lt;&gt;"Monthly",$C796&lt;&gt;"Maintenance",$C796&lt;&gt;"Internal",$C796&lt;&gt;"Hydrostatic"),AND($E796&lt;&gt;"Pass",$E796&lt;&gt;"Fail"),AND($G796&lt;&gt;"",$G796&lt;&gt;"Open",$G796&lt;&gt;"Closed")),"Check inputs",IF(AND($E796="Fail",$G796=""),"Set follow-up","OK"))))</f>
        <v/>
      </c>
      <c r="I796" s="26">
        <f>IF(AND(ISNUMBER($A796),N($A796)&gt;=18264,N($A796)&lt;=73050),$A796,0)</f>
        <v>0</v>
      </c>
    </row>
    <row r="797" spans="1:9" x14ac:dyDescent="0.25">
      <c r="A797" s="25"/>
      <c r="B797" s="13"/>
      <c r="C797" s="13"/>
      <c r="D797" s="14"/>
      <c r="E797" s="13"/>
      <c r="F797" s="14"/>
      <c r="G797" s="13"/>
      <c r="H797" s="16" t="str">
        <f>IF(COUNTA($A797:$G797)=0,"",IF(OR($B797="",SUMPRODUCT(--(Extinguishers!$A$2:$A$301=$B797))&lt;&gt;1),"Check ID",IF(OR(NOT(AND(ISNUMBER($A797),N($A797)&gt;=18264,N($A797)&lt;=73050)),N($A797)&lt;SUMPRODUCT(--(Extinguishers!$A$2:$A$301=$B797),Extinguishers!$E$2:$E$301),AND($C797&lt;&gt;"Monthly",$C797&lt;&gt;"Maintenance",$C797&lt;&gt;"Internal",$C797&lt;&gt;"Hydrostatic"),AND($E797&lt;&gt;"Pass",$E797&lt;&gt;"Fail"),AND($G797&lt;&gt;"",$G797&lt;&gt;"Open",$G797&lt;&gt;"Closed")),"Check inputs",IF(AND($E797="Fail",$G797=""),"Set follow-up","OK"))))</f>
        <v/>
      </c>
      <c r="I797" s="26">
        <f>IF(AND(ISNUMBER($A797),N($A797)&gt;=18264,N($A797)&lt;=73050),$A797,0)</f>
        <v>0</v>
      </c>
    </row>
    <row r="798" spans="1:9" x14ac:dyDescent="0.25">
      <c r="A798" s="25"/>
      <c r="B798" s="13"/>
      <c r="C798" s="13"/>
      <c r="D798" s="14"/>
      <c r="E798" s="13"/>
      <c r="F798" s="14"/>
      <c r="G798" s="13"/>
      <c r="H798" s="16" t="str">
        <f>IF(COUNTA($A798:$G798)=0,"",IF(OR($B798="",SUMPRODUCT(--(Extinguishers!$A$2:$A$301=$B798))&lt;&gt;1),"Check ID",IF(OR(NOT(AND(ISNUMBER($A798),N($A798)&gt;=18264,N($A798)&lt;=73050)),N($A798)&lt;SUMPRODUCT(--(Extinguishers!$A$2:$A$301=$B798),Extinguishers!$E$2:$E$301),AND($C798&lt;&gt;"Monthly",$C798&lt;&gt;"Maintenance",$C798&lt;&gt;"Internal",$C798&lt;&gt;"Hydrostatic"),AND($E798&lt;&gt;"Pass",$E798&lt;&gt;"Fail"),AND($G798&lt;&gt;"",$G798&lt;&gt;"Open",$G798&lt;&gt;"Closed")),"Check inputs",IF(AND($E798="Fail",$G798=""),"Set follow-up","OK"))))</f>
        <v/>
      </c>
      <c r="I798" s="26">
        <f>IF(AND(ISNUMBER($A798),N($A798)&gt;=18264,N($A798)&lt;=73050),$A798,0)</f>
        <v>0</v>
      </c>
    </row>
    <row r="799" spans="1:9" x14ac:dyDescent="0.25">
      <c r="A799" s="25"/>
      <c r="B799" s="13"/>
      <c r="C799" s="13"/>
      <c r="D799" s="14"/>
      <c r="E799" s="13"/>
      <c r="F799" s="14"/>
      <c r="G799" s="13"/>
      <c r="H799" s="16" t="str">
        <f>IF(COUNTA($A799:$G799)=0,"",IF(OR($B799="",SUMPRODUCT(--(Extinguishers!$A$2:$A$301=$B799))&lt;&gt;1),"Check ID",IF(OR(NOT(AND(ISNUMBER($A799),N($A799)&gt;=18264,N($A799)&lt;=73050)),N($A799)&lt;SUMPRODUCT(--(Extinguishers!$A$2:$A$301=$B799),Extinguishers!$E$2:$E$301),AND($C799&lt;&gt;"Monthly",$C799&lt;&gt;"Maintenance",$C799&lt;&gt;"Internal",$C799&lt;&gt;"Hydrostatic"),AND($E799&lt;&gt;"Pass",$E799&lt;&gt;"Fail"),AND($G799&lt;&gt;"",$G799&lt;&gt;"Open",$G799&lt;&gt;"Closed")),"Check inputs",IF(AND($E799="Fail",$G799=""),"Set follow-up","OK"))))</f>
        <v/>
      </c>
      <c r="I799" s="26">
        <f>IF(AND(ISNUMBER($A799),N($A799)&gt;=18264,N($A799)&lt;=73050),$A799,0)</f>
        <v>0</v>
      </c>
    </row>
    <row r="800" spans="1:9" x14ac:dyDescent="0.25">
      <c r="A800" s="25"/>
      <c r="B800" s="13"/>
      <c r="C800" s="13"/>
      <c r="D800" s="14"/>
      <c r="E800" s="13"/>
      <c r="F800" s="14"/>
      <c r="G800" s="13"/>
      <c r="H800" s="16" t="str">
        <f>IF(COUNTA($A800:$G800)=0,"",IF(OR($B800="",SUMPRODUCT(--(Extinguishers!$A$2:$A$301=$B800))&lt;&gt;1),"Check ID",IF(OR(NOT(AND(ISNUMBER($A800),N($A800)&gt;=18264,N($A800)&lt;=73050)),N($A800)&lt;SUMPRODUCT(--(Extinguishers!$A$2:$A$301=$B800),Extinguishers!$E$2:$E$301),AND($C800&lt;&gt;"Monthly",$C800&lt;&gt;"Maintenance",$C800&lt;&gt;"Internal",$C800&lt;&gt;"Hydrostatic"),AND($E800&lt;&gt;"Pass",$E800&lt;&gt;"Fail"),AND($G800&lt;&gt;"",$G800&lt;&gt;"Open",$G800&lt;&gt;"Closed")),"Check inputs",IF(AND($E800="Fail",$G800=""),"Set follow-up","OK"))))</f>
        <v/>
      </c>
      <c r="I800" s="26">
        <f>IF(AND(ISNUMBER($A800),N($A800)&gt;=18264,N($A800)&lt;=73050),$A800,0)</f>
        <v>0</v>
      </c>
    </row>
    <row r="801" spans="1:9" x14ac:dyDescent="0.25">
      <c r="A801" s="25"/>
      <c r="B801" s="13"/>
      <c r="C801" s="13"/>
      <c r="D801" s="14"/>
      <c r="E801" s="13"/>
      <c r="F801" s="14"/>
      <c r="G801" s="13"/>
      <c r="H801" s="16" t="str">
        <f>IF(COUNTA($A801:$G801)=0,"",IF(OR($B801="",SUMPRODUCT(--(Extinguishers!$A$2:$A$301=$B801))&lt;&gt;1),"Check ID",IF(OR(NOT(AND(ISNUMBER($A801),N($A801)&gt;=18264,N($A801)&lt;=73050)),N($A801)&lt;SUMPRODUCT(--(Extinguishers!$A$2:$A$301=$B801),Extinguishers!$E$2:$E$301),AND($C801&lt;&gt;"Monthly",$C801&lt;&gt;"Maintenance",$C801&lt;&gt;"Internal",$C801&lt;&gt;"Hydrostatic"),AND($E801&lt;&gt;"Pass",$E801&lt;&gt;"Fail"),AND($G801&lt;&gt;"",$G801&lt;&gt;"Open",$G801&lt;&gt;"Closed")),"Check inputs",IF(AND($E801="Fail",$G801=""),"Set follow-up","OK"))))</f>
        <v/>
      </c>
      <c r="I801" s="26">
        <f>IF(AND(ISNUMBER($A801),N($A801)&gt;=18264,N($A801)&lt;=73050),$A801,0)</f>
        <v>0</v>
      </c>
    </row>
    <row r="802" spans="1:9" x14ac:dyDescent="0.25">
      <c r="A802" s="25"/>
      <c r="B802" s="13"/>
      <c r="C802" s="13"/>
      <c r="D802" s="14"/>
      <c r="E802" s="13"/>
      <c r="F802" s="14"/>
      <c r="G802" s="13"/>
      <c r="H802" s="16" t="str">
        <f>IF(COUNTA($A802:$G802)=0,"",IF(OR($B802="",SUMPRODUCT(--(Extinguishers!$A$2:$A$301=$B802))&lt;&gt;1),"Check ID",IF(OR(NOT(AND(ISNUMBER($A802),N($A802)&gt;=18264,N($A802)&lt;=73050)),N($A802)&lt;SUMPRODUCT(--(Extinguishers!$A$2:$A$301=$B802),Extinguishers!$E$2:$E$301),AND($C802&lt;&gt;"Monthly",$C802&lt;&gt;"Maintenance",$C802&lt;&gt;"Internal",$C802&lt;&gt;"Hydrostatic"),AND($E802&lt;&gt;"Pass",$E802&lt;&gt;"Fail"),AND($G802&lt;&gt;"",$G802&lt;&gt;"Open",$G802&lt;&gt;"Closed")),"Check inputs",IF(AND($E802="Fail",$G802=""),"Set follow-up","OK"))))</f>
        <v/>
      </c>
      <c r="I802" s="26">
        <f>IF(AND(ISNUMBER($A802),N($A802)&gt;=18264,N($A802)&lt;=73050),$A802,0)</f>
        <v>0</v>
      </c>
    </row>
    <row r="803" spans="1:9" x14ac:dyDescent="0.25">
      <c r="A803" s="25"/>
      <c r="B803" s="13"/>
      <c r="C803" s="13"/>
      <c r="D803" s="14"/>
      <c r="E803" s="13"/>
      <c r="F803" s="14"/>
      <c r="G803" s="13"/>
      <c r="H803" s="16" t="str">
        <f>IF(COUNTA($A803:$G803)=0,"",IF(OR($B803="",SUMPRODUCT(--(Extinguishers!$A$2:$A$301=$B803))&lt;&gt;1),"Check ID",IF(OR(NOT(AND(ISNUMBER($A803),N($A803)&gt;=18264,N($A803)&lt;=73050)),N($A803)&lt;SUMPRODUCT(--(Extinguishers!$A$2:$A$301=$B803),Extinguishers!$E$2:$E$301),AND($C803&lt;&gt;"Monthly",$C803&lt;&gt;"Maintenance",$C803&lt;&gt;"Internal",$C803&lt;&gt;"Hydrostatic"),AND($E803&lt;&gt;"Pass",$E803&lt;&gt;"Fail"),AND($G803&lt;&gt;"",$G803&lt;&gt;"Open",$G803&lt;&gt;"Closed")),"Check inputs",IF(AND($E803="Fail",$G803=""),"Set follow-up","OK"))))</f>
        <v/>
      </c>
      <c r="I803" s="26">
        <f>IF(AND(ISNUMBER($A803),N($A803)&gt;=18264,N($A803)&lt;=73050),$A803,0)</f>
        <v>0</v>
      </c>
    </row>
    <row r="804" spans="1:9" x14ac:dyDescent="0.25">
      <c r="A804" s="25"/>
      <c r="B804" s="13"/>
      <c r="C804" s="13"/>
      <c r="D804" s="14"/>
      <c r="E804" s="13"/>
      <c r="F804" s="14"/>
      <c r="G804" s="13"/>
      <c r="H804" s="16" t="str">
        <f>IF(COUNTA($A804:$G804)=0,"",IF(OR($B804="",SUMPRODUCT(--(Extinguishers!$A$2:$A$301=$B804))&lt;&gt;1),"Check ID",IF(OR(NOT(AND(ISNUMBER($A804),N($A804)&gt;=18264,N($A804)&lt;=73050)),N($A804)&lt;SUMPRODUCT(--(Extinguishers!$A$2:$A$301=$B804),Extinguishers!$E$2:$E$301),AND($C804&lt;&gt;"Monthly",$C804&lt;&gt;"Maintenance",$C804&lt;&gt;"Internal",$C804&lt;&gt;"Hydrostatic"),AND($E804&lt;&gt;"Pass",$E804&lt;&gt;"Fail"),AND($G804&lt;&gt;"",$G804&lt;&gt;"Open",$G804&lt;&gt;"Closed")),"Check inputs",IF(AND($E804="Fail",$G804=""),"Set follow-up","OK"))))</f>
        <v/>
      </c>
      <c r="I804" s="26">
        <f>IF(AND(ISNUMBER($A804),N($A804)&gt;=18264,N($A804)&lt;=73050),$A804,0)</f>
        <v>0</v>
      </c>
    </row>
    <row r="805" spans="1:9" x14ac:dyDescent="0.25">
      <c r="A805" s="25"/>
      <c r="B805" s="13"/>
      <c r="C805" s="13"/>
      <c r="D805" s="14"/>
      <c r="E805" s="13"/>
      <c r="F805" s="14"/>
      <c r="G805" s="13"/>
      <c r="H805" s="16" t="str">
        <f>IF(COUNTA($A805:$G805)=0,"",IF(OR($B805="",SUMPRODUCT(--(Extinguishers!$A$2:$A$301=$B805))&lt;&gt;1),"Check ID",IF(OR(NOT(AND(ISNUMBER($A805),N($A805)&gt;=18264,N($A805)&lt;=73050)),N($A805)&lt;SUMPRODUCT(--(Extinguishers!$A$2:$A$301=$B805),Extinguishers!$E$2:$E$301),AND($C805&lt;&gt;"Monthly",$C805&lt;&gt;"Maintenance",$C805&lt;&gt;"Internal",$C805&lt;&gt;"Hydrostatic"),AND($E805&lt;&gt;"Pass",$E805&lt;&gt;"Fail"),AND($G805&lt;&gt;"",$G805&lt;&gt;"Open",$G805&lt;&gt;"Closed")),"Check inputs",IF(AND($E805="Fail",$G805=""),"Set follow-up","OK"))))</f>
        <v/>
      </c>
      <c r="I805" s="26">
        <f>IF(AND(ISNUMBER($A805),N($A805)&gt;=18264,N($A805)&lt;=73050),$A805,0)</f>
        <v>0</v>
      </c>
    </row>
    <row r="806" spans="1:9" x14ac:dyDescent="0.25">
      <c r="A806" s="25"/>
      <c r="B806" s="13"/>
      <c r="C806" s="13"/>
      <c r="D806" s="14"/>
      <c r="E806" s="13"/>
      <c r="F806" s="14"/>
      <c r="G806" s="13"/>
      <c r="H806" s="16" t="str">
        <f>IF(COUNTA($A806:$G806)=0,"",IF(OR($B806="",SUMPRODUCT(--(Extinguishers!$A$2:$A$301=$B806))&lt;&gt;1),"Check ID",IF(OR(NOT(AND(ISNUMBER($A806),N($A806)&gt;=18264,N($A806)&lt;=73050)),N($A806)&lt;SUMPRODUCT(--(Extinguishers!$A$2:$A$301=$B806),Extinguishers!$E$2:$E$301),AND($C806&lt;&gt;"Monthly",$C806&lt;&gt;"Maintenance",$C806&lt;&gt;"Internal",$C806&lt;&gt;"Hydrostatic"),AND($E806&lt;&gt;"Pass",$E806&lt;&gt;"Fail"),AND($G806&lt;&gt;"",$G806&lt;&gt;"Open",$G806&lt;&gt;"Closed")),"Check inputs",IF(AND($E806="Fail",$G806=""),"Set follow-up","OK"))))</f>
        <v/>
      </c>
      <c r="I806" s="26">
        <f>IF(AND(ISNUMBER($A806),N($A806)&gt;=18264,N($A806)&lt;=73050),$A806,0)</f>
        <v>0</v>
      </c>
    </row>
    <row r="807" spans="1:9" x14ac:dyDescent="0.25">
      <c r="A807" s="25"/>
      <c r="B807" s="13"/>
      <c r="C807" s="13"/>
      <c r="D807" s="14"/>
      <c r="E807" s="13"/>
      <c r="F807" s="14"/>
      <c r="G807" s="13"/>
      <c r="H807" s="16" t="str">
        <f>IF(COUNTA($A807:$G807)=0,"",IF(OR($B807="",SUMPRODUCT(--(Extinguishers!$A$2:$A$301=$B807))&lt;&gt;1),"Check ID",IF(OR(NOT(AND(ISNUMBER($A807),N($A807)&gt;=18264,N($A807)&lt;=73050)),N($A807)&lt;SUMPRODUCT(--(Extinguishers!$A$2:$A$301=$B807),Extinguishers!$E$2:$E$301),AND($C807&lt;&gt;"Monthly",$C807&lt;&gt;"Maintenance",$C807&lt;&gt;"Internal",$C807&lt;&gt;"Hydrostatic"),AND($E807&lt;&gt;"Pass",$E807&lt;&gt;"Fail"),AND($G807&lt;&gt;"",$G807&lt;&gt;"Open",$G807&lt;&gt;"Closed")),"Check inputs",IF(AND($E807="Fail",$G807=""),"Set follow-up","OK"))))</f>
        <v/>
      </c>
      <c r="I807" s="26">
        <f>IF(AND(ISNUMBER($A807),N($A807)&gt;=18264,N($A807)&lt;=73050),$A807,0)</f>
        <v>0</v>
      </c>
    </row>
    <row r="808" spans="1:9" x14ac:dyDescent="0.25">
      <c r="A808" s="25"/>
      <c r="B808" s="13"/>
      <c r="C808" s="13"/>
      <c r="D808" s="14"/>
      <c r="E808" s="13"/>
      <c r="F808" s="14"/>
      <c r="G808" s="13"/>
      <c r="H808" s="16" t="str">
        <f>IF(COUNTA($A808:$G808)=0,"",IF(OR($B808="",SUMPRODUCT(--(Extinguishers!$A$2:$A$301=$B808))&lt;&gt;1),"Check ID",IF(OR(NOT(AND(ISNUMBER($A808),N($A808)&gt;=18264,N($A808)&lt;=73050)),N($A808)&lt;SUMPRODUCT(--(Extinguishers!$A$2:$A$301=$B808),Extinguishers!$E$2:$E$301),AND($C808&lt;&gt;"Monthly",$C808&lt;&gt;"Maintenance",$C808&lt;&gt;"Internal",$C808&lt;&gt;"Hydrostatic"),AND($E808&lt;&gt;"Pass",$E808&lt;&gt;"Fail"),AND($G808&lt;&gt;"",$G808&lt;&gt;"Open",$G808&lt;&gt;"Closed")),"Check inputs",IF(AND($E808="Fail",$G808=""),"Set follow-up","OK"))))</f>
        <v/>
      </c>
      <c r="I808" s="26">
        <f>IF(AND(ISNUMBER($A808),N($A808)&gt;=18264,N($A808)&lt;=73050),$A808,0)</f>
        <v>0</v>
      </c>
    </row>
    <row r="809" spans="1:9" x14ac:dyDescent="0.25">
      <c r="A809" s="25"/>
      <c r="B809" s="13"/>
      <c r="C809" s="13"/>
      <c r="D809" s="14"/>
      <c r="E809" s="13"/>
      <c r="F809" s="14"/>
      <c r="G809" s="13"/>
      <c r="H809" s="16" t="str">
        <f>IF(COUNTA($A809:$G809)=0,"",IF(OR($B809="",SUMPRODUCT(--(Extinguishers!$A$2:$A$301=$B809))&lt;&gt;1),"Check ID",IF(OR(NOT(AND(ISNUMBER($A809),N($A809)&gt;=18264,N($A809)&lt;=73050)),N($A809)&lt;SUMPRODUCT(--(Extinguishers!$A$2:$A$301=$B809),Extinguishers!$E$2:$E$301),AND($C809&lt;&gt;"Monthly",$C809&lt;&gt;"Maintenance",$C809&lt;&gt;"Internal",$C809&lt;&gt;"Hydrostatic"),AND($E809&lt;&gt;"Pass",$E809&lt;&gt;"Fail"),AND($G809&lt;&gt;"",$G809&lt;&gt;"Open",$G809&lt;&gt;"Closed")),"Check inputs",IF(AND($E809="Fail",$G809=""),"Set follow-up","OK"))))</f>
        <v/>
      </c>
      <c r="I809" s="26">
        <f>IF(AND(ISNUMBER($A809),N($A809)&gt;=18264,N($A809)&lt;=73050),$A809,0)</f>
        <v>0</v>
      </c>
    </row>
    <row r="810" spans="1:9" x14ac:dyDescent="0.25">
      <c r="A810" s="25"/>
      <c r="B810" s="13"/>
      <c r="C810" s="13"/>
      <c r="D810" s="14"/>
      <c r="E810" s="13"/>
      <c r="F810" s="14"/>
      <c r="G810" s="13"/>
      <c r="H810" s="16" t="str">
        <f>IF(COUNTA($A810:$G810)=0,"",IF(OR($B810="",SUMPRODUCT(--(Extinguishers!$A$2:$A$301=$B810))&lt;&gt;1),"Check ID",IF(OR(NOT(AND(ISNUMBER($A810),N($A810)&gt;=18264,N($A810)&lt;=73050)),N($A810)&lt;SUMPRODUCT(--(Extinguishers!$A$2:$A$301=$B810),Extinguishers!$E$2:$E$301),AND($C810&lt;&gt;"Monthly",$C810&lt;&gt;"Maintenance",$C810&lt;&gt;"Internal",$C810&lt;&gt;"Hydrostatic"),AND($E810&lt;&gt;"Pass",$E810&lt;&gt;"Fail"),AND($G810&lt;&gt;"",$G810&lt;&gt;"Open",$G810&lt;&gt;"Closed")),"Check inputs",IF(AND($E810="Fail",$G810=""),"Set follow-up","OK"))))</f>
        <v/>
      </c>
      <c r="I810" s="26">
        <f>IF(AND(ISNUMBER($A810),N($A810)&gt;=18264,N($A810)&lt;=73050),$A810,0)</f>
        <v>0</v>
      </c>
    </row>
    <row r="811" spans="1:9" x14ac:dyDescent="0.25">
      <c r="A811" s="25"/>
      <c r="B811" s="13"/>
      <c r="C811" s="13"/>
      <c r="D811" s="14"/>
      <c r="E811" s="13"/>
      <c r="F811" s="14"/>
      <c r="G811" s="13"/>
      <c r="H811" s="16" t="str">
        <f>IF(COUNTA($A811:$G811)=0,"",IF(OR($B811="",SUMPRODUCT(--(Extinguishers!$A$2:$A$301=$B811))&lt;&gt;1),"Check ID",IF(OR(NOT(AND(ISNUMBER($A811),N($A811)&gt;=18264,N($A811)&lt;=73050)),N($A811)&lt;SUMPRODUCT(--(Extinguishers!$A$2:$A$301=$B811),Extinguishers!$E$2:$E$301),AND($C811&lt;&gt;"Monthly",$C811&lt;&gt;"Maintenance",$C811&lt;&gt;"Internal",$C811&lt;&gt;"Hydrostatic"),AND($E811&lt;&gt;"Pass",$E811&lt;&gt;"Fail"),AND($G811&lt;&gt;"",$G811&lt;&gt;"Open",$G811&lt;&gt;"Closed")),"Check inputs",IF(AND($E811="Fail",$G811=""),"Set follow-up","OK"))))</f>
        <v/>
      </c>
      <c r="I811" s="26">
        <f>IF(AND(ISNUMBER($A811),N($A811)&gt;=18264,N($A811)&lt;=73050),$A811,0)</f>
        <v>0</v>
      </c>
    </row>
    <row r="812" spans="1:9" x14ac:dyDescent="0.25">
      <c r="A812" s="25"/>
      <c r="B812" s="13"/>
      <c r="C812" s="13"/>
      <c r="D812" s="14"/>
      <c r="E812" s="13"/>
      <c r="F812" s="14"/>
      <c r="G812" s="13"/>
      <c r="H812" s="16" t="str">
        <f>IF(COUNTA($A812:$G812)=0,"",IF(OR($B812="",SUMPRODUCT(--(Extinguishers!$A$2:$A$301=$B812))&lt;&gt;1),"Check ID",IF(OR(NOT(AND(ISNUMBER($A812),N($A812)&gt;=18264,N($A812)&lt;=73050)),N($A812)&lt;SUMPRODUCT(--(Extinguishers!$A$2:$A$301=$B812),Extinguishers!$E$2:$E$301),AND($C812&lt;&gt;"Monthly",$C812&lt;&gt;"Maintenance",$C812&lt;&gt;"Internal",$C812&lt;&gt;"Hydrostatic"),AND($E812&lt;&gt;"Pass",$E812&lt;&gt;"Fail"),AND($G812&lt;&gt;"",$G812&lt;&gt;"Open",$G812&lt;&gt;"Closed")),"Check inputs",IF(AND($E812="Fail",$G812=""),"Set follow-up","OK"))))</f>
        <v/>
      </c>
      <c r="I812" s="26">
        <f>IF(AND(ISNUMBER($A812),N($A812)&gt;=18264,N($A812)&lt;=73050),$A812,0)</f>
        <v>0</v>
      </c>
    </row>
    <row r="813" spans="1:9" x14ac:dyDescent="0.25">
      <c r="A813" s="25"/>
      <c r="B813" s="13"/>
      <c r="C813" s="13"/>
      <c r="D813" s="14"/>
      <c r="E813" s="13"/>
      <c r="F813" s="14"/>
      <c r="G813" s="13"/>
      <c r="H813" s="16" t="str">
        <f>IF(COUNTA($A813:$G813)=0,"",IF(OR($B813="",SUMPRODUCT(--(Extinguishers!$A$2:$A$301=$B813))&lt;&gt;1),"Check ID",IF(OR(NOT(AND(ISNUMBER($A813),N($A813)&gt;=18264,N($A813)&lt;=73050)),N($A813)&lt;SUMPRODUCT(--(Extinguishers!$A$2:$A$301=$B813),Extinguishers!$E$2:$E$301),AND($C813&lt;&gt;"Monthly",$C813&lt;&gt;"Maintenance",$C813&lt;&gt;"Internal",$C813&lt;&gt;"Hydrostatic"),AND($E813&lt;&gt;"Pass",$E813&lt;&gt;"Fail"),AND($G813&lt;&gt;"",$G813&lt;&gt;"Open",$G813&lt;&gt;"Closed")),"Check inputs",IF(AND($E813="Fail",$G813=""),"Set follow-up","OK"))))</f>
        <v/>
      </c>
      <c r="I813" s="26">
        <f>IF(AND(ISNUMBER($A813),N($A813)&gt;=18264,N($A813)&lt;=73050),$A813,0)</f>
        <v>0</v>
      </c>
    </row>
    <row r="814" spans="1:9" x14ac:dyDescent="0.25">
      <c r="A814" s="25"/>
      <c r="B814" s="13"/>
      <c r="C814" s="13"/>
      <c r="D814" s="14"/>
      <c r="E814" s="13"/>
      <c r="F814" s="14"/>
      <c r="G814" s="13"/>
      <c r="H814" s="16" t="str">
        <f>IF(COUNTA($A814:$G814)=0,"",IF(OR($B814="",SUMPRODUCT(--(Extinguishers!$A$2:$A$301=$B814))&lt;&gt;1),"Check ID",IF(OR(NOT(AND(ISNUMBER($A814),N($A814)&gt;=18264,N($A814)&lt;=73050)),N($A814)&lt;SUMPRODUCT(--(Extinguishers!$A$2:$A$301=$B814),Extinguishers!$E$2:$E$301),AND($C814&lt;&gt;"Monthly",$C814&lt;&gt;"Maintenance",$C814&lt;&gt;"Internal",$C814&lt;&gt;"Hydrostatic"),AND($E814&lt;&gt;"Pass",$E814&lt;&gt;"Fail"),AND($G814&lt;&gt;"",$G814&lt;&gt;"Open",$G814&lt;&gt;"Closed")),"Check inputs",IF(AND($E814="Fail",$G814=""),"Set follow-up","OK"))))</f>
        <v/>
      </c>
      <c r="I814" s="26">
        <f>IF(AND(ISNUMBER($A814),N($A814)&gt;=18264,N($A814)&lt;=73050),$A814,0)</f>
        <v>0</v>
      </c>
    </row>
    <row r="815" spans="1:9" x14ac:dyDescent="0.25">
      <c r="A815" s="25"/>
      <c r="B815" s="13"/>
      <c r="C815" s="13"/>
      <c r="D815" s="14"/>
      <c r="E815" s="13"/>
      <c r="F815" s="14"/>
      <c r="G815" s="13"/>
      <c r="H815" s="16" t="str">
        <f>IF(COUNTA($A815:$G815)=0,"",IF(OR($B815="",SUMPRODUCT(--(Extinguishers!$A$2:$A$301=$B815))&lt;&gt;1),"Check ID",IF(OR(NOT(AND(ISNUMBER($A815),N($A815)&gt;=18264,N($A815)&lt;=73050)),N($A815)&lt;SUMPRODUCT(--(Extinguishers!$A$2:$A$301=$B815),Extinguishers!$E$2:$E$301),AND($C815&lt;&gt;"Monthly",$C815&lt;&gt;"Maintenance",$C815&lt;&gt;"Internal",$C815&lt;&gt;"Hydrostatic"),AND($E815&lt;&gt;"Pass",$E815&lt;&gt;"Fail"),AND($G815&lt;&gt;"",$G815&lt;&gt;"Open",$G815&lt;&gt;"Closed")),"Check inputs",IF(AND($E815="Fail",$G815=""),"Set follow-up","OK"))))</f>
        <v/>
      </c>
      <c r="I815" s="26">
        <f>IF(AND(ISNUMBER($A815),N($A815)&gt;=18264,N($A815)&lt;=73050),$A815,0)</f>
        <v>0</v>
      </c>
    </row>
    <row r="816" spans="1:9" x14ac:dyDescent="0.25">
      <c r="A816" s="25"/>
      <c r="B816" s="13"/>
      <c r="C816" s="13"/>
      <c r="D816" s="14"/>
      <c r="E816" s="13"/>
      <c r="F816" s="14"/>
      <c r="G816" s="13"/>
      <c r="H816" s="16" t="str">
        <f>IF(COUNTA($A816:$G816)=0,"",IF(OR($B816="",SUMPRODUCT(--(Extinguishers!$A$2:$A$301=$B816))&lt;&gt;1),"Check ID",IF(OR(NOT(AND(ISNUMBER($A816),N($A816)&gt;=18264,N($A816)&lt;=73050)),N($A816)&lt;SUMPRODUCT(--(Extinguishers!$A$2:$A$301=$B816),Extinguishers!$E$2:$E$301),AND($C816&lt;&gt;"Monthly",$C816&lt;&gt;"Maintenance",$C816&lt;&gt;"Internal",$C816&lt;&gt;"Hydrostatic"),AND($E816&lt;&gt;"Pass",$E816&lt;&gt;"Fail"),AND($G816&lt;&gt;"",$G816&lt;&gt;"Open",$G816&lt;&gt;"Closed")),"Check inputs",IF(AND($E816="Fail",$G816=""),"Set follow-up","OK"))))</f>
        <v/>
      </c>
      <c r="I816" s="26">
        <f>IF(AND(ISNUMBER($A816),N($A816)&gt;=18264,N($A816)&lt;=73050),$A816,0)</f>
        <v>0</v>
      </c>
    </row>
    <row r="817" spans="1:9" x14ac:dyDescent="0.25">
      <c r="A817" s="25"/>
      <c r="B817" s="13"/>
      <c r="C817" s="13"/>
      <c r="D817" s="14"/>
      <c r="E817" s="13"/>
      <c r="F817" s="14"/>
      <c r="G817" s="13"/>
      <c r="H817" s="16" t="str">
        <f>IF(COUNTA($A817:$G817)=0,"",IF(OR($B817="",SUMPRODUCT(--(Extinguishers!$A$2:$A$301=$B817))&lt;&gt;1),"Check ID",IF(OR(NOT(AND(ISNUMBER($A817),N($A817)&gt;=18264,N($A817)&lt;=73050)),N($A817)&lt;SUMPRODUCT(--(Extinguishers!$A$2:$A$301=$B817),Extinguishers!$E$2:$E$301),AND($C817&lt;&gt;"Monthly",$C817&lt;&gt;"Maintenance",$C817&lt;&gt;"Internal",$C817&lt;&gt;"Hydrostatic"),AND($E817&lt;&gt;"Pass",$E817&lt;&gt;"Fail"),AND($G817&lt;&gt;"",$G817&lt;&gt;"Open",$G817&lt;&gt;"Closed")),"Check inputs",IF(AND($E817="Fail",$G817=""),"Set follow-up","OK"))))</f>
        <v/>
      </c>
      <c r="I817" s="26">
        <f>IF(AND(ISNUMBER($A817),N($A817)&gt;=18264,N($A817)&lt;=73050),$A817,0)</f>
        <v>0</v>
      </c>
    </row>
    <row r="818" spans="1:9" x14ac:dyDescent="0.25">
      <c r="A818" s="25"/>
      <c r="B818" s="13"/>
      <c r="C818" s="13"/>
      <c r="D818" s="14"/>
      <c r="E818" s="13"/>
      <c r="F818" s="14"/>
      <c r="G818" s="13"/>
      <c r="H818" s="16" t="str">
        <f>IF(COUNTA($A818:$G818)=0,"",IF(OR($B818="",SUMPRODUCT(--(Extinguishers!$A$2:$A$301=$B818))&lt;&gt;1),"Check ID",IF(OR(NOT(AND(ISNUMBER($A818),N($A818)&gt;=18264,N($A818)&lt;=73050)),N($A818)&lt;SUMPRODUCT(--(Extinguishers!$A$2:$A$301=$B818),Extinguishers!$E$2:$E$301),AND($C818&lt;&gt;"Monthly",$C818&lt;&gt;"Maintenance",$C818&lt;&gt;"Internal",$C818&lt;&gt;"Hydrostatic"),AND($E818&lt;&gt;"Pass",$E818&lt;&gt;"Fail"),AND($G818&lt;&gt;"",$G818&lt;&gt;"Open",$G818&lt;&gt;"Closed")),"Check inputs",IF(AND($E818="Fail",$G818=""),"Set follow-up","OK"))))</f>
        <v/>
      </c>
      <c r="I818" s="26">
        <f>IF(AND(ISNUMBER($A818),N($A818)&gt;=18264,N($A818)&lt;=73050),$A818,0)</f>
        <v>0</v>
      </c>
    </row>
    <row r="819" spans="1:9" x14ac:dyDescent="0.25">
      <c r="A819" s="25"/>
      <c r="B819" s="13"/>
      <c r="C819" s="13"/>
      <c r="D819" s="14"/>
      <c r="E819" s="13"/>
      <c r="F819" s="14"/>
      <c r="G819" s="13"/>
      <c r="H819" s="16" t="str">
        <f>IF(COUNTA($A819:$G819)=0,"",IF(OR($B819="",SUMPRODUCT(--(Extinguishers!$A$2:$A$301=$B819))&lt;&gt;1),"Check ID",IF(OR(NOT(AND(ISNUMBER($A819),N($A819)&gt;=18264,N($A819)&lt;=73050)),N($A819)&lt;SUMPRODUCT(--(Extinguishers!$A$2:$A$301=$B819),Extinguishers!$E$2:$E$301),AND($C819&lt;&gt;"Monthly",$C819&lt;&gt;"Maintenance",$C819&lt;&gt;"Internal",$C819&lt;&gt;"Hydrostatic"),AND($E819&lt;&gt;"Pass",$E819&lt;&gt;"Fail"),AND($G819&lt;&gt;"",$G819&lt;&gt;"Open",$G819&lt;&gt;"Closed")),"Check inputs",IF(AND($E819="Fail",$G819=""),"Set follow-up","OK"))))</f>
        <v/>
      </c>
      <c r="I819" s="26">
        <f>IF(AND(ISNUMBER($A819),N($A819)&gt;=18264,N($A819)&lt;=73050),$A819,0)</f>
        <v>0</v>
      </c>
    </row>
    <row r="820" spans="1:9" x14ac:dyDescent="0.25">
      <c r="A820" s="25"/>
      <c r="B820" s="13"/>
      <c r="C820" s="13"/>
      <c r="D820" s="14"/>
      <c r="E820" s="13"/>
      <c r="F820" s="14"/>
      <c r="G820" s="13"/>
      <c r="H820" s="16" t="str">
        <f>IF(COUNTA($A820:$G820)=0,"",IF(OR($B820="",SUMPRODUCT(--(Extinguishers!$A$2:$A$301=$B820))&lt;&gt;1),"Check ID",IF(OR(NOT(AND(ISNUMBER($A820),N($A820)&gt;=18264,N($A820)&lt;=73050)),N($A820)&lt;SUMPRODUCT(--(Extinguishers!$A$2:$A$301=$B820),Extinguishers!$E$2:$E$301),AND($C820&lt;&gt;"Monthly",$C820&lt;&gt;"Maintenance",$C820&lt;&gt;"Internal",$C820&lt;&gt;"Hydrostatic"),AND($E820&lt;&gt;"Pass",$E820&lt;&gt;"Fail"),AND($G820&lt;&gt;"",$G820&lt;&gt;"Open",$G820&lt;&gt;"Closed")),"Check inputs",IF(AND($E820="Fail",$G820=""),"Set follow-up","OK"))))</f>
        <v/>
      </c>
      <c r="I820" s="26">
        <f>IF(AND(ISNUMBER($A820),N($A820)&gt;=18264,N($A820)&lt;=73050),$A820,0)</f>
        <v>0</v>
      </c>
    </row>
    <row r="821" spans="1:9" x14ac:dyDescent="0.25">
      <c r="A821" s="25"/>
      <c r="B821" s="13"/>
      <c r="C821" s="13"/>
      <c r="D821" s="14"/>
      <c r="E821" s="13"/>
      <c r="F821" s="14"/>
      <c r="G821" s="13"/>
      <c r="H821" s="16" t="str">
        <f>IF(COUNTA($A821:$G821)=0,"",IF(OR($B821="",SUMPRODUCT(--(Extinguishers!$A$2:$A$301=$B821))&lt;&gt;1),"Check ID",IF(OR(NOT(AND(ISNUMBER($A821),N($A821)&gt;=18264,N($A821)&lt;=73050)),N($A821)&lt;SUMPRODUCT(--(Extinguishers!$A$2:$A$301=$B821),Extinguishers!$E$2:$E$301),AND($C821&lt;&gt;"Monthly",$C821&lt;&gt;"Maintenance",$C821&lt;&gt;"Internal",$C821&lt;&gt;"Hydrostatic"),AND($E821&lt;&gt;"Pass",$E821&lt;&gt;"Fail"),AND($G821&lt;&gt;"",$G821&lt;&gt;"Open",$G821&lt;&gt;"Closed")),"Check inputs",IF(AND($E821="Fail",$G821=""),"Set follow-up","OK"))))</f>
        <v/>
      </c>
      <c r="I821" s="26">
        <f>IF(AND(ISNUMBER($A821),N($A821)&gt;=18264,N($A821)&lt;=73050),$A821,0)</f>
        <v>0</v>
      </c>
    </row>
    <row r="822" spans="1:9" x14ac:dyDescent="0.25">
      <c r="A822" s="25"/>
      <c r="B822" s="13"/>
      <c r="C822" s="13"/>
      <c r="D822" s="14"/>
      <c r="E822" s="13"/>
      <c r="F822" s="14"/>
      <c r="G822" s="13"/>
      <c r="H822" s="16" t="str">
        <f>IF(COUNTA($A822:$G822)=0,"",IF(OR($B822="",SUMPRODUCT(--(Extinguishers!$A$2:$A$301=$B822))&lt;&gt;1),"Check ID",IF(OR(NOT(AND(ISNUMBER($A822),N($A822)&gt;=18264,N($A822)&lt;=73050)),N($A822)&lt;SUMPRODUCT(--(Extinguishers!$A$2:$A$301=$B822),Extinguishers!$E$2:$E$301),AND($C822&lt;&gt;"Monthly",$C822&lt;&gt;"Maintenance",$C822&lt;&gt;"Internal",$C822&lt;&gt;"Hydrostatic"),AND($E822&lt;&gt;"Pass",$E822&lt;&gt;"Fail"),AND($G822&lt;&gt;"",$G822&lt;&gt;"Open",$G822&lt;&gt;"Closed")),"Check inputs",IF(AND($E822="Fail",$G822=""),"Set follow-up","OK"))))</f>
        <v/>
      </c>
      <c r="I822" s="26">
        <f>IF(AND(ISNUMBER($A822),N($A822)&gt;=18264,N($A822)&lt;=73050),$A822,0)</f>
        <v>0</v>
      </c>
    </row>
    <row r="823" spans="1:9" x14ac:dyDescent="0.25">
      <c r="A823" s="25"/>
      <c r="B823" s="13"/>
      <c r="C823" s="13"/>
      <c r="D823" s="14"/>
      <c r="E823" s="13"/>
      <c r="F823" s="14"/>
      <c r="G823" s="13"/>
      <c r="H823" s="16" t="str">
        <f>IF(COUNTA($A823:$G823)=0,"",IF(OR($B823="",SUMPRODUCT(--(Extinguishers!$A$2:$A$301=$B823))&lt;&gt;1),"Check ID",IF(OR(NOT(AND(ISNUMBER($A823),N($A823)&gt;=18264,N($A823)&lt;=73050)),N($A823)&lt;SUMPRODUCT(--(Extinguishers!$A$2:$A$301=$B823),Extinguishers!$E$2:$E$301),AND($C823&lt;&gt;"Monthly",$C823&lt;&gt;"Maintenance",$C823&lt;&gt;"Internal",$C823&lt;&gt;"Hydrostatic"),AND($E823&lt;&gt;"Pass",$E823&lt;&gt;"Fail"),AND($G823&lt;&gt;"",$G823&lt;&gt;"Open",$G823&lt;&gt;"Closed")),"Check inputs",IF(AND($E823="Fail",$G823=""),"Set follow-up","OK"))))</f>
        <v/>
      </c>
      <c r="I823" s="26">
        <f>IF(AND(ISNUMBER($A823),N($A823)&gt;=18264,N($A823)&lt;=73050),$A823,0)</f>
        <v>0</v>
      </c>
    </row>
    <row r="824" spans="1:9" x14ac:dyDescent="0.25">
      <c r="A824" s="25"/>
      <c r="B824" s="13"/>
      <c r="C824" s="13"/>
      <c r="D824" s="14"/>
      <c r="E824" s="13"/>
      <c r="F824" s="14"/>
      <c r="G824" s="13"/>
      <c r="H824" s="16" t="str">
        <f>IF(COUNTA($A824:$G824)=0,"",IF(OR($B824="",SUMPRODUCT(--(Extinguishers!$A$2:$A$301=$B824))&lt;&gt;1),"Check ID",IF(OR(NOT(AND(ISNUMBER($A824),N($A824)&gt;=18264,N($A824)&lt;=73050)),N($A824)&lt;SUMPRODUCT(--(Extinguishers!$A$2:$A$301=$B824),Extinguishers!$E$2:$E$301),AND($C824&lt;&gt;"Monthly",$C824&lt;&gt;"Maintenance",$C824&lt;&gt;"Internal",$C824&lt;&gt;"Hydrostatic"),AND($E824&lt;&gt;"Pass",$E824&lt;&gt;"Fail"),AND($G824&lt;&gt;"",$G824&lt;&gt;"Open",$G824&lt;&gt;"Closed")),"Check inputs",IF(AND($E824="Fail",$G824=""),"Set follow-up","OK"))))</f>
        <v/>
      </c>
      <c r="I824" s="26">
        <f>IF(AND(ISNUMBER($A824),N($A824)&gt;=18264,N($A824)&lt;=73050),$A824,0)</f>
        <v>0</v>
      </c>
    </row>
    <row r="825" spans="1:9" x14ac:dyDescent="0.25">
      <c r="A825" s="25"/>
      <c r="B825" s="13"/>
      <c r="C825" s="13"/>
      <c r="D825" s="14"/>
      <c r="E825" s="13"/>
      <c r="F825" s="14"/>
      <c r="G825" s="13"/>
      <c r="H825" s="16" t="str">
        <f>IF(COUNTA($A825:$G825)=0,"",IF(OR($B825="",SUMPRODUCT(--(Extinguishers!$A$2:$A$301=$B825))&lt;&gt;1),"Check ID",IF(OR(NOT(AND(ISNUMBER($A825),N($A825)&gt;=18264,N($A825)&lt;=73050)),N($A825)&lt;SUMPRODUCT(--(Extinguishers!$A$2:$A$301=$B825),Extinguishers!$E$2:$E$301),AND($C825&lt;&gt;"Monthly",$C825&lt;&gt;"Maintenance",$C825&lt;&gt;"Internal",$C825&lt;&gt;"Hydrostatic"),AND($E825&lt;&gt;"Pass",$E825&lt;&gt;"Fail"),AND($G825&lt;&gt;"",$G825&lt;&gt;"Open",$G825&lt;&gt;"Closed")),"Check inputs",IF(AND($E825="Fail",$G825=""),"Set follow-up","OK"))))</f>
        <v/>
      </c>
      <c r="I825" s="26">
        <f>IF(AND(ISNUMBER($A825),N($A825)&gt;=18264,N($A825)&lt;=73050),$A825,0)</f>
        <v>0</v>
      </c>
    </row>
    <row r="826" spans="1:9" x14ac:dyDescent="0.25">
      <c r="A826" s="25"/>
      <c r="B826" s="13"/>
      <c r="C826" s="13"/>
      <c r="D826" s="14"/>
      <c r="E826" s="13"/>
      <c r="F826" s="14"/>
      <c r="G826" s="13"/>
      <c r="H826" s="16" t="str">
        <f>IF(COUNTA($A826:$G826)=0,"",IF(OR($B826="",SUMPRODUCT(--(Extinguishers!$A$2:$A$301=$B826))&lt;&gt;1),"Check ID",IF(OR(NOT(AND(ISNUMBER($A826),N($A826)&gt;=18264,N($A826)&lt;=73050)),N($A826)&lt;SUMPRODUCT(--(Extinguishers!$A$2:$A$301=$B826),Extinguishers!$E$2:$E$301),AND($C826&lt;&gt;"Monthly",$C826&lt;&gt;"Maintenance",$C826&lt;&gt;"Internal",$C826&lt;&gt;"Hydrostatic"),AND($E826&lt;&gt;"Pass",$E826&lt;&gt;"Fail"),AND($G826&lt;&gt;"",$G826&lt;&gt;"Open",$G826&lt;&gt;"Closed")),"Check inputs",IF(AND($E826="Fail",$G826=""),"Set follow-up","OK"))))</f>
        <v/>
      </c>
      <c r="I826" s="26">
        <f>IF(AND(ISNUMBER($A826),N($A826)&gt;=18264,N($A826)&lt;=73050),$A826,0)</f>
        <v>0</v>
      </c>
    </row>
    <row r="827" spans="1:9" x14ac:dyDescent="0.25">
      <c r="A827" s="25"/>
      <c r="B827" s="13"/>
      <c r="C827" s="13"/>
      <c r="D827" s="14"/>
      <c r="E827" s="13"/>
      <c r="F827" s="14"/>
      <c r="G827" s="13"/>
      <c r="H827" s="16" t="str">
        <f>IF(COUNTA($A827:$G827)=0,"",IF(OR($B827="",SUMPRODUCT(--(Extinguishers!$A$2:$A$301=$B827))&lt;&gt;1),"Check ID",IF(OR(NOT(AND(ISNUMBER($A827),N($A827)&gt;=18264,N($A827)&lt;=73050)),N($A827)&lt;SUMPRODUCT(--(Extinguishers!$A$2:$A$301=$B827),Extinguishers!$E$2:$E$301),AND($C827&lt;&gt;"Monthly",$C827&lt;&gt;"Maintenance",$C827&lt;&gt;"Internal",$C827&lt;&gt;"Hydrostatic"),AND($E827&lt;&gt;"Pass",$E827&lt;&gt;"Fail"),AND($G827&lt;&gt;"",$G827&lt;&gt;"Open",$G827&lt;&gt;"Closed")),"Check inputs",IF(AND($E827="Fail",$G827=""),"Set follow-up","OK"))))</f>
        <v/>
      </c>
      <c r="I827" s="26">
        <f>IF(AND(ISNUMBER($A827),N($A827)&gt;=18264,N($A827)&lt;=73050),$A827,0)</f>
        <v>0</v>
      </c>
    </row>
    <row r="828" spans="1:9" x14ac:dyDescent="0.25">
      <c r="A828" s="25"/>
      <c r="B828" s="13"/>
      <c r="C828" s="13"/>
      <c r="D828" s="14"/>
      <c r="E828" s="13"/>
      <c r="F828" s="14"/>
      <c r="G828" s="13"/>
      <c r="H828" s="16" t="str">
        <f>IF(COUNTA($A828:$G828)=0,"",IF(OR($B828="",SUMPRODUCT(--(Extinguishers!$A$2:$A$301=$B828))&lt;&gt;1),"Check ID",IF(OR(NOT(AND(ISNUMBER($A828),N($A828)&gt;=18264,N($A828)&lt;=73050)),N($A828)&lt;SUMPRODUCT(--(Extinguishers!$A$2:$A$301=$B828),Extinguishers!$E$2:$E$301),AND($C828&lt;&gt;"Monthly",$C828&lt;&gt;"Maintenance",$C828&lt;&gt;"Internal",$C828&lt;&gt;"Hydrostatic"),AND($E828&lt;&gt;"Pass",$E828&lt;&gt;"Fail"),AND($G828&lt;&gt;"",$G828&lt;&gt;"Open",$G828&lt;&gt;"Closed")),"Check inputs",IF(AND($E828="Fail",$G828=""),"Set follow-up","OK"))))</f>
        <v/>
      </c>
      <c r="I828" s="26">
        <f>IF(AND(ISNUMBER($A828),N($A828)&gt;=18264,N($A828)&lt;=73050),$A828,0)</f>
        <v>0</v>
      </c>
    </row>
    <row r="829" spans="1:9" x14ac:dyDescent="0.25">
      <c r="A829" s="25"/>
      <c r="B829" s="13"/>
      <c r="C829" s="13"/>
      <c r="D829" s="14"/>
      <c r="E829" s="13"/>
      <c r="F829" s="14"/>
      <c r="G829" s="13"/>
      <c r="H829" s="16" t="str">
        <f>IF(COUNTA($A829:$G829)=0,"",IF(OR($B829="",SUMPRODUCT(--(Extinguishers!$A$2:$A$301=$B829))&lt;&gt;1),"Check ID",IF(OR(NOT(AND(ISNUMBER($A829),N($A829)&gt;=18264,N($A829)&lt;=73050)),N($A829)&lt;SUMPRODUCT(--(Extinguishers!$A$2:$A$301=$B829),Extinguishers!$E$2:$E$301),AND($C829&lt;&gt;"Monthly",$C829&lt;&gt;"Maintenance",$C829&lt;&gt;"Internal",$C829&lt;&gt;"Hydrostatic"),AND($E829&lt;&gt;"Pass",$E829&lt;&gt;"Fail"),AND($G829&lt;&gt;"",$G829&lt;&gt;"Open",$G829&lt;&gt;"Closed")),"Check inputs",IF(AND($E829="Fail",$G829=""),"Set follow-up","OK"))))</f>
        <v/>
      </c>
      <c r="I829" s="26">
        <f>IF(AND(ISNUMBER($A829),N($A829)&gt;=18264,N($A829)&lt;=73050),$A829,0)</f>
        <v>0</v>
      </c>
    </row>
    <row r="830" spans="1:9" x14ac:dyDescent="0.25">
      <c r="A830" s="25"/>
      <c r="B830" s="13"/>
      <c r="C830" s="13"/>
      <c r="D830" s="14"/>
      <c r="E830" s="13"/>
      <c r="F830" s="14"/>
      <c r="G830" s="13"/>
      <c r="H830" s="16" t="str">
        <f>IF(COUNTA($A830:$G830)=0,"",IF(OR($B830="",SUMPRODUCT(--(Extinguishers!$A$2:$A$301=$B830))&lt;&gt;1),"Check ID",IF(OR(NOT(AND(ISNUMBER($A830),N($A830)&gt;=18264,N($A830)&lt;=73050)),N($A830)&lt;SUMPRODUCT(--(Extinguishers!$A$2:$A$301=$B830),Extinguishers!$E$2:$E$301),AND($C830&lt;&gt;"Monthly",$C830&lt;&gt;"Maintenance",$C830&lt;&gt;"Internal",$C830&lt;&gt;"Hydrostatic"),AND($E830&lt;&gt;"Pass",$E830&lt;&gt;"Fail"),AND($G830&lt;&gt;"",$G830&lt;&gt;"Open",$G830&lt;&gt;"Closed")),"Check inputs",IF(AND($E830="Fail",$G830=""),"Set follow-up","OK"))))</f>
        <v/>
      </c>
      <c r="I830" s="26">
        <f>IF(AND(ISNUMBER($A830),N($A830)&gt;=18264,N($A830)&lt;=73050),$A830,0)</f>
        <v>0</v>
      </c>
    </row>
    <row r="831" spans="1:9" x14ac:dyDescent="0.25">
      <c r="A831" s="25"/>
      <c r="B831" s="13"/>
      <c r="C831" s="13"/>
      <c r="D831" s="14"/>
      <c r="E831" s="13"/>
      <c r="F831" s="14"/>
      <c r="G831" s="13"/>
      <c r="H831" s="16" t="str">
        <f>IF(COUNTA($A831:$G831)=0,"",IF(OR($B831="",SUMPRODUCT(--(Extinguishers!$A$2:$A$301=$B831))&lt;&gt;1),"Check ID",IF(OR(NOT(AND(ISNUMBER($A831),N($A831)&gt;=18264,N($A831)&lt;=73050)),N($A831)&lt;SUMPRODUCT(--(Extinguishers!$A$2:$A$301=$B831),Extinguishers!$E$2:$E$301),AND($C831&lt;&gt;"Monthly",$C831&lt;&gt;"Maintenance",$C831&lt;&gt;"Internal",$C831&lt;&gt;"Hydrostatic"),AND($E831&lt;&gt;"Pass",$E831&lt;&gt;"Fail"),AND($G831&lt;&gt;"",$G831&lt;&gt;"Open",$G831&lt;&gt;"Closed")),"Check inputs",IF(AND($E831="Fail",$G831=""),"Set follow-up","OK"))))</f>
        <v/>
      </c>
      <c r="I831" s="26">
        <f>IF(AND(ISNUMBER($A831),N($A831)&gt;=18264,N($A831)&lt;=73050),$A831,0)</f>
        <v>0</v>
      </c>
    </row>
    <row r="832" spans="1:9" x14ac:dyDescent="0.25">
      <c r="A832" s="25"/>
      <c r="B832" s="13"/>
      <c r="C832" s="13"/>
      <c r="D832" s="14"/>
      <c r="E832" s="13"/>
      <c r="F832" s="14"/>
      <c r="G832" s="13"/>
      <c r="H832" s="16" t="str">
        <f>IF(COUNTA($A832:$G832)=0,"",IF(OR($B832="",SUMPRODUCT(--(Extinguishers!$A$2:$A$301=$B832))&lt;&gt;1),"Check ID",IF(OR(NOT(AND(ISNUMBER($A832),N($A832)&gt;=18264,N($A832)&lt;=73050)),N($A832)&lt;SUMPRODUCT(--(Extinguishers!$A$2:$A$301=$B832),Extinguishers!$E$2:$E$301),AND($C832&lt;&gt;"Monthly",$C832&lt;&gt;"Maintenance",$C832&lt;&gt;"Internal",$C832&lt;&gt;"Hydrostatic"),AND($E832&lt;&gt;"Pass",$E832&lt;&gt;"Fail"),AND($G832&lt;&gt;"",$G832&lt;&gt;"Open",$G832&lt;&gt;"Closed")),"Check inputs",IF(AND($E832="Fail",$G832=""),"Set follow-up","OK"))))</f>
        <v/>
      </c>
      <c r="I832" s="26">
        <f>IF(AND(ISNUMBER($A832),N($A832)&gt;=18264,N($A832)&lt;=73050),$A832,0)</f>
        <v>0</v>
      </c>
    </row>
    <row r="833" spans="1:9" x14ac:dyDescent="0.25">
      <c r="A833" s="25"/>
      <c r="B833" s="13"/>
      <c r="C833" s="13"/>
      <c r="D833" s="14"/>
      <c r="E833" s="13"/>
      <c r="F833" s="14"/>
      <c r="G833" s="13"/>
      <c r="H833" s="16" t="str">
        <f>IF(COUNTA($A833:$G833)=0,"",IF(OR($B833="",SUMPRODUCT(--(Extinguishers!$A$2:$A$301=$B833))&lt;&gt;1),"Check ID",IF(OR(NOT(AND(ISNUMBER($A833),N($A833)&gt;=18264,N($A833)&lt;=73050)),N($A833)&lt;SUMPRODUCT(--(Extinguishers!$A$2:$A$301=$B833),Extinguishers!$E$2:$E$301),AND($C833&lt;&gt;"Monthly",$C833&lt;&gt;"Maintenance",$C833&lt;&gt;"Internal",$C833&lt;&gt;"Hydrostatic"),AND($E833&lt;&gt;"Pass",$E833&lt;&gt;"Fail"),AND($G833&lt;&gt;"",$G833&lt;&gt;"Open",$G833&lt;&gt;"Closed")),"Check inputs",IF(AND($E833="Fail",$G833=""),"Set follow-up","OK"))))</f>
        <v/>
      </c>
      <c r="I833" s="26">
        <f>IF(AND(ISNUMBER($A833),N($A833)&gt;=18264,N($A833)&lt;=73050),$A833,0)</f>
        <v>0</v>
      </c>
    </row>
    <row r="834" spans="1:9" x14ac:dyDescent="0.25">
      <c r="A834" s="25"/>
      <c r="B834" s="13"/>
      <c r="C834" s="13"/>
      <c r="D834" s="14"/>
      <c r="E834" s="13"/>
      <c r="F834" s="14"/>
      <c r="G834" s="13"/>
      <c r="H834" s="16" t="str">
        <f>IF(COUNTA($A834:$G834)=0,"",IF(OR($B834="",SUMPRODUCT(--(Extinguishers!$A$2:$A$301=$B834))&lt;&gt;1),"Check ID",IF(OR(NOT(AND(ISNUMBER($A834),N($A834)&gt;=18264,N($A834)&lt;=73050)),N($A834)&lt;SUMPRODUCT(--(Extinguishers!$A$2:$A$301=$B834),Extinguishers!$E$2:$E$301),AND($C834&lt;&gt;"Monthly",$C834&lt;&gt;"Maintenance",$C834&lt;&gt;"Internal",$C834&lt;&gt;"Hydrostatic"),AND($E834&lt;&gt;"Pass",$E834&lt;&gt;"Fail"),AND($G834&lt;&gt;"",$G834&lt;&gt;"Open",$G834&lt;&gt;"Closed")),"Check inputs",IF(AND($E834="Fail",$G834=""),"Set follow-up","OK"))))</f>
        <v/>
      </c>
      <c r="I834" s="26">
        <f>IF(AND(ISNUMBER($A834),N($A834)&gt;=18264,N($A834)&lt;=73050),$A834,0)</f>
        <v>0</v>
      </c>
    </row>
    <row r="835" spans="1:9" x14ac:dyDescent="0.25">
      <c r="A835" s="25"/>
      <c r="B835" s="13"/>
      <c r="C835" s="13"/>
      <c r="D835" s="14"/>
      <c r="E835" s="13"/>
      <c r="F835" s="14"/>
      <c r="G835" s="13"/>
      <c r="H835" s="16" t="str">
        <f>IF(COUNTA($A835:$G835)=0,"",IF(OR($B835="",SUMPRODUCT(--(Extinguishers!$A$2:$A$301=$B835))&lt;&gt;1),"Check ID",IF(OR(NOT(AND(ISNUMBER($A835),N($A835)&gt;=18264,N($A835)&lt;=73050)),N($A835)&lt;SUMPRODUCT(--(Extinguishers!$A$2:$A$301=$B835),Extinguishers!$E$2:$E$301),AND($C835&lt;&gt;"Monthly",$C835&lt;&gt;"Maintenance",$C835&lt;&gt;"Internal",$C835&lt;&gt;"Hydrostatic"),AND($E835&lt;&gt;"Pass",$E835&lt;&gt;"Fail"),AND($G835&lt;&gt;"",$G835&lt;&gt;"Open",$G835&lt;&gt;"Closed")),"Check inputs",IF(AND($E835="Fail",$G835=""),"Set follow-up","OK"))))</f>
        <v/>
      </c>
      <c r="I835" s="26">
        <f>IF(AND(ISNUMBER($A835),N($A835)&gt;=18264,N($A835)&lt;=73050),$A835,0)</f>
        <v>0</v>
      </c>
    </row>
    <row r="836" spans="1:9" x14ac:dyDescent="0.25">
      <c r="A836" s="25"/>
      <c r="B836" s="13"/>
      <c r="C836" s="13"/>
      <c r="D836" s="14"/>
      <c r="E836" s="13"/>
      <c r="F836" s="14"/>
      <c r="G836" s="13"/>
      <c r="H836" s="16" t="str">
        <f>IF(COUNTA($A836:$G836)=0,"",IF(OR($B836="",SUMPRODUCT(--(Extinguishers!$A$2:$A$301=$B836))&lt;&gt;1),"Check ID",IF(OR(NOT(AND(ISNUMBER($A836),N($A836)&gt;=18264,N($A836)&lt;=73050)),N($A836)&lt;SUMPRODUCT(--(Extinguishers!$A$2:$A$301=$B836),Extinguishers!$E$2:$E$301),AND($C836&lt;&gt;"Monthly",$C836&lt;&gt;"Maintenance",$C836&lt;&gt;"Internal",$C836&lt;&gt;"Hydrostatic"),AND($E836&lt;&gt;"Pass",$E836&lt;&gt;"Fail"),AND($G836&lt;&gt;"",$G836&lt;&gt;"Open",$G836&lt;&gt;"Closed")),"Check inputs",IF(AND($E836="Fail",$G836=""),"Set follow-up","OK"))))</f>
        <v/>
      </c>
      <c r="I836" s="26">
        <f>IF(AND(ISNUMBER($A836),N($A836)&gt;=18264,N($A836)&lt;=73050),$A836,0)</f>
        <v>0</v>
      </c>
    </row>
    <row r="837" spans="1:9" x14ac:dyDescent="0.25">
      <c r="A837" s="25"/>
      <c r="B837" s="13"/>
      <c r="C837" s="13"/>
      <c r="D837" s="14"/>
      <c r="E837" s="13"/>
      <c r="F837" s="14"/>
      <c r="G837" s="13"/>
      <c r="H837" s="16" t="str">
        <f>IF(COUNTA($A837:$G837)=0,"",IF(OR($B837="",SUMPRODUCT(--(Extinguishers!$A$2:$A$301=$B837))&lt;&gt;1),"Check ID",IF(OR(NOT(AND(ISNUMBER($A837),N($A837)&gt;=18264,N($A837)&lt;=73050)),N($A837)&lt;SUMPRODUCT(--(Extinguishers!$A$2:$A$301=$B837),Extinguishers!$E$2:$E$301),AND($C837&lt;&gt;"Monthly",$C837&lt;&gt;"Maintenance",$C837&lt;&gt;"Internal",$C837&lt;&gt;"Hydrostatic"),AND($E837&lt;&gt;"Pass",$E837&lt;&gt;"Fail"),AND($G837&lt;&gt;"",$G837&lt;&gt;"Open",$G837&lt;&gt;"Closed")),"Check inputs",IF(AND($E837="Fail",$G837=""),"Set follow-up","OK"))))</f>
        <v/>
      </c>
      <c r="I837" s="26">
        <f>IF(AND(ISNUMBER($A837),N($A837)&gt;=18264,N($A837)&lt;=73050),$A837,0)</f>
        <v>0</v>
      </c>
    </row>
    <row r="838" spans="1:9" x14ac:dyDescent="0.25">
      <c r="A838" s="25"/>
      <c r="B838" s="13"/>
      <c r="C838" s="13"/>
      <c r="D838" s="14"/>
      <c r="E838" s="13"/>
      <c r="F838" s="14"/>
      <c r="G838" s="13"/>
      <c r="H838" s="16" t="str">
        <f>IF(COUNTA($A838:$G838)=0,"",IF(OR($B838="",SUMPRODUCT(--(Extinguishers!$A$2:$A$301=$B838))&lt;&gt;1),"Check ID",IF(OR(NOT(AND(ISNUMBER($A838),N($A838)&gt;=18264,N($A838)&lt;=73050)),N($A838)&lt;SUMPRODUCT(--(Extinguishers!$A$2:$A$301=$B838),Extinguishers!$E$2:$E$301),AND($C838&lt;&gt;"Monthly",$C838&lt;&gt;"Maintenance",$C838&lt;&gt;"Internal",$C838&lt;&gt;"Hydrostatic"),AND($E838&lt;&gt;"Pass",$E838&lt;&gt;"Fail"),AND($G838&lt;&gt;"",$G838&lt;&gt;"Open",$G838&lt;&gt;"Closed")),"Check inputs",IF(AND($E838="Fail",$G838=""),"Set follow-up","OK"))))</f>
        <v/>
      </c>
      <c r="I838" s="26">
        <f>IF(AND(ISNUMBER($A838),N($A838)&gt;=18264,N($A838)&lt;=73050),$A838,0)</f>
        <v>0</v>
      </c>
    </row>
    <row r="839" spans="1:9" x14ac:dyDescent="0.25">
      <c r="A839" s="25"/>
      <c r="B839" s="13"/>
      <c r="C839" s="13"/>
      <c r="D839" s="14"/>
      <c r="E839" s="13"/>
      <c r="F839" s="14"/>
      <c r="G839" s="13"/>
      <c r="H839" s="16" t="str">
        <f>IF(COUNTA($A839:$G839)=0,"",IF(OR($B839="",SUMPRODUCT(--(Extinguishers!$A$2:$A$301=$B839))&lt;&gt;1),"Check ID",IF(OR(NOT(AND(ISNUMBER($A839),N($A839)&gt;=18264,N($A839)&lt;=73050)),N($A839)&lt;SUMPRODUCT(--(Extinguishers!$A$2:$A$301=$B839),Extinguishers!$E$2:$E$301),AND($C839&lt;&gt;"Monthly",$C839&lt;&gt;"Maintenance",$C839&lt;&gt;"Internal",$C839&lt;&gt;"Hydrostatic"),AND($E839&lt;&gt;"Pass",$E839&lt;&gt;"Fail"),AND($G839&lt;&gt;"",$G839&lt;&gt;"Open",$G839&lt;&gt;"Closed")),"Check inputs",IF(AND($E839="Fail",$G839=""),"Set follow-up","OK"))))</f>
        <v/>
      </c>
      <c r="I839" s="26">
        <f>IF(AND(ISNUMBER($A839),N($A839)&gt;=18264,N($A839)&lt;=73050),$A839,0)</f>
        <v>0</v>
      </c>
    </row>
    <row r="840" spans="1:9" x14ac:dyDescent="0.25">
      <c r="A840" s="25"/>
      <c r="B840" s="13"/>
      <c r="C840" s="13"/>
      <c r="D840" s="14"/>
      <c r="E840" s="13"/>
      <c r="F840" s="14"/>
      <c r="G840" s="13"/>
      <c r="H840" s="16" t="str">
        <f>IF(COUNTA($A840:$G840)=0,"",IF(OR($B840="",SUMPRODUCT(--(Extinguishers!$A$2:$A$301=$B840))&lt;&gt;1),"Check ID",IF(OR(NOT(AND(ISNUMBER($A840),N($A840)&gt;=18264,N($A840)&lt;=73050)),N($A840)&lt;SUMPRODUCT(--(Extinguishers!$A$2:$A$301=$B840),Extinguishers!$E$2:$E$301),AND($C840&lt;&gt;"Monthly",$C840&lt;&gt;"Maintenance",$C840&lt;&gt;"Internal",$C840&lt;&gt;"Hydrostatic"),AND($E840&lt;&gt;"Pass",$E840&lt;&gt;"Fail"),AND($G840&lt;&gt;"",$G840&lt;&gt;"Open",$G840&lt;&gt;"Closed")),"Check inputs",IF(AND($E840="Fail",$G840=""),"Set follow-up","OK"))))</f>
        <v/>
      </c>
      <c r="I840" s="26">
        <f>IF(AND(ISNUMBER($A840),N($A840)&gt;=18264,N($A840)&lt;=73050),$A840,0)</f>
        <v>0</v>
      </c>
    </row>
    <row r="841" spans="1:9" x14ac:dyDescent="0.25">
      <c r="A841" s="25"/>
      <c r="B841" s="13"/>
      <c r="C841" s="13"/>
      <c r="D841" s="14"/>
      <c r="E841" s="13"/>
      <c r="F841" s="14"/>
      <c r="G841" s="13"/>
      <c r="H841" s="16" t="str">
        <f>IF(COUNTA($A841:$G841)=0,"",IF(OR($B841="",SUMPRODUCT(--(Extinguishers!$A$2:$A$301=$B841))&lt;&gt;1),"Check ID",IF(OR(NOT(AND(ISNUMBER($A841),N($A841)&gt;=18264,N($A841)&lt;=73050)),N($A841)&lt;SUMPRODUCT(--(Extinguishers!$A$2:$A$301=$B841),Extinguishers!$E$2:$E$301),AND($C841&lt;&gt;"Monthly",$C841&lt;&gt;"Maintenance",$C841&lt;&gt;"Internal",$C841&lt;&gt;"Hydrostatic"),AND($E841&lt;&gt;"Pass",$E841&lt;&gt;"Fail"),AND($G841&lt;&gt;"",$G841&lt;&gt;"Open",$G841&lt;&gt;"Closed")),"Check inputs",IF(AND($E841="Fail",$G841=""),"Set follow-up","OK"))))</f>
        <v/>
      </c>
      <c r="I841" s="26">
        <f>IF(AND(ISNUMBER($A841),N($A841)&gt;=18264,N($A841)&lt;=73050),$A841,0)</f>
        <v>0</v>
      </c>
    </row>
    <row r="842" spans="1:9" x14ac:dyDescent="0.25">
      <c r="A842" s="25"/>
      <c r="B842" s="13"/>
      <c r="C842" s="13"/>
      <c r="D842" s="14"/>
      <c r="E842" s="13"/>
      <c r="F842" s="14"/>
      <c r="G842" s="13"/>
      <c r="H842" s="16" t="str">
        <f>IF(COUNTA($A842:$G842)=0,"",IF(OR($B842="",SUMPRODUCT(--(Extinguishers!$A$2:$A$301=$B842))&lt;&gt;1),"Check ID",IF(OR(NOT(AND(ISNUMBER($A842),N($A842)&gt;=18264,N($A842)&lt;=73050)),N($A842)&lt;SUMPRODUCT(--(Extinguishers!$A$2:$A$301=$B842),Extinguishers!$E$2:$E$301),AND($C842&lt;&gt;"Monthly",$C842&lt;&gt;"Maintenance",$C842&lt;&gt;"Internal",$C842&lt;&gt;"Hydrostatic"),AND($E842&lt;&gt;"Pass",$E842&lt;&gt;"Fail"),AND($G842&lt;&gt;"",$G842&lt;&gt;"Open",$G842&lt;&gt;"Closed")),"Check inputs",IF(AND($E842="Fail",$G842=""),"Set follow-up","OK"))))</f>
        <v/>
      </c>
      <c r="I842" s="26">
        <f>IF(AND(ISNUMBER($A842),N($A842)&gt;=18264,N($A842)&lt;=73050),$A842,0)</f>
        <v>0</v>
      </c>
    </row>
    <row r="843" spans="1:9" x14ac:dyDescent="0.25">
      <c r="A843" s="25"/>
      <c r="B843" s="13"/>
      <c r="C843" s="13"/>
      <c r="D843" s="14"/>
      <c r="E843" s="13"/>
      <c r="F843" s="14"/>
      <c r="G843" s="13"/>
      <c r="H843" s="16" t="str">
        <f>IF(COUNTA($A843:$G843)=0,"",IF(OR($B843="",SUMPRODUCT(--(Extinguishers!$A$2:$A$301=$B843))&lt;&gt;1),"Check ID",IF(OR(NOT(AND(ISNUMBER($A843),N($A843)&gt;=18264,N($A843)&lt;=73050)),N($A843)&lt;SUMPRODUCT(--(Extinguishers!$A$2:$A$301=$B843),Extinguishers!$E$2:$E$301),AND($C843&lt;&gt;"Monthly",$C843&lt;&gt;"Maintenance",$C843&lt;&gt;"Internal",$C843&lt;&gt;"Hydrostatic"),AND($E843&lt;&gt;"Pass",$E843&lt;&gt;"Fail"),AND($G843&lt;&gt;"",$G843&lt;&gt;"Open",$G843&lt;&gt;"Closed")),"Check inputs",IF(AND($E843="Fail",$G843=""),"Set follow-up","OK"))))</f>
        <v/>
      </c>
      <c r="I843" s="26">
        <f>IF(AND(ISNUMBER($A843),N($A843)&gt;=18264,N($A843)&lt;=73050),$A843,0)</f>
        <v>0</v>
      </c>
    </row>
    <row r="844" spans="1:9" x14ac:dyDescent="0.25">
      <c r="A844" s="25"/>
      <c r="B844" s="13"/>
      <c r="C844" s="13"/>
      <c r="D844" s="14"/>
      <c r="E844" s="13"/>
      <c r="F844" s="14"/>
      <c r="G844" s="13"/>
      <c r="H844" s="16" t="str">
        <f>IF(COUNTA($A844:$G844)=0,"",IF(OR($B844="",SUMPRODUCT(--(Extinguishers!$A$2:$A$301=$B844))&lt;&gt;1),"Check ID",IF(OR(NOT(AND(ISNUMBER($A844),N($A844)&gt;=18264,N($A844)&lt;=73050)),N($A844)&lt;SUMPRODUCT(--(Extinguishers!$A$2:$A$301=$B844),Extinguishers!$E$2:$E$301),AND($C844&lt;&gt;"Monthly",$C844&lt;&gt;"Maintenance",$C844&lt;&gt;"Internal",$C844&lt;&gt;"Hydrostatic"),AND($E844&lt;&gt;"Pass",$E844&lt;&gt;"Fail"),AND($G844&lt;&gt;"",$G844&lt;&gt;"Open",$G844&lt;&gt;"Closed")),"Check inputs",IF(AND($E844="Fail",$G844=""),"Set follow-up","OK"))))</f>
        <v/>
      </c>
      <c r="I844" s="26">
        <f>IF(AND(ISNUMBER($A844),N($A844)&gt;=18264,N($A844)&lt;=73050),$A844,0)</f>
        <v>0</v>
      </c>
    </row>
    <row r="845" spans="1:9" x14ac:dyDescent="0.25">
      <c r="A845" s="25"/>
      <c r="B845" s="13"/>
      <c r="C845" s="13"/>
      <c r="D845" s="14"/>
      <c r="E845" s="13"/>
      <c r="F845" s="14"/>
      <c r="G845" s="13"/>
      <c r="H845" s="16" t="str">
        <f>IF(COUNTA($A845:$G845)=0,"",IF(OR($B845="",SUMPRODUCT(--(Extinguishers!$A$2:$A$301=$B845))&lt;&gt;1),"Check ID",IF(OR(NOT(AND(ISNUMBER($A845),N($A845)&gt;=18264,N($A845)&lt;=73050)),N($A845)&lt;SUMPRODUCT(--(Extinguishers!$A$2:$A$301=$B845),Extinguishers!$E$2:$E$301),AND($C845&lt;&gt;"Monthly",$C845&lt;&gt;"Maintenance",$C845&lt;&gt;"Internal",$C845&lt;&gt;"Hydrostatic"),AND($E845&lt;&gt;"Pass",$E845&lt;&gt;"Fail"),AND($G845&lt;&gt;"",$G845&lt;&gt;"Open",$G845&lt;&gt;"Closed")),"Check inputs",IF(AND($E845="Fail",$G845=""),"Set follow-up","OK"))))</f>
        <v/>
      </c>
      <c r="I845" s="26">
        <f>IF(AND(ISNUMBER($A845),N($A845)&gt;=18264,N($A845)&lt;=73050),$A845,0)</f>
        <v>0</v>
      </c>
    </row>
    <row r="846" spans="1:9" x14ac:dyDescent="0.25">
      <c r="A846" s="25"/>
      <c r="B846" s="13"/>
      <c r="C846" s="13"/>
      <c r="D846" s="14"/>
      <c r="E846" s="13"/>
      <c r="F846" s="14"/>
      <c r="G846" s="13"/>
      <c r="H846" s="16" t="str">
        <f>IF(COUNTA($A846:$G846)=0,"",IF(OR($B846="",SUMPRODUCT(--(Extinguishers!$A$2:$A$301=$B846))&lt;&gt;1),"Check ID",IF(OR(NOT(AND(ISNUMBER($A846),N($A846)&gt;=18264,N($A846)&lt;=73050)),N($A846)&lt;SUMPRODUCT(--(Extinguishers!$A$2:$A$301=$B846),Extinguishers!$E$2:$E$301),AND($C846&lt;&gt;"Monthly",$C846&lt;&gt;"Maintenance",$C846&lt;&gt;"Internal",$C846&lt;&gt;"Hydrostatic"),AND($E846&lt;&gt;"Pass",$E846&lt;&gt;"Fail"),AND($G846&lt;&gt;"",$G846&lt;&gt;"Open",$G846&lt;&gt;"Closed")),"Check inputs",IF(AND($E846="Fail",$G846=""),"Set follow-up","OK"))))</f>
        <v/>
      </c>
      <c r="I846" s="26">
        <f>IF(AND(ISNUMBER($A846),N($A846)&gt;=18264,N($A846)&lt;=73050),$A846,0)</f>
        <v>0</v>
      </c>
    </row>
    <row r="847" spans="1:9" x14ac:dyDescent="0.25">
      <c r="A847" s="25"/>
      <c r="B847" s="13"/>
      <c r="C847" s="13"/>
      <c r="D847" s="14"/>
      <c r="E847" s="13"/>
      <c r="F847" s="14"/>
      <c r="G847" s="13"/>
      <c r="H847" s="16" t="str">
        <f>IF(COUNTA($A847:$G847)=0,"",IF(OR($B847="",SUMPRODUCT(--(Extinguishers!$A$2:$A$301=$B847))&lt;&gt;1),"Check ID",IF(OR(NOT(AND(ISNUMBER($A847),N($A847)&gt;=18264,N($A847)&lt;=73050)),N($A847)&lt;SUMPRODUCT(--(Extinguishers!$A$2:$A$301=$B847),Extinguishers!$E$2:$E$301),AND($C847&lt;&gt;"Monthly",$C847&lt;&gt;"Maintenance",$C847&lt;&gt;"Internal",$C847&lt;&gt;"Hydrostatic"),AND($E847&lt;&gt;"Pass",$E847&lt;&gt;"Fail"),AND($G847&lt;&gt;"",$G847&lt;&gt;"Open",$G847&lt;&gt;"Closed")),"Check inputs",IF(AND($E847="Fail",$G847=""),"Set follow-up","OK"))))</f>
        <v/>
      </c>
      <c r="I847" s="26">
        <f>IF(AND(ISNUMBER($A847),N($A847)&gt;=18264,N($A847)&lt;=73050),$A847,0)</f>
        <v>0</v>
      </c>
    </row>
    <row r="848" spans="1:9" x14ac:dyDescent="0.25">
      <c r="A848" s="25"/>
      <c r="B848" s="13"/>
      <c r="C848" s="13"/>
      <c r="D848" s="14"/>
      <c r="E848" s="13"/>
      <c r="F848" s="14"/>
      <c r="G848" s="13"/>
      <c r="H848" s="16" t="str">
        <f>IF(COUNTA($A848:$G848)=0,"",IF(OR($B848="",SUMPRODUCT(--(Extinguishers!$A$2:$A$301=$B848))&lt;&gt;1),"Check ID",IF(OR(NOT(AND(ISNUMBER($A848),N($A848)&gt;=18264,N($A848)&lt;=73050)),N($A848)&lt;SUMPRODUCT(--(Extinguishers!$A$2:$A$301=$B848),Extinguishers!$E$2:$E$301),AND($C848&lt;&gt;"Monthly",$C848&lt;&gt;"Maintenance",$C848&lt;&gt;"Internal",$C848&lt;&gt;"Hydrostatic"),AND($E848&lt;&gt;"Pass",$E848&lt;&gt;"Fail"),AND($G848&lt;&gt;"",$G848&lt;&gt;"Open",$G848&lt;&gt;"Closed")),"Check inputs",IF(AND($E848="Fail",$G848=""),"Set follow-up","OK"))))</f>
        <v/>
      </c>
      <c r="I848" s="26">
        <f>IF(AND(ISNUMBER($A848),N($A848)&gt;=18264,N($A848)&lt;=73050),$A848,0)</f>
        <v>0</v>
      </c>
    </row>
    <row r="849" spans="1:9" x14ac:dyDescent="0.25">
      <c r="A849" s="25"/>
      <c r="B849" s="13"/>
      <c r="C849" s="13"/>
      <c r="D849" s="14"/>
      <c r="E849" s="13"/>
      <c r="F849" s="14"/>
      <c r="G849" s="13"/>
      <c r="H849" s="16" t="str">
        <f>IF(COUNTA($A849:$G849)=0,"",IF(OR($B849="",SUMPRODUCT(--(Extinguishers!$A$2:$A$301=$B849))&lt;&gt;1),"Check ID",IF(OR(NOT(AND(ISNUMBER($A849),N($A849)&gt;=18264,N($A849)&lt;=73050)),N($A849)&lt;SUMPRODUCT(--(Extinguishers!$A$2:$A$301=$B849),Extinguishers!$E$2:$E$301),AND($C849&lt;&gt;"Monthly",$C849&lt;&gt;"Maintenance",$C849&lt;&gt;"Internal",$C849&lt;&gt;"Hydrostatic"),AND($E849&lt;&gt;"Pass",$E849&lt;&gt;"Fail"),AND($G849&lt;&gt;"",$G849&lt;&gt;"Open",$G849&lt;&gt;"Closed")),"Check inputs",IF(AND($E849="Fail",$G849=""),"Set follow-up","OK"))))</f>
        <v/>
      </c>
      <c r="I849" s="26">
        <f>IF(AND(ISNUMBER($A849),N($A849)&gt;=18264,N($A849)&lt;=73050),$A849,0)</f>
        <v>0</v>
      </c>
    </row>
    <row r="850" spans="1:9" x14ac:dyDescent="0.25">
      <c r="A850" s="25"/>
      <c r="B850" s="13"/>
      <c r="C850" s="13"/>
      <c r="D850" s="14"/>
      <c r="E850" s="13"/>
      <c r="F850" s="14"/>
      <c r="G850" s="13"/>
      <c r="H850" s="16" t="str">
        <f>IF(COUNTA($A850:$G850)=0,"",IF(OR($B850="",SUMPRODUCT(--(Extinguishers!$A$2:$A$301=$B850))&lt;&gt;1),"Check ID",IF(OR(NOT(AND(ISNUMBER($A850),N($A850)&gt;=18264,N($A850)&lt;=73050)),N($A850)&lt;SUMPRODUCT(--(Extinguishers!$A$2:$A$301=$B850),Extinguishers!$E$2:$E$301),AND($C850&lt;&gt;"Monthly",$C850&lt;&gt;"Maintenance",$C850&lt;&gt;"Internal",$C850&lt;&gt;"Hydrostatic"),AND($E850&lt;&gt;"Pass",$E850&lt;&gt;"Fail"),AND($G850&lt;&gt;"",$G850&lt;&gt;"Open",$G850&lt;&gt;"Closed")),"Check inputs",IF(AND($E850="Fail",$G850=""),"Set follow-up","OK"))))</f>
        <v/>
      </c>
      <c r="I850" s="26">
        <f>IF(AND(ISNUMBER($A850),N($A850)&gt;=18264,N($A850)&lt;=73050),$A850,0)</f>
        <v>0</v>
      </c>
    </row>
    <row r="851" spans="1:9" x14ac:dyDescent="0.25">
      <c r="A851" s="25"/>
      <c r="B851" s="13"/>
      <c r="C851" s="13"/>
      <c r="D851" s="14"/>
      <c r="E851" s="13"/>
      <c r="F851" s="14"/>
      <c r="G851" s="13"/>
      <c r="H851" s="16" t="str">
        <f>IF(COUNTA($A851:$G851)=0,"",IF(OR($B851="",SUMPRODUCT(--(Extinguishers!$A$2:$A$301=$B851))&lt;&gt;1),"Check ID",IF(OR(NOT(AND(ISNUMBER($A851),N($A851)&gt;=18264,N($A851)&lt;=73050)),N($A851)&lt;SUMPRODUCT(--(Extinguishers!$A$2:$A$301=$B851),Extinguishers!$E$2:$E$301),AND($C851&lt;&gt;"Monthly",$C851&lt;&gt;"Maintenance",$C851&lt;&gt;"Internal",$C851&lt;&gt;"Hydrostatic"),AND($E851&lt;&gt;"Pass",$E851&lt;&gt;"Fail"),AND($G851&lt;&gt;"",$G851&lt;&gt;"Open",$G851&lt;&gt;"Closed")),"Check inputs",IF(AND($E851="Fail",$G851=""),"Set follow-up","OK"))))</f>
        <v/>
      </c>
      <c r="I851" s="26">
        <f>IF(AND(ISNUMBER($A851),N($A851)&gt;=18264,N($A851)&lt;=73050),$A851,0)</f>
        <v>0</v>
      </c>
    </row>
    <row r="852" spans="1:9" x14ac:dyDescent="0.25">
      <c r="A852" s="25"/>
      <c r="B852" s="13"/>
      <c r="C852" s="13"/>
      <c r="D852" s="14"/>
      <c r="E852" s="13"/>
      <c r="F852" s="14"/>
      <c r="G852" s="13"/>
      <c r="H852" s="16" t="str">
        <f>IF(COUNTA($A852:$G852)=0,"",IF(OR($B852="",SUMPRODUCT(--(Extinguishers!$A$2:$A$301=$B852))&lt;&gt;1),"Check ID",IF(OR(NOT(AND(ISNUMBER($A852),N($A852)&gt;=18264,N($A852)&lt;=73050)),N($A852)&lt;SUMPRODUCT(--(Extinguishers!$A$2:$A$301=$B852),Extinguishers!$E$2:$E$301),AND($C852&lt;&gt;"Monthly",$C852&lt;&gt;"Maintenance",$C852&lt;&gt;"Internal",$C852&lt;&gt;"Hydrostatic"),AND($E852&lt;&gt;"Pass",$E852&lt;&gt;"Fail"),AND($G852&lt;&gt;"",$G852&lt;&gt;"Open",$G852&lt;&gt;"Closed")),"Check inputs",IF(AND($E852="Fail",$G852=""),"Set follow-up","OK"))))</f>
        <v/>
      </c>
      <c r="I852" s="26">
        <f>IF(AND(ISNUMBER($A852),N($A852)&gt;=18264,N($A852)&lt;=73050),$A852,0)</f>
        <v>0</v>
      </c>
    </row>
    <row r="853" spans="1:9" x14ac:dyDescent="0.25">
      <c r="A853" s="25"/>
      <c r="B853" s="13"/>
      <c r="C853" s="13"/>
      <c r="D853" s="14"/>
      <c r="E853" s="13"/>
      <c r="F853" s="14"/>
      <c r="G853" s="13"/>
      <c r="H853" s="16" t="str">
        <f>IF(COUNTA($A853:$G853)=0,"",IF(OR($B853="",SUMPRODUCT(--(Extinguishers!$A$2:$A$301=$B853))&lt;&gt;1),"Check ID",IF(OR(NOT(AND(ISNUMBER($A853),N($A853)&gt;=18264,N($A853)&lt;=73050)),N($A853)&lt;SUMPRODUCT(--(Extinguishers!$A$2:$A$301=$B853),Extinguishers!$E$2:$E$301),AND($C853&lt;&gt;"Monthly",$C853&lt;&gt;"Maintenance",$C853&lt;&gt;"Internal",$C853&lt;&gt;"Hydrostatic"),AND($E853&lt;&gt;"Pass",$E853&lt;&gt;"Fail"),AND($G853&lt;&gt;"",$G853&lt;&gt;"Open",$G853&lt;&gt;"Closed")),"Check inputs",IF(AND($E853="Fail",$G853=""),"Set follow-up","OK"))))</f>
        <v/>
      </c>
      <c r="I853" s="26">
        <f>IF(AND(ISNUMBER($A853),N($A853)&gt;=18264,N($A853)&lt;=73050),$A853,0)</f>
        <v>0</v>
      </c>
    </row>
    <row r="854" spans="1:9" x14ac:dyDescent="0.25">
      <c r="A854" s="25"/>
      <c r="B854" s="13"/>
      <c r="C854" s="13"/>
      <c r="D854" s="14"/>
      <c r="E854" s="13"/>
      <c r="F854" s="14"/>
      <c r="G854" s="13"/>
      <c r="H854" s="16" t="str">
        <f>IF(COUNTA($A854:$G854)=0,"",IF(OR($B854="",SUMPRODUCT(--(Extinguishers!$A$2:$A$301=$B854))&lt;&gt;1),"Check ID",IF(OR(NOT(AND(ISNUMBER($A854),N($A854)&gt;=18264,N($A854)&lt;=73050)),N($A854)&lt;SUMPRODUCT(--(Extinguishers!$A$2:$A$301=$B854),Extinguishers!$E$2:$E$301),AND($C854&lt;&gt;"Monthly",$C854&lt;&gt;"Maintenance",$C854&lt;&gt;"Internal",$C854&lt;&gt;"Hydrostatic"),AND($E854&lt;&gt;"Pass",$E854&lt;&gt;"Fail"),AND($G854&lt;&gt;"",$G854&lt;&gt;"Open",$G854&lt;&gt;"Closed")),"Check inputs",IF(AND($E854="Fail",$G854=""),"Set follow-up","OK"))))</f>
        <v/>
      </c>
      <c r="I854" s="26">
        <f>IF(AND(ISNUMBER($A854),N($A854)&gt;=18264,N($A854)&lt;=73050),$A854,0)</f>
        <v>0</v>
      </c>
    </row>
    <row r="855" spans="1:9" x14ac:dyDescent="0.25">
      <c r="A855" s="25"/>
      <c r="B855" s="13"/>
      <c r="C855" s="13"/>
      <c r="D855" s="14"/>
      <c r="E855" s="13"/>
      <c r="F855" s="14"/>
      <c r="G855" s="13"/>
      <c r="H855" s="16" t="str">
        <f>IF(COUNTA($A855:$G855)=0,"",IF(OR($B855="",SUMPRODUCT(--(Extinguishers!$A$2:$A$301=$B855))&lt;&gt;1),"Check ID",IF(OR(NOT(AND(ISNUMBER($A855),N($A855)&gt;=18264,N($A855)&lt;=73050)),N($A855)&lt;SUMPRODUCT(--(Extinguishers!$A$2:$A$301=$B855),Extinguishers!$E$2:$E$301),AND($C855&lt;&gt;"Monthly",$C855&lt;&gt;"Maintenance",$C855&lt;&gt;"Internal",$C855&lt;&gt;"Hydrostatic"),AND($E855&lt;&gt;"Pass",$E855&lt;&gt;"Fail"),AND($G855&lt;&gt;"",$G855&lt;&gt;"Open",$G855&lt;&gt;"Closed")),"Check inputs",IF(AND($E855="Fail",$G855=""),"Set follow-up","OK"))))</f>
        <v/>
      </c>
      <c r="I855" s="26">
        <f>IF(AND(ISNUMBER($A855),N($A855)&gt;=18264,N($A855)&lt;=73050),$A855,0)</f>
        <v>0</v>
      </c>
    </row>
    <row r="856" spans="1:9" x14ac:dyDescent="0.25">
      <c r="A856" s="25"/>
      <c r="B856" s="13"/>
      <c r="C856" s="13"/>
      <c r="D856" s="14"/>
      <c r="E856" s="13"/>
      <c r="F856" s="14"/>
      <c r="G856" s="13"/>
      <c r="H856" s="16" t="str">
        <f>IF(COUNTA($A856:$G856)=0,"",IF(OR($B856="",SUMPRODUCT(--(Extinguishers!$A$2:$A$301=$B856))&lt;&gt;1),"Check ID",IF(OR(NOT(AND(ISNUMBER($A856),N($A856)&gt;=18264,N($A856)&lt;=73050)),N($A856)&lt;SUMPRODUCT(--(Extinguishers!$A$2:$A$301=$B856),Extinguishers!$E$2:$E$301),AND($C856&lt;&gt;"Monthly",$C856&lt;&gt;"Maintenance",$C856&lt;&gt;"Internal",$C856&lt;&gt;"Hydrostatic"),AND($E856&lt;&gt;"Pass",$E856&lt;&gt;"Fail"),AND($G856&lt;&gt;"",$G856&lt;&gt;"Open",$G856&lt;&gt;"Closed")),"Check inputs",IF(AND($E856="Fail",$G856=""),"Set follow-up","OK"))))</f>
        <v/>
      </c>
      <c r="I856" s="26">
        <f>IF(AND(ISNUMBER($A856),N($A856)&gt;=18264,N($A856)&lt;=73050),$A856,0)</f>
        <v>0</v>
      </c>
    </row>
    <row r="857" spans="1:9" x14ac:dyDescent="0.25">
      <c r="A857" s="25"/>
      <c r="B857" s="13"/>
      <c r="C857" s="13"/>
      <c r="D857" s="14"/>
      <c r="E857" s="13"/>
      <c r="F857" s="14"/>
      <c r="G857" s="13"/>
      <c r="H857" s="16" t="str">
        <f>IF(COUNTA($A857:$G857)=0,"",IF(OR($B857="",SUMPRODUCT(--(Extinguishers!$A$2:$A$301=$B857))&lt;&gt;1),"Check ID",IF(OR(NOT(AND(ISNUMBER($A857),N($A857)&gt;=18264,N($A857)&lt;=73050)),N($A857)&lt;SUMPRODUCT(--(Extinguishers!$A$2:$A$301=$B857),Extinguishers!$E$2:$E$301),AND($C857&lt;&gt;"Monthly",$C857&lt;&gt;"Maintenance",$C857&lt;&gt;"Internal",$C857&lt;&gt;"Hydrostatic"),AND($E857&lt;&gt;"Pass",$E857&lt;&gt;"Fail"),AND($G857&lt;&gt;"",$G857&lt;&gt;"Open",$G857&lt;&gt;"Closed")),"Check inputs",IF(AND($E857="Fail",$G857=""),"Set follow-up","OK"))))</f>
        <v/>
      </c>
      <c r="I857" s="26">
        <f>IF(AND(ISNUMBER($A857),N($A857)&gt;=18264,N($A857)&lt;=73050),$A857,0)</f>
        <v>0</v>
      </c>
    </row>
    <row r="858" spans="1:9" x14ac:dyDescent="0.25">
      <c r="A858" s="25"/>
      <c r="B858" s="13"/>
      <c r="C858" s="13"/>
      <c r="D858" s="14"/>
      <c r="E858" s="13"/>
      <c r="F858" s="14"/>
      <c r="G858" s="13"/>
      <c r="H858" s="16" t="str">
        <f>IF(COUNTA($A858:$G858)=0,"",IF(OR($B858="",SUMPRODUCT(--(Extinguishers!$A$2:$A$301=$B858))&lt;&gt;1),"Check ID",IF(OR(NOT(AND(ISNUMBER($A858),N($A858)&gt;=18264,N($A858)&lt;=73050)),N($A858)&lt;SUMPRODUCT(--(Extinguishers!$A$2:$A$301=$B858),Extinguishers!$E$2:$E$301),AND($C858&lt;&gt;"Monthly",$C858&lt;&gt;"Maintenance",$C858&lt;&gt;"Internal",$C858&lt;&gt;"Hydrostatic"),AND($E858&lt;&gt;"Pass",$E858&lt;&gt;"Fail"),AND($G858&lt;&gt;"",$G858&lt;&gt;"Open",$G858&lt;&gt;"Closed")),"Check inputs",IF(AND($E858="Fail",$G858=""),"Set follow-up","OK"))))</f>
        <v/>
      </c>
      <c r="I858" s="26">
        <f>IF(AND(ISNUMBER($A858),N($A858)&gt;=18264,N($A858)&lt;=73050),$A858,0)</f>
        <v>0</v>
      </c>
    </row>
    <row r="859" spans="1:9" x14ac:dyDescent="0.25">
      <c r="A859" s="25"/>
      <c r="B859" s="13"/>
      <c r="C859" s="13"/>
      <c r="D859" s="14"/>
      <c r="E859" s="13"/>
      <c r="F859" s="14"/>
      <c r="G859" s="13"/>
      <c r="H859" s="16" t="str">
        <f>IF(COUNTA($A859:$G859)=0,"",IF(OR($B859="",SUMPRODUCT(--(Extinguishers!$A$2:$A$301=$B859))&lt;&gt;1),"Check ID",IF(OR(NOT(AND(ISNUMBER($A859),N($A859)&gt;=18264,N($A859)&lt;=73050)),N($A859)&lt;SUMPRODUCT(--(Extinguishers!$A$2:$A$301=$B859),Extinguishers!$E$2:$E$301),AND($C859&lt;&gt;"Monthly",$C859&lt;&gt;"Maintenance",$C859&lt;&gt;"Internal",$C859&lt;&gt;"Hydrostatic"),AND($E859&lt;&gt;"Pass",$E859&lt;&gt;"Fail"),AND($G859&lt;&gt;"",$G859&lt;&gt;"Open",$G859&lt;&gt;"Closed")),"Check inputs",IF(AND($E859="Fail",$G859=""),"Set follow-up","OK"))))</f>
        <v/>
      </c>
      <c r="I859" s="26">
        <f>IF(AND(ISNUMBER($A859),N($A859)&gt;=18264,N($A859)&lt;=73050),$A859,0)</f>
        <v>0</v>
      </c>
    </row>
    <row r="860" spans="1:9" x14ac:dyDescent="0.25">
      <c r="A860" s="25"/>
      <c r="B860" s="13"/>
      <c r="C860" s="13"/>
      <c r="D860" s="14"/>
      <c r="E860" s="13"/>
      <c r="F860" s="14"/>
      <c r="G860" s="13"/>
      <c r="H860" s="16" t="str">
        <f>IF(COUNTA($A860:$G860)=0,"",IF(OR($B860="",SUMPRODUCT(--(Extinguishers!$A$2:$A$301=$B860))&lt;&gt;1),"Check ID",IF(OR(NOT(AND(ISNUMBER($A860),N($A860)&gt;=18264,N($A860)&lt;=73050)),N($A860)&lt;SUMPRODUCT(--(Extinguishers!$A$2:$A$301=$B860),Extinguishers!$E$2:$E$301),AND($C860&lt;&gt;"Monthly",$C860&lt;&gt;"Maintenance",$C860&lt;&gt;"Internal",$C860&lt;&gt;"Hydrostatic"),AND($E860&lt;&gt;"Pass",$E860&lt;&gt;"Fail"),AND($G860&lt;&gt;"",$G860&lt;&gt;"Open",$G860&lt;&gt;"Closed")),"Check inputs",IF(AND($E860="Fail",$G860=""),"Set follow-up","OK"))))</f>
        <v/>
      </c>
      <c r="I860" s="26">
        <f>IF(AND(ISNUMBER($A860),N($A860)&gt;=18264,N($A860)&lt;=73050),$A860,0)</f>
        <v>0</v>
      </c>
    </row>
    <row r="861" spans="1:9" x14ac:dyDescent="0.25">
      <c r="A861" s="25"/>
      <c r="B861" s="13"/>
      <c r="C861" s="13"/>
      <c r="D861" s="14"/>
      <c r="E861" s="13"/>
      <c r="F861" s="14"/>
      <c r="G861" s="13"/>
      <c r="H861" s="16" t="str">
        <f>IF(COUNTA($A861:$G861)=0,"",IF(OR($B861="",SUMPRODUCT(--(Extinguishers!$A$2:$A$301=$B861))&lt;&gt;1),"Check ID",IF(OR(NOT(AND(ISNUMBER($A861),N($A861)&gt;=18264,N($A861)&lt;=73050)),N($A861)&lt;SUMPRODUCT(--(Extinguishers!$A$2:$A$301=$B861),Extinguishers!$E$2:$E$301),AND($C861&lt;&gt;"Monthly",$C861&lt;&gt;"Maintenance",$C861&lt;&gt;"Internal",$C861&lt;&gt;"Hydrostatic"),AND($E861&lt;&gt;"Pass",$E861&lt;&gt;"Fail"),AND($G861&lt;&gt;"",$G861&lt;&gt;"Open",$G861&lt;&gt;"Closed")),"Check inputs",IF(AND($E861="Fail",$G861=""),"Set follow-up","OK"))))</f>
        <v/>
      </c>
      <c r="I861" s="26">
        <f>IF(AND(ISNUMBER($A861),N($A861)&gt;=18264,N($A861)&lt;=73050),$A861,0)</f>
        <v>0</v>
      </c>
    </row>
    <row r="862" spans="1:9" x14ac:dyDescent="0.25">
      <c r="A862" s="25"/>
      <c r="B862" s="13"/>
      <c r="C862" s="13"/>
      <c r="D862" s="14"/>
      <c r="E862" s="13"/>
      <c r="F862" s="14"/>
      <c r="G862" s="13"/>
      <c r="H862" s="16" t="str">
        <f>IF(COUNTA($A862:$G862)=0,"",IF(OR($B862="",SUMPRODUCT(--(Extinguishers!$A$2:$A$301=$B862))&lt;&gt;1),"Check ID",IF(OR(NOT(AND(ISNUMBER($A862),N($A862)&gt;=18264,N($A862)&lt;=73050)),N($A862)&lt;SUMPRODUCT(--(Extinguishers!$A$2:$A$301=$B862),Extinguishers!$E$2:$E$301),AND($C862&lt;&gt;"Monthly",$C862&lt;&gt;"Maintenance",$C862&lt;&gt;"Internal",$C862&lt;&gt;"Hydrostatic"),AND($E862&lt;&gt;"Pass",$E862&lt;&gt;"Fail"),AND($G862&lt;&gt;"",$G862&lt;&gt;"Open",$G862&lt;&gt;"Closed")),"Check inputs",IF(AND($E862="Fail",$G862=""),"Set follow-up","OK"))))</f>
        <v/>
      </c>
      <c r="I862" s="26">
        <f>IF(AND(ISNUMBER($A862),N($A862)&gt;=18264,N($A862)&lt;=73050),$A862,0)</f>
        <v>0</v>
      </c>
    </row>
    <row r="863" spans="1:9" x14ac:dyDescent="0.25">
      <c r="A863" s="25"/>
      <c r="B863" s="13"/>
      <c r="C863" s="13"/>
      <c r="D863" s="14"/>
      <c r="E863" s="13"/>
      <c r="F863" s="14"/>
      <c r="G863" s="13"/>
      <c r="H863" s="16" t="str">
        <f>IF(COUNTA($A863:$G863)=0,"",IF(OR($B863="",SUMPRODUCT(--(Extinguishers!$A$2:$A$301=$B863))&lt;&gt;1),"Check ID",IF(OR(NOT(AND(ISNUMBER($A863),N($A863)&gt;=18264,N($A863)&lt;=73050)),N($A863)&lt;SUMPRODUCT(--(Extinguishers!$A$2:$A$301=$B863),Extinguishers!$E$2:$E$301),AND($C863&lt;&gt;"Monthly",$C863&lt;&gt;"Maintenance",$C863&lt;&gt;"Internal",$C863&lt;&gt;"Hydrostatic"),AND($E863&lt;&gt;"Pass",$E863&lt;&gt;"Fail"),AND($G863&lt;&gt;"",$G863&lt;&gt;"Open",$G863&lt;&gt;"Closed")),"Check inputs",IF(AND($E863="Fail",$G863=""),"Set follow-up","OK"))))</f>
        <v/>
      </c>
      <c r="I863" s="26">
        <f>IF(AND(ISNUMBER($A863),N($A863)&gt;=18264,N($A863)&lt;=73050),$A863,0)</f>
        <v>0</v>
      </c>
    </row>
    <row r="864" spans="1:9" x14ac:dyDescent="0.25">
      <c r="A864" s="25"/>
      <c r="B864" s="13"/>
      <c r="C864" s="13"/>
      <c r="D864" s="14"/>
      <c r="E864" s="13"/>
      <c r="F864" s="14"/>
      <c r="G864" s="13"/>
      <c r="H864" s="16" t="str">
        <f>IF(COUNTA($A864:$G864)=0,"",IF(OR($B864="",SUMPRODUCT(--(Extinguishers!$A$2:$A$301=$B864))&lt;&gt;1),"Check ID",IF(OR(NOT(AND(ISNUMBER($A864),N($A864)&gt;=18264,N($A864)&lt;=73050)),N($A864)&lt;SUMPRODUCT(--(Extinguishers!$A$2:$A$301=$B864),Extinguishers!$E$2:$E$301),AND($C864&lt;&gt;"Monthly",$C864&lt;&gt;"Maintenance",$C864&lt;&gt;"Internal",$C864&lt;&gt;"Hydrostatic"),AND($E864&lt;&gt;"Pass",$E864&lt;&gt;"Fail"),AND($G864&lt;&gt;"",$G864&lt;&gt;"Open",$G864&lt;&gt;"Closed")),"Check inputs",IF(AND($E864="Fail",$G864=""),"Set follow-up","OK"))))</f>
        <v/>
      </c>
      <c r="I864" s="26">
        <f>IF(AND(ISNUMBER($A864),N($A864)&gt;=18264,N($A864)&lt;=73050),$A864,0)</f>
        <v>0</v>
      </c>
    </row>
    <row r="865" spans="1:9" x14ac:dyDescent="0.25">
      <c r="A865" s="25"/>
      <c r="B865" s="13"/>
      <c r="C865" s="13"/>
      <c r="D865" s="14"/>
      <c r="E865" s="13"/>
      <c r="F865" s="14"/>
      <c r="G865" s="13"/>
      <c r="H865" s="16" t="str">
        <f>IF(COUNTA($A865:$G865)=0,"",IF(OR($B865="",SUMPRODUCT(--(Extinguishers!$A$2:$A$301=$B865))&lt;&gt;1),"Check ID",IF(OR(NOT(AND(ISNUMBER($A865),N($A865)&gt;=18264,N($A865)&lt;=73050)),N($A865)&lt;SUMPRODUCT(--(Extinguishers!$A$2:$A$301=$B865),Extinguishers!$E$2:$E$301),AND($C865&lt;&gt;"Monthly",$C865&lt;&gt;"Maintenance",$C865&lt;&gt;"Internal",$C865&lt;&gt;"Hydrostatic"),AND($E865&lt;&gt;"Pass",$E865&lt;&gt;"Fail"),AND($G865&lt;&gt;"",$G865&lt;&gt;"Open",$G865&lt;&gt;"Closed")),"Check inputs",IF(AND($E865="Fail",$G865=""),"Set follow-up","OK"))))</f>
        <v/>
      </c>
      <c r="I865" s="26">
        <f>IF(AND(ISNUMBER($A865),N($A865)&gt;=18264,N($A865)&lt;=73050),$A865,0)</f>
        <v>0</v>
      </c>
    </row>
    <row r="866" spans="1:9" x14ac:dyDescent="0.25">
      <c r="A866" s="25"/>
      <c r="B866" s="13"/>
      <c r="C866" s="13"/>
      <c r="D866" s="14"/>
      <c r="E866" s="13"/>
      <c r="F866" s="14"/>
      <c r="G866" s="13"/>
      <c r="H866" s="16" t="str">
        <f>IF(COUNTA($A866:$G866)=0,"",IF(OR($B866="",SUMPRODUCT(--(Extinguishers!$A$2:$A$301=$B866))&lt;&gt;1),"Check ID",IF(OR(NOT(AND(ISNUMBER($A866),N($A866)&gt;=18264,N($A866)&lt;=73050)),N($A866)&lt;SUMPRODUCT(--(Extinguishers!$A$2:$A$301=$B866),Extinguishers!$E$2:$E$301),AND($C866&lt;&gt;"Monthly",$C866&lt;&gt;"Maintenance",$C866&lt;&gt;"Internal",$C866&lt;&gt;"Hydrostatic"),AND($E866&lt;&gt;"Pass",$E866&lt;&gt;"Fail"),AND($G866&lt;&gt;"",$G866&lt;&gt;"Open",$G866&lt;&gt;"Closed")),"Check inputs",IF(AND($E866="Fail",$G866=""),"Set follow-up","OK"))))</f>
        <v/>
      </c>
      <c r="I866" s="26">
        <f>IF(AND(ISNUMBER($A866),N($A866)&gt;=18264,N($A866)&lt;=73050),$A866,0)</f>
        <v>0</v>
      </c>
    </row>
    <row r="867" spans="1:9" x14ac:dyDescent="0.25">
      <c r="A867" s="25"/>
      <c r="B867" s="13"/>
      <c r="C867" s="13"/>
      <c r="D867" s="14"/>
      <c r="E867" s="13"/>
      <c r="F867" s="14"/>
      <c r="G867" s="13"/>
      <c r="H867" s="16" t="str">
        <f>IF(COUNTA($A867:$G867)=0,"",IF(OR($B867="",SUMPRODUCT(--(Extinguishers!$A$2:$A$301=$B867))&lt;&gt;1),"Check ID",IF(OR(NOT(AND(ISNUMBER($A867),N($A867)&gt;=18264,N($A867)&lt;=73050)),N($A867)&lt;SUMPRODUCT(--(Extinguishers!$A$2:$A$301=$B867),Extinguishers!$E$2:$E$301),AND($C867&lt;&gt;"Monthly",$C867&lt;&gt;"Maintenance",$C867&lt;&gt;"Internal",$C867&lt;&gt;"Hydrostatic"),AND($E867&lt;&gt;"Pass",$E867&lt;&gt;"Fail"),AND($G867&lt;&gt;"",$G867&lt;&gt;"Open",$G867&lt;&gt;"Closed")),"Check inputs",IF(AND($E867="Fail",$G867=""),"Set follow-up","OK"))))</f>
        <v/>
      </c>
      <c r="I867" s="26">
        <f>IF(AND(ISNUMBER($A867),N($A867)&gt;=18264,N($A867)&lt;=73050),$A867,0)</f>
        <v>0</v>
      </c>
    </row>
    <row r="868" spans="1:9" x14ac:dyDescent="0.25">
      <c r="A868" s="25"/>
      <c r="B868" s="13"/>
      <c r="C868" s="13"/>
      <c r="D868" s="14"/>
      <c r="E868" s="13"/>
      <c r="F868" s="14"/>
      <c r="G868" s="13"/>
      <c r="H868" s="16" t="str">
        <f>IF(COUNTA($A868:$G868)=0,"",IF(OR($B868="",SUMPRODUCT(--(Extinguishers!$A$2:$A$301=$B868))&lt;&gt;1),"Check ID",IF(OR(NOT(AND(ISNUMBER($A868),N($A868)&gt;=18264,N($A868)&lt;=73050)),N($A868)&lt;SUMPRODUCT(--(Extinguishers!$A$2:$A$301=$B868),Extinguishers!$E$2:$E$301),AND($C868&lt;&gt;"Monthly",$C868&lt;&gt;"Maintenance",$C868&lt;&gt;"Internal",$C868&lt;&gt;"Hydrostatic"),AND($E868&lt;&gt;"Pass",$E868&lt;&gt;"Fail"),AND($G868&lt;&gt;"",$G868&lt;&gt;"Open",$G868&lt;&gt;"Closed")),"Check inputs",IF(AND($E868="Fail",$G868=""),"Set follow-up","OK"))))</f>
        <v/>
      </c>
      <c r="I868" s="26">
        <f>IF(AND(ISNUMBER($A868),N($A868)&gt;=18264,N($A868)&lt;=73050),$A868,0)</f>
        <v>0</v>
      </c>
    </row>
    <row r="869" spans="1:9" x14ac:dyDescent="0.25">
      <c r="A869" s="25"/>
      <c r="B869" s="13"/>
      <c r="C869" s="13"/>
      <c r="D869" s="14"/>
      <c r="E869" s="13"/>
      <c r="F869" s="14"/>
      <c r="G869" s="13"/>
      <c r="H869" s="16" t="str">
        <f>IF(COUNTA($A869:$G869)=0,"",IF(OR($B869="",SUMPRODUCT(--(Extinguishers!$A$2:$A$301=$B869))&lt;&gt;1),"Check ID",IF(OR(NOT(AND(ISNUMBER($A869),N($A869)&gt;=18264,N($A869)&lt;=73050)),N($A869)&lt;SUMPRODUCT(--(Extinguishers!$A$2:$A$301=$B869),Extinguishers!$E$2:$E$301),AND($C869&lt;&gt;"Monthly",$C869&lt;&gt;"Maintenance",$C869&lt;&gt;"Internal",$C869&lt;&gt;"Hydrostatic"),AND($E869&lt;&gt;"Pass",$E869&lt;&gt;"Fail"),AND($G869&lt;&gt;"",$G869&lt;&gt;"Open",$G869&lt;&gt;"Closed")),"Check inputs",IF(AND($E869="Fail",$G869=""),"Set follow-up","OK"))))</f>
        <v/>
      </c>
      <c r="I869" s="26">
        <f>IF(AND(ISNUMBER($A869),N($A869)&gt;=18264,N($A869)&lt;=73050),$A869,0)</f>
        <v>0</v>
      </c>
    </row>
    <row r="870" spans="1:9" x14ac:dyDescent="0.25">
      <c r="A870" s="25"/>
      <c r="B870" s="13"/>
      <c r="C870" s="13"/>
      <c r="D870" s="14"/>
      <c r="E870" s="13"/>
      <c r="F870" s="14"/>
      <c r="G870" s="13"/>
      <c r="H870" s="16" t="str">
        <f>IF(COUNTA($A870:$G870)=0,"",IF(OR($B870="",SUMPRODUCT(--(Extinguishers!$A$2:$A$301=$B870))&lt;&gt;1),"Check ID",IF(OR(NOT(AND(ISNUMBER($A870),N($A870)&gt;=18264,N($A870)&lt;=73050)),N($A870)&lt;SUMPRODUCT(--(Extinguishers!$A$2:$A$301=$B870),Extinguishers!$E$2:$E$301),AND($C870&lt;&gt;"Monthly",$C870&lt;&gt;"Maintenance",$C870&lt;&gt;"Internal",$C870&lt;&gt;"Hydrostatic"),AND($E870&lt;&gt;"Pass",$E870&lt;&gt;"Fail"),AND($G870&lt;&gt;"",$G870&lt;&gt;"Open",$G870&lt;&gt;"Closed")),"Check inputs",IF(AND($E870="Fail",$G870=""),"Set follow-up","OK"))))</f>
        <v/>
      </c>
      <c r="I870" s="26">
        <f>IF(AND(ISNUMBER($A870),N($A870)&gt;=18264,N($A870)&lt;=73050),$A870,0)</f>
        <v>0</v>
      </c>
    </row>
    <row r="871" spans="1:9" x14ac:dyDescent="0.25">
      <c r="A871" s="25"/>
      <c r="B871" s="13"/>
      <c r="C871" s="13"/>
      <c r="D871" s="14"/>
      <c r="E871" s="13"/>
      <c r="F871" s="14"/>
      <c r="G871" s="13"/>
      <c r="H871" s="16" t="str">
        <f>IF(COUNTA($A871:$G871)=0,"",IF(OR($B871="",SUMPRODUCT(--(Extinguishers!$A$2:$A$301=$B871))&lt;&gt;1),"Check ID",IF(OR(NOT(AND(ISNUMBER($A871),N($A871)&gt;=18264,N($A871)&lt;=73050)),N($A871)&lt;SUMPRODUCT(--(Extinguishers!$A$2:$A$301=$B871),Extinguishers!$E$2:$E$301),AND($C871&lt;&gt;"Monthly",$C871&lt;&gt;"Maintenance",$C871&lt;&gt;"Internal",$C871&lt;&gt;"Hydrostatic"),AND($E871&lt;&gt;"Pass",$E871&lt;&gt;"Fail"),AND($G871&lt;&gt;"",$G871&lt;&gt;"Open",$G871&lt;&gt;"Closed")),"Check inputs",IF(AND($E871="Fail",$G871=""),"Set follow-up","OK"))))</f>
        <v/>
      </c>
      <c r="I871" s="26">
        <f>IF(AND(ISNUMBER($A871),N($A871)&gt;=18264,N($A871)&lt;=73050),$A871,0)</f>
        <v>0</v>
      </c>
    </row>
    <row r="872" spans="1:9" x14ac:dyDescent="0.25">
      <c r="A872" s="25"/>
      <c r="B872" s="13"/>
      <c r="C872" s="13"/>
      <c r="D872" s="14"/>
      <c r="E872" s="13"/>
      <c r="F872" s="14"/>
      <c r="G872" s="13"/>
      <c r="H872" s="16" t="str">
        <f>IF(COUNTA($A872:$G872)=0,"",IF(OR($B872="",SUMPRODUCT(--(Extinguishers!$A$2:$A$301=$B872))&lt;&gt;1),"Check ID",IF(OR(NOT(AND(ISNUMBER($A872),N($A872)&gt;=18264,N($A872)&lt;=73050)),N($A872)&lt;SUMPRODUCT(--(Extinguishers!$A$2:$A$301=$B872),Extinguishers!$E$2:$E$301),AND($C872&lt;&gt;"Monthly",$C872&lt;&gt;"Maintenance",$C872&lt;&gt;"Internal",$C872&lt;&gt;"Hydrostatic"),AND($E872&lt;&gt;"Pass",$E872&lt;&gt;"Fail"),AND($G872&lt;&gt;"",$G872&lt;&gt;"Open",$G872&lt;&gt;"Closed")),"Check inputs",IF(AND($E872="Fail",$G872=""),"Set follow-up","OK"))))</f>
        <v/>
      </c>
      <c r="I872" s="26">
        <f>IF(AND(ISNUMBER($A872),N($A872)&gt;=18264,N($A872)&lt;=73050),$A872,0)</f>
        <v>0</v>
      </c>
    </row>
    <row r="873" spans="1:9" x14ac:dyDescent="0.25">
      <c r="A873" s="25"/>
      <c r="B873" s="13"/>
      <c r="C873" s="13"/>
      <c r="D873" s="14"/>
      <c r="E873" s="13"/>
      <c r="F873" s="14"/>
      <c r="G873" s="13"/>
      <c r="H873" s="16" t="str">
        <f>IF(COUNTA($A873:$G873)=0,"",IF(OR($B873="",SUMPRODUCT(--(Extinguishers!$A$2:$A$301=$B873))&lt;&gt;1),"Check ID",IF(OR(NOT(AND(ISNUMBER($A873),N($A873)&gt;=18264,N($A873)&lt;=73050)),N($A873)&lt;SUMPRODUCT(--(Extinguishers!$A$2:$A$301=$B873),Extinguishers!$E$2:$E$301),AND($C873&lt;&gt;"Monthly",$C873&lt;&gt;"Maintenance",$C873&lt;&gt;"Internal",$C873&lt;&gt;"Hydrostatic"),AND($E873&lt;&gt;"Pass",$E873&lt;&gt;"Fail"),AND($G873&lt;&gt;"",$G873&lt;&gt;"Open",$G873&lt;&gt;"Closed")),"Check inputs",IF(AND($E873="Fail",$G873=""),"Set follow-up","OK"))))</f>
        <v/>
      </c>
      <c r="I873" s="26">
        <f>IF(AND(ISNUMBER($A873),N($A873)&gt;=18264,N($A873)&lt;=73050),$A873,0)</f>
        <v>0</v>
      </c>
    </row>
    <row r="874" spans="1:9" x14ac:dyDescent="0.25">
      <c r="A874" s="25"/>
      <c r="B874" s="13"/>
      <c r="C874" s="13"/>
      <c r="D874" s="14"/>
      <c r="E874" s="13"/>
      <c r="F874" s="14"/>
      <c r="G874" s="13"/>
      <c r="H874" s="16" t="str">
        <f>IF(COUNTA($A874:$G874)=0,"",IF(OR($B874="",SUMPRODUCT(--(Extinguishers!$A$2:$A$301=$B874))&lt;&gt;1),"Check ID",IF(OR(NOT(AND(ISNUMBER($A874),N($A874)&gt;=18264,N($A874)&lt;=73050)),N($A874)&lt;SUMPRODUCT(--(Extinguishers!$A$2:$A$301=$B874),Extinguishers!$E$2:$E$301),AND($C874&lt;&gt;"Monthly",$C874&lt;&gt;"Maintenance",$C874&lt;&gt;"Internal",$C874&lt;&gt;"Hydrostatic"),AND($E874&lt;&gt;"Pass",$E874&lt;&gt;"Fail"),AND($G874&lt;&gt;"",$G874&lt;&gt;"Open",$G874&lt;&gt;"Closed")),"Check inputs",IF(AND($E874="Fail",$G874=""),"Set follow-up","OK"))))</f>
        <v/>
      </c>
      <c r="I874" s="26">
        <f>IF(AND(ISNUMBER($A874),N($A874)&gt;=18264,N($A874)&lt;=73050),$A874,0)</f>
        <v>0</v>
      </c>
    </row>
    <row r="875" spans="1:9" x14ac:dyDescent="0.25">
      <c r="A875" s="25"/>
      <c r="B875" s="13"/>
      <c r="C875" s="13"/>
      <c r="D875" s="14"/>
      <c r="E875" s="13"/>
      <c r="F875" s="14"/>
      <c r="G875" s="13"/>
      <c r="H875" s="16" t="str">
        <f>IF(COUNTA($A875:$G875)=0,"",IF(OR($B875="",SUMPRODUCT(--(Extinguishers!$A$2:$A$301=$B875))&lt;&gt;1),"Check ID",IF(OR(NOT(AND(ISNUMBER($A875),N($A875)&gt;=18264,N($A875)&lt;=73050)),N($A875)&lt;SUMPRODUCT(--(Extinguishers!$A$2:$A$301=$B875),Extinguishers!$E$2:$E$301),AND($C875&lt;&gt;"Monthly",$C875&lt;&gt;"Maintenance",$C875&lt;&gt;"Internal",$C875&lt;&gt;"Hydrostatic"),AND($E875&lt;&gt;"Pass",$E875&lt;&gt;"Fail"),AND($G875&lt;&gt;"",$G875&lt;&gt;"Open",$G875&lt;&gt;"Closed")),"Check inputs",IF(AND($E875="Fail",$G875=""),"Set follow-up","OK"))))</f>
        <v/>
      </c>
      <c r="I875" s="26">
        <f>IF(AND(ISNUMBER($A875),N($A875)&gt;=18264,N($A875)&lt;=73050),$A875,0)</f>
        <v>0</v>
      </c>
    </row>
    <row r="876" spans="1:9" x14ac:dyDescent="0.25">
      <c r="A876" s="25"/>
      <c r="B876" s="13"/>
      <c r="C876" s="13"/>
      <c r="D876" s="14"/>
      <c r="E876" s="13"/>
      <c r="F876" s="14"/>
      <c r="G876" s="13"/>
      <c r="H876" s="16" t="str">
        <f>IF(COUNTA($A876:$G876)=0,"",IF(OR($B876="",SUMPRODUCT(--(Extinguishers!$A$2:$A$301=$B876))&lt;&gt;1),"Check ID",IF(OR(NOT(AND(ISNUMBER($A876),N($A876)&gt;=18264,N($A876)&lt;=73050)),N($A876)&lt;SUMPRODUCT(--(Extinguishers!$A$2:$A$301=$B876),Extinguishers!$E$2:$E$301),AND($C876&lt;&gt;"Monthly",$C876&lt;&gt;"Maintenance",$C876&lt;&gt;"Internal",$C876&lt;&gt;"Hydrostatic"),AND($E876&lt;&gt;"Pass",$E876&lt;&gt;"Fail"),AND($G876&lt;&gt;"",$G876&lt;&gt;"Open",$G876&lt;&gt;"Closed")),"Check inputs",IF(AND($E876="Fail",$G876=""),"Set follow-up","OK"))))</f>
        <v/>
      </c>
      <c r="I876" s="26">
        <f>IF(AND(ISNUMBER($A876),N($A876)&gt;=18264,N($A876)&lt;=73050),$A876,0)</f>
        <v>0</v>
      </c>
    </row>
    <row r="877" spans="1:9" x14ac:dyDescent="0.25">
      <c r="A877" s="25"/>
      <c r="B877" s="13"/>
      <c r="C877" s="13"/>
      <c r="D877" s="14"/>
      <c r="E877" s="13"/>
      <c r="F877" s="14"/>
      <c r="G877" s="13"/>
      <c r="H877" s="16" t="str">
        <f>IF(COUNTA($A877:$G877)=0,"",IF(OR($B877="",SUMPRODUCT(--(Extinguishers!$A$2:$A$301=$B877))&lt;&gt;1),"Check ID",IF(OR(NOT(AND(ISNUMBER($A877),N($A877)&gt;=18264,N($A877)&lt;=73050)),N($A877)&lt;SUMPRODUCT(--(Extinguishers!$A$2:$A$301=$B877),Extinguishers!$E$2:$E$301),AND($C877&lt;&gt;"Monthly",$C877&lt;&gt;"Maintenance",$C877&lt;&gt;"Internal",$C877&lt;&gt;"Hydrostatic"),AND($E877&lt;&gt;"Pass",$E877&lt;&gt;"Fail"),AND($G877&lt;&gt;"",$G877&lt;&gt;"Open",$G877&lt;&gt;"Closed")),"Check inputs",IF(AND($E877="Fail",$G877=""),"Set follow-up","OK"))))</f>
        <v/>
      </c>
      <c r="I877" s="26">
        <f>IF(AND(ISNUMBER($A877),N($A877)&gt;=18264,N($A877)&lt;=73050),$A877,0)</f>
        <v>0</v>
      </c>
    </row>
    <row r="878" spans="1:9" x14ac:dyDescent="0.25">
      <c r="A878" s="25"/>
      <c r="B878" s="13"/>
      <c r="C878" s="13"/>
      <c r="D878" s="14"/>
      <c r="E878" s="13"/>
      <c r="F878" s="14"/>
      <c r="G878" s="13"/>
      <c r="H878" s="16" t="str">
        <f>IF(COUNTA($A878:$G878)=0,"",IF(OR($B878="",SUMPRODUCT(--(Extinguishers!$A$2:$A$301=$B878))&lt;&gt;1),"Check ID",IF(OR(NOT(AND(ISNUMBER($A878),N($A878)&gt;=18264,N($A878)&lt;=73050)),N($A878)&lt;SUMPRODUCT(--(Extinguishers!$A$2:$A$301=$B878),Extinguishers!$E$2:$E$301),AND($C878&lt;&gt;"Monthly",$C878&lt;&gt;"Maintenance",$C878&lt;&gt;"Internal",$C878&lt;&gt;"Hydrostatic"),AND($E878&lt;&gt;"Pass",$E878&lt;&gt;"Fail"),AND($G878&lt;&gt;"",$G878&lt;&gt;"Open",$G878&lt;&gt;"Closed")),"Check inputs",IF(AND($E878="Fail",$G878=""),"Set follow-up","OK"))))</f>
        <v/>
      </c>
      <c r="I878" s="26">
        <f>IF(AND(ISNUMBER($A878),N($A878)&gt;=18264,N($A878)&lt;=73050),$A878,0)</f>
        <v>0</v>
      </c>
    </row>
    <row r="879" spans="1:9" x14ac:dyDescent="0.25">
      <c r="A879" s="25"/>
      <c r="B879" s="13"/>
      <c r="C879" s="13"/>
      <c r="D879" s="14"/>
      <c r="E879" s="13"/>
      <c r="F879" s="14"/>
      <c r="G879" s="13"/>
      <c r="H879" s="16" t="str">
        <f>IF(COUNTA($A879:$G879)=0,"",IF(OR($B879="",SUMPRODUCT(--(Extinguishers!$A$2:$A$301=$B879))&lt;&gt;1),"Check ID",IF(OR(NOT(AND(ISNUMBER($A879),N($A879)&gt;=18264,N($A879)&lt;=73050)),N($A879)&lt;SUMPRODUCT(--(Extinguishers!$A$2:$A$301=$B879),Extinguishers!$E$2:$E$301),AND($C879&lt;&gt;"Monthly",$C879&lt;&gt;"Maintenance",$C879&lt;&gt;"Internal",$C879&lt;&gt;"Hydrostatic"),AND($E879&lt;&gt;"Pass",$E879&lt;&gt;"Fail"),AND($G879&lt;&gt;"",$G879&lt;&gt;"Open",$G879&lt;&gt;"Closed")),"Check inputs",IF(AND($E879="Fail",$G879=""),"Set follow-up","OK"))))</f>
        <v/>
      </c>
      <c r="I879" s="26">
        <f>IF(AND(ISNUMBER($A879),N($A879)&gt;=18264,N($A879)&lt;=73050),$A879,0)</f>
        <v>0</v>
      </c>
    </row>
    <row r="880" spans="1:9" x14ac:dyDescent="0.25">
      <c r="A880" s="25"/>
      <c r="B880" s="13"/>
      <c r="C880" s="13"/>
      <c r="D880" s="14"/>
      <c r="E880" s="13"/>
      <c r="F880" s="14"/>
      <c r="G880" s="13"/>
      <c r="H880" s="16" t="str">
        <f>IF(COUNTA($A880:$G880)=0,"",IF(OR($B880="",SUMPRODUCT(--(Extinguishers!$A$2:$A$301=$B880))&lt;&gt;1),"Check ID",IF(OR(NOT(AND(ISNUMBER($A880),N($A880)&gt;=18264,N($A880)&lt;=73050)),N($A880)&lt;SUMPRODUCT(--(Extinguishers!$A$2:$A$301=$B880),Extinguishers!$E$2:$E$301),AND($C880&lt;&gt;"Monthly",$C880&lt;&gt;"Maintenance",$C880&lt;&gt;"Internal",$C880&lt;&gt;"Hydrostatic"),AND($E880&lt;&gt;"Pass",$E880&lt;&gt;"Fail"),AND($G880&lt;&gt;"",$G880&lt;&gt;"Open",$G880&lt;&gt;"Closed")),"Check inputs",IF(AND($E880="Fail",$G880=""),"Set follow-up","OK"))))</f>
        <v/>
      </c>
      <c r="I880" s="26">
        <f>IF(AND(ISNUMBER($A880),N($A880)&gt;=18264,N($A880)&lt;=73050),$A880,0)</f>
        <v>0</v>
      </c>
    </row>
    <row r="881" spans="1:9" x14ac:dyDescent="0.25">
      <c r="A881" s="25"/>
      <c r="B881" s="13"/>
      <c r="C881" s="13"/>
      <c r="D881" s="14"/>
      <c r="E881" s="13"/>
      <c r="F881" s="14"/>
      <c r="G881" s="13"/>
      <c r="H881" s="16" t="str">
        <f>IF(COUNTA($A881:$G881)=0,"",IF(OR($B881="",SUMPRODUCT(--(Extinguishers!$A$2:$A$301=$B881))&lt;&gt;1),"Check ID",IF(OR(NOT(AND(ISNUMBER($A881),N($A881)&gt;=18264,N($A881)&lt;=73050)),N($A881)&lt;SUMPRODUCT(--(Extinguishers!$A$2:$A$301=$B881),Extinguishers!$E$2:$E$301),AND($C881&lt;&gt;"Monthly",$C881&lt;&gt;"Maintenance",$C881&lt;&gt;"Internal",$C881&lt;&gt;"Hydrostatic"),AND($E881&lt;&gt;"Pass",$E881&lt;&gt;"Fail"),AND($G881&lt;&gt;"",$G881&lt;&gt;"Open",$G881&lt;&gt;"Closed")),"Check inputs",IF(AND($E881="Fail",$G881=""),"Set follow-up","OK"))))</f>
        <v/>
      </c>
      <c r="I881" s="26">
        <f>IF(AND(ISNUMBER($A881),N($A881)&gt;=18264,N($A881)&lt;=73050),$A881,0)</f>
        <v>0</v>
      </c>
    </row>
    <row r="882" spans="1:9" x14ac:dyDescent="0.25">
      <c r="A882" s="25"/>
      <c r="B882" s="13"/>
      <c r="C882" s="13"/>
      <c r="D882" s="14"/>
      <c r="E882" s="13"/>
      <c r="F882" s="14"/>
      <c r="G882" s="13"/>
      <c r="H882" s="16" t="str">
        <f>IF(COUNTA($A882:$G882)=0,"",IF(OR($B882="",SUMPRODUCT(--(Extinguishers!$A$2:$A$301=$B882))&lt;&gt;1),"Check ID",IF(OR(NOT(AND(ISNUMBER($A882),N($A882)&gt;=18264,N($A882)&lt;=73050)),N($A882)&lt;SUMPRODUCT(--(Extinguishers!$A$2:$A$301=$B882),Extinguishers!$E$2:$E$301),AND($C882&lt;&gt;"Monthly",$C882&lt;&gt;"Maintenance",$C882&lt;&gt;"Internal",$C882&lt;&gt;"Hydrostatic"),AND($E882&lt;&gt;"Pass",$E882&lt;&gt;"Fail"),AND($G882&lt;&gt;"",$G882&lt;&gt;"Open",$G882&lt;&gt;"Closed")),"Check inputs",IF(AND($E882="Fail",$G882=""),"Set follow-up","OK"))))</f>
        <v/>
      </c>
      <c r="I882" s="26">
        <f>IF(AND(ISNUMBER($A882),N($A882)&gt;=18264,N($A882)&lt;=73050),$A882,0)</f>
        <v>0</v>
      </c>
    </row>
    <row r="883" spans="1:9" x14ac:dyDescent="0.25">
      <c r="A883" s="25"/>
      <c r="B883" s="13"/>
      <c r="C883" s="13"/>
      <c r="D883" s="14"/>
      <c r="E883" s="13"/>
      <c r="F883" s="14"/>
      <c r="G883" s="13"/>
      <c r="H883" s="16" t="str">
        <f>IF(COUNTA($A883:$G883)=0,"",IF(OR($B883="",SUMPRODUCT(--(Extinguishers!$A$2:$A$301=$B883))&lt;&gt;1),"Check ID",IF(OR(NOT(AND(ISNUMBER($A883),N($A883)&gt;=18264,N($A883)&lt;=73050)),N($A883)&lt;SUMPRODUCT(--(Extinguishers!$A$2:$A$301=$B883),Extinguishers!$E$2:$E$301),AND($C883&lt;&gt;"Monthly",$C883&lt;&gt;"Maintenance",$C883&lt;&gt;"Internal",$C883&lt;&gt;"Hydrostatic"),AND($E883&lt;&gt;"Pass",$E883&lt;&gt;"Fail"),AND($G883&lt;&gt;"",$G883&lt;&gt;"Open",$G883&lt;&gt;"Closed")),"Check inputs",IF(AND($E883="Fail",$G883=""),"Set follow-up","OK"))))</f>
        <v/>
      </c>
      <c r="I883" s="26">
        <f>IF(AND(ISNUMBER($A883),N($A883)&gt;=18264,N($A883)&lt;=73050),$A883,0)</f>
        <v>0</v>
      </c>
    </row>
    <row r="884" spans="1:9" x14ac:dyDescent="0.25">
      <c r="A884" s="25"/>
      <c r="B884" s="13"/>
      <c r="C884" s="13"/>
      <c r="D884" s="14"/>
      <c r="E884" s="13"/>
      <c r="F884" s="14"/>
      <c r="G884" s="13"/>
      <c r="H884" s="16" t="str">
        <f>IF(COUNTA($A884:$G884)=0,"",IF(OR($B884="",SUMPRODUCT(--(Extinguishers!$A$2:$A$301=$B884))&lt;&gt;1),"Check ID",IF(OR(NOT(AND(ISNUMBER($A884),N($A884)&gt;=18264,N($A884)&lt;=73050)),N($A884)&lt;SUMPRODUCT(--(Extinguishers!$A$2:$A$301=$B884),Extinguishers!$E$2:$E$301),AND($C884&lt;&gt;"Monthly",$C884&lt;&gt;"Maintenance",$C884&lt;&gt;"Internal",$C884&lt;&gt;"Hydrostatic"),AND($E884&lt;&gt;"Pass",$E884&lt;&gt;"Fail"),AND($G884&lt;&gt;"",$G884&lt;&gt;"Open",$G884&lt;&gt;"Closed")),"Check inputs",IF(AND($E884="Fail",$G884=""),"Set follow-up","OK"))))</f>
        <v/>
      </c>
      <c r="I884" s="26">
        <f>IF(AND(ISNUMBER($A884),N($A884)&gt;=18264,N($A884)&lt;=73050),$A884,0)</f>
        <v>0</v>
      </c>
    </row>
    <row r="885" spans="1:9" x14ac:dyDescent="0.25">
      <c r="A885" s="25"/>
      <c r="B885" s="13"/>
      <c r="C885" s="13"/>
      <c r="D885" s="14"/>
      <c r="E885" s="13"/>
      <c r="F885" s="14"/>
      <c r="G885" s="13"/>
      <c r="H885" s="16" t="str">
        <f>IF(COUNTA($A885:$G885)=0,"",IF(OR($B885="",SUMPRODUCT(--(Extinguishers!$A$2:$A$301=$B885))&lt;&gt;1),"Check ID",IF(OR(NOT(AND(ISNUMBER($A885),N($A885)&gt;=18264,N($A885)&lt;=73050)),N($A885)&lt;SUMPRODUCT(--(Extinguishers!$A$2:$A$301=$B885),Extinguishers!$E$2:$E$301),AND($C885&lt;&gt;"Monthly",$C885&lt;&gt;"Maintenance",$C885&lt;&gt;"Internal",$C885&lt;&gt;"Hydrostatic"),AND($E885&lt;&gt;"Pass",$E885&lt;&gt;"Fail"),AND($G885&lt;&gt;"",$G885&lt;&gt;"Open",$G885&lt;&gt;"Closed")),"Check inputs",IF(AND($E885="Fail",$G885=""),"Set follow-up","OK"))))</f>
        <v/>
      </c>
      <c r="I885" s="26">
        <f>IF(AND(ISNUMBER($A885),N($A885)&gt;=18264,N($A885)&lt;=73050),$A885,0)</f>
        <v>0</v>
      </c>
    </row>
    <row r="886" spans="1:9" x14ac:dyDescent="0.25">
      <c r="A886" s="25"/>
      <c r="B886" s="13"/>
      <c r="C886" s="13"/>
      <c r="D886" s="14"/>
      <c r="E886" s="13"/>
      <c r="F886" s="14"/>
      <c r="G886" s="13"/>
      <c r="H886" s="16" t="str">
        <f>IF(COUNTA($A886:$G886)=0,"",IF(OR($B886="",SUMPRODUCT(--(Extinguishers!$A$2:$A$301=$B886))&lt;&gt;1),"Check ID",IF(OR(NOT(AND(ISNUMBER($A886),N($A886)&gt;=18264,N($A886)&lt;=73050)),N($A886)&lt;SUMPRODUCT(--(Extinguishers!$A$2:$A$301=$B886),Extinguishers!$E$2:$E$301),AND($C886&lt;&gt;"Monthly",$C886&lt;&gt;"Maintenance",$C886&lt;&gt;"Internal",$C886&lt;&gt;"Hydrostatic"),AND($E886&lt;&gt;"Pass",$E886&lt;&gt;"Fail"),AND($G886&lt;&gt;"",$G886&lt;&gt;"Open",$G886&lt;&gt;"Closed")),"Check inputs",IF(AND($E886="Fail",$G886=""),"Set follow-up","OK"))))</f>
        <v/>
      </c>
      <c r="I886" s="26">
        <f>IF(AND(ISNUMBER($A886),N($A886)&gt;=18264,N($A886)&lt;=73050),$A886,0)</f>
        <v>0</v>
      </c>
    </row>
    <row r="887" spans="1:9" x14ac:dyDescent="0.25">
      <c r="A887" s="25"/>
      <c r="B887" s="13"/>
      <c r="C887" s="13"/>
      <c r="D887" s="14"/>
      <c r="E887" s="13"/>
      <c r="F887" s="14"/>
      <c r="G887" s="13"/>
      <c r="H887" s="16" t="str">
        <f>IF(COUNTA($A887:$G887)=0,"",IF(OR($B887="",SUMPRODUCT(--(Extinguishers!$A$2:$A$301=$B887))&lt;&gt;1),"Check ID",IF(OR(NOT(AND(ISNUMBER($A887),N($A887)&gt;=18264,N($A887)&lt;=73050)),N($A887)&lt;SUMPRODUCT(--(Extinguishers!$A$2:$A$301=$B887),Extinguishers!$E$2:$E$301),AND($C887&lt;&gt;"Monthly",$C887&lt;&gt;"Maintenance",$C887&lt;&gt;"Internal",$C887&lt;&gt;"Hydrostatic"),AND($E887&lt;&gt;"Pass",$E887&lt;&gt;"Fail"),AND($G887&lt;&gt;"",$G887&lt;&gt;"Open",$G887&lt;&gt;"Closed")),"Check inputs",IF(AND($E887="Fail",$G887=""),"Set follow-up","OK"))))</f>
        <v/>
      </c>
      <c r="I887" s="26">
        <f>IF(AND(ISNUMBER($A887),N($A887)&gt;=18264,N($A887)&lt;=73050),$A887,0)</f>
        <v>0</v>
      </c>
    </row>
    <row r="888" spans="1:9" x14ac:dyDescent="0.25">
      <c r="A888" s="25"/>
      <c r="B888" s="13"/>
      <c r="C888" s="13"/>
      <c r="D888" s="14"/>
      <c r="E888" s="13"/>
      <c r="F888" s="14"/>
      <c r="G888" s="13"/>
      <c r="H888" s="16" t="str">
        <f>IF(COUNTA($A888:$G888)=0,"",IF(OR($B888="",SUMPRODUCT(--(Extinguishers!$A$2:$A$301=$B888))&lt;&gt;1),"Check ID",IF(OR(NOT(AND(ISNUMBER($A888),N($A888)&gt;=18264,N($A888)&lt;=73050)),N($A888)&lt;SUMPRODUCT(--(Extinguishers!$A$2:$A$301=$B888),Extinguishers!$E$2:$E$301),AND($C888&lt;&gt;"Monthly",$C888&lt;&gt;"Maintenance",$C888&lt;&gt;"Internal",$C888&lt;&gt;"Hydrostatic"),AND($E888&lt;&gt;"Pass",$E888&lt;&gt;"Fail"),AND($G888&lt;&gt;"",$G888&lt;&gt;"Open",$G888&lt;&gt;"Closed")),"Check inputs",IF(AND($E888="Fail",$G888=""),"Set follow-up","OK"))))</f>
        <v/>
      </c>
      <c r="I888" s="26">
        <f>IF(AND(ISNUMBER($A888),N($A888)&gt;=18264,N($A888)&lt;=73050),$A888,0)</f>
        <v>0</v>
      </c>
    </row>
    <row r="889" spans="1:9" x14ac:dyDescent="0.25">
      <c r="A889" s="25"/>
      <c r="B889" s="13"/>
      <c r="C889" s="13"/>
      <c r="D889" s="14"/>
      <c r="E889" s="13"/>
      <c r="F889" s="14"/>
      <c r="G889" s="13"/>
      <c r="H889" s="16" t="str">
        <f>IF(COUNTA($A889:$G889)=0,"",IF(OR($B889="",SUMPRODUCT(--(Extinguishers!$A$2:$A$301=$B889))&lt;&gt;1),"Check ID",IF(OR(NOT(AND(ISNUMBER($A889),N($A889)&gt;=18264,N($A889)&lt;=73050)),N($A889)&lt;SUMPRODUCT(--(Extinguishers!$A$2:$A$301=$B889),Extinguishers!$E$2:$E$301),AND($C889&lt;&gt;"Monthly",$C889&lt;&gt;"Maintenance",$C889&lt;&gt;"Internal",$C889&lt;&gt;"Hydrostatic"),AND($E889&lt;&gt;"Pass",$E889&lt;&gt;"Fail"),AND($G889&lt;&gt;"",$G889&lt;&gt;"Open",$G889&lt;&gt;"Closed")),"Check inputs",IF(AND($E889="Fail",$G889=""),"Set follow-up","OK"))))</f>
        <v/>
      </c>
      <c r="I889" s="26">
        <f>IF(AND(ISNUMBER($A889),N($A889)&gt;=18264,N($A889)&lt;=73050),$A889,0)</f>
        <v>0</v>
      </c>
    </row>
    <row r="890" spans="1:9" x14ac:dyDescent="0.25">
      <c r="A890" s="25"/>
      <c r="B890" s="13"/>
      <c r="C890" s="13"/>
      <c r="D890" s="14"/>
      <c r="E890" s="13"/>
      <c r="F890" s="14"/>
      <c r="G890" s="13"/>
      <c r="H890" s="16" t="str">
        <f>IF(COUNTA($A890:$G890)=0,"",IF(OR($B890="",SUMPRODUCT(--(Extinguishers!$A$2:$A$301=$B890))&lt;&gt;1),"Check ID",IF(OR(NOT(AND(ISNUMBER($A890),N($A890)&gt;=18264,N($A890)&lt;=73050)),N($A890)&lt;SUMPRODUCT(--(Extinguishers!$A$2:$A$301=$B890),Extinguishers!$E$2:$E$301),AND($C890&lt;&gt;"Monthly",$C890&lt;&gt;"Maintenance",$C890&lt;&gt;"Internal",$C890&lt;&gt;"Hydrostatic"),AND($E890&lt;&gt;"Pass",$E890&lt;&gt;"Fail"),AND($G890&lt;&gt;"",$G890&lt;&gt;"Open",$G890&lt;&gt;"Closed")),"Check inputs",IF(AND($E890="Fail",$G890=""),"Set follow-up","OK"))))</f>
        <v/>
      </c>
      <c r="I890" s="26">
        <f>IF(AND(ISNUMBER($A890),N($A890)&gt;=18264,N($A890)&lt;=73050),$A890,0)</f>
        <v>0</v>
      </c>
    </row>
    <row r="891" spans="1:9" x14ac:dyDescent="0.25">
      <c r="A891" s="25"/>
      <c r="B891" s="13"/>
      <c r="C891" s="13"/>
      <c r="D891" s="14"/>
      <c r="E891" s="13"/>
      <c r="F891" s="14"/>
      <c r="G891" s="13"/>
      <c r="H891" s="16" t="str">
        <f>IF(COUNTA($A891:$G891)=0,"",IF(OR($B891="",SUMPRODUCT(--(Extinguishers!$A$2:$A$301=$B891))&lt;&gt;1),"Check ID",IF(OR(NOT(AND(ISNUMBER($A891),N($A891)&gt;=18264,N($A891)&lt;=73050)),N($A891)&lt;SUMPRODUCT(--(Extinguishers!$A$2:$A$301=$B891),Extinguishers!$E$2:$E$301),AND($C891&lt;&gt;"Monthly",$C891&lt;&gt;"Maintenance",$C891&lt;&gt;"Internal",$C891&lt;&gt;"Hydrostatic"),AND($E891&lt;&gt;"Pass",$E891&lt;&gt;"Fail"),AND($G891&lt;&gt;"",$G891&lt;&gt;"Open",$G891&lt;&gt;"Closed")),"Check inputs",IF(AND($E891="Fail",$G891=""),"Set follow-up","OK"))))</f>
        <v/>
      </c>
      <c r="I891" s="26">
        <f>IF(AND(ISNUMBER($A891),N($A891)&gt;=18264,N($A891)&lt;=73050),$A891,0)</f>
        <v>0</v>
      </c>
    </row>
    <row r="892" spans="1:9" x14ac:dyDescent="0.25">
      <c r="A892" s="25"/>
      <c r="B892" s="13"/>
      <c r="C892" s="13"/>
      <c r="D892" s="14"/>
      <c r="E892" s="13"/>
      <c r="F892" s="14"/>
      <c r="G892" s="13"/>
      <c r="H892" s="16" t="str">
        <f>IF(COUNTA($A892:$G892)=0,"",IF(OR($B892="",SUMPRODUCT(--(Extinguishers!$A$2:$A$301=$B892))&lt;&gt;1),"Check ID",IF(OR(NOT(AND(ISNUMBER($A892),N($A892)&gt;=18264,N($A892)&lt;=73050)),N($A892)&lt;SUMPRODUCT(--(Extinguishers!$A$2:$A$301=$B892),Extinguishers!$E$2:$E$301),AND($C892&lt;&gt;"Monthly",$C892&lt;&gt;"Maintenance",$C892&lt;&gt;"Internal",$C892&lt;&gt;"Hydrostatic"),AND($E892&lt;&gt;"Pass",$E892&lt;&gt;"Fail"),AND($G892&lt;&gt;"",$G892&lt;&gt;"Open",$G892&lt;&gt;"Closed")),"Check inputs",IF(AND($E892="Fail",$G892=""),"Set follow-up","OK"))))</f>
        <v/>
      </c>
      <c r="I892" s="26">
        <f>IF(AND(ISNUMBER($A892),N($A892)&gt;=18264,N($A892)&lt;=73050),$A892,0)</f>
        <v>0</v>
      </c>
    </row>
    <row r="893" spans="1:9" x14ac:dyDescent="0.25">
      <c r="A893" s="25"/>
      <c r="B893" s="13"/>
      <c r="C893" s="13"/>
      <c r="D893" s="14"/>
      <c r="E893" s="13"/>
      <c r="F893" s="14"/>
      <c r="G893" s="13"/>
      <c r="H893" s="16" t="str">
        <f>IF(COUNTA($A893:$G893)=0,"",IF(OR($B893="",SUMPRODUCT(--(Extinguishers!$A$2:$A$301=$B893))&lt;&gt;1),"Check ID",IF(OR(NOT(AND(ISNUMBER($A893),N($A893)&gt;=18264,N($A893)&lt;=73050)),N($A893)&lt;SUMPRODUCT(--(Extinguishers!$A$2:$A$301=$B893),Extinguishers!$E$2:$E$301),AND($C893&lt;&gt;"Monthly",$C893&lt;&gt;"Maintenance",$C893&lt;&gt;"Internal",$C893&lt;&gt;"Hydrostatic"),AND($E893&lt;&gt;"Pass",$E893&lt;&gt;"Fail"),AND($G893&lt;&gt;"",$G893&lt;&gt;"Open",$G893&lt;&gt;"Closed")),"Check inputs",IF(AND($E893="Fail",$G893=""),"Set follow-up","OK"))))</f>
        <v/>
      </c>
      <c r="I893" s="26">
        <f>IF(AND(ISNUMBER($A893),N($A893)&gt;=18264,N($A893)&lt;=73050),$A893,0)</f>
        <v>0</v>
      </c>
    </row>
    <row r="894" spans="1:9" x14ac:dyDescent="0.25">
      <c r="A894" s="25"/>
      <c r="B894" s="13"/>
      <c r="C894" s="13"/>
      <c r="D894" s="14"/>
      <c r="E894" s="13"/>
      <c r="F894" s="14"/>
      <c r="G894" s="13"/>
      <c r="H894" s="16" t="str">
        <f>IF(COUNTA($A894:$G894)=0,"",IF(OR($B894="",SUMPRODUCT(--(Extinguishers!$A$2:$A$301=$B894))&lt;&gt;1),"Check ID",IF(OR(NOT(AND(ISNUMBER($A894),N($A894)&gt;=18264,N($A894)&lt;=73050)),N($A894)&lt;SUMPRODUCT(--(Extinguishers!$A$2:$A$301=$B894),Extinguishers!$E$2:$E$301),AND($C894&lt;&gt;"Monthly",$C894&lt;&gt;"Maintenance",$C894&lt;&gt;"Internal",$C894&lt;&gt;"Hydrostatic"),AND($E894&lt;&gt;"Pass",$E894&lt;&gt;"Fail"),AND($G894&lt;&gt;"",$G894&lt;&gt;"Open",$G894&lt;&gt;"Closed")),"Check inputs",IF(AND($E894="Fail",$G894=""),"Set follow-up","OK"))))</f>
        <v/>
      </c>
      <c r="I894" s="26">
        <f>IF(AND(ISNUMBER($A894),N($A894)&gt;=18264,N($A894)&lt;=73050),$A894,0)</f>
        <v>0</v>
      </c>
    </row>
    <row r="895" spans="1:9" x14ac:dyDescent="0.25">
      <c r="A895" s="25"/>
      <c r="B895" s="13"/>
      <c r="C895" s="13"/>
      <c r="D895" s="14"/>
      <c r="E895" s="13"/>
      <c r="F895" s="14"/>
      <c r="G895" s="13"/>
      <c r="H895" s="16" t="str">
        <f>IF(COUNTA($A895:$G895)=0,"",IF(OR($B895="",SUMPRODUCT(--(Extinguishers!$A$2:$A$301=$B895))&lt;&gt;1),"Check ID",IF(OR(NOT(AND(ISNUMBER($A895),N($A895)&gt;=18264,N($A895)&lt;=73050)),N($A895)&lt;SUMPRODUCT(--(Extinguishers!$A$2:$A$301=$B895),Extinguishers!$E$2:$E$301),AND($C895&lt;&gt;"Monthly",$C895&lt;&gt;"Maintenance",$C895&lt;&gt;"Internal",$C895&lt;&gt;"Hydrostatic"),AND($E895&lt;&gt;"Pass",$E895&lt;&gt;"Fail"),AND($G895&lt;&gt;"",$G895&lt;&gt;"Open",$G895&lt;&gt;"Closed")),"Check inputs",IF(AND($E895="Fail",$G895=""),"Set follow-up","OK"))))</f>
        <v/>
      </c>
      <c r="I895" s="26">
        <f>IF(AND(ISNUMBER($A895),N($A895)&gt;=18264,N($A895)&lt;=73050),$A895,0)</f>
        <v>0</v>
      </c>
    </row>
    <row r="896" spans="1:9" x14ac:dyDescent="0.25">
      <c r="A896" s="25"/>
      <c r="B896" s="13"/>
      <c r="C896" s="13"/>
      <c r="D896" s="14"/>
      <c r="E896" s="13"/>
      <c r="F896" s="14"/>
      <c r="G896" s="13"/>
      <c r="H896" s="16" t="str">
        <f>IF(COUNTA($A896:$G896)=0,"",IF(OR($B896="",SUMPRODUCT(--(Extinguishers!$A$2:$A$301=$B896))&lt;&gt;1),"Check ID",IF(OR(NOT(AND(ISNUMBER($A896),N($A896)&gt;=18264,N($A896)&lt;=73050)),N($A896)&lt;SUMPRODUCT(--(Extinguishers!$A$2:$A$301=$B896),Extinguishers!$E$2:$E$301),AND($C896&lt;&gt;"Monthly",$C896&lt;&gt;"Maintenance",$C896&lt;&gt;"Internal",$C896&lt;&gt;"Hydrostatic"),AND($E896&lt;&gt;"Pass",$E896&lt;&gt;"Fail"),AND($G896&lt;&gt;"",$G896&lt;&gt;"Open",$G896&lt;&gt;"Closed")),"Check inputs",IF(AND($E896="Fail",$G896=""),"Set follow-up","OK"))))</f>
        <v/>
      </c>
      <c r="I896" s="26">
        <f>IF(AND(ISNUMBER($A896),N($A896)&gt;=18264,N($A896)&lt;=73050),$A896,0)</f>
        <v>0</v>
      </c>
    </row>
    <row r="897" spans="1:9" x14ac:dyDescent="0.25">
      <c r="A897" s="25"/>
      <c r="B897" s="13"/>
      <c r="C897" s="13"/>
      <c r="D897" s="14"/>
      <c r="E897" s="13"/>
      <c r="F897" s="14"/>
      <c r="G897" s="13"/>
      <c r="H897" s="16" t="str">
        <f>IF(COUNTA($A897:$G897)=0,"",IF(OR($B897="",SUMPRODUCT(--(Extinguishers!$A$2:$A$301=$B897))&lt;&gt;1),"Check ID",IF(OR(NOT(AND(ISNUMBER($A897),N($A897)&gt;=18264,N($A897)&lt;=73050)),N($A897)&lt;SUMPRODUCT(--(Extinguishers!$A$2:$A$301=$B897),Extinguishers!$E$2:$E$301),AND($C897&lt;&gt;"Monthly",$C897&lt;&gt;"Maintenance",$C897&lt;&gt;"Internal",$C897&lt;&gt;"Hydrostatic"),AND($E897&lt;&gt;"Pass",$E897&lt;&gt;"Fail"),AND($G897&lt;&gt;"",$G897&lt;&gt;"Open",$G897&lt;&gt;"Closed")),"Check inputs",IF(AND($E897="Fail",$G897=""),"Set follow-up","OK"))))</f>
        <v/>
      </c>
      <c r="I897" s="26">
        <f>IF(AND(ISNUMBER($A897),N($A897)&gt;=18264,N($A897)&lt;=73050),$A897,0)</f>
        <v>0</v>
      </c>
    </row>
    <row r="898" spans="1:9" x14ac:dyDescent="0.25">
      <c r="A898" s="25"/>
      <c r="B898" s="13"/>
      <c r="C898" s="13"/>
      <c r="D898" s="14"/>
      <c r="E898" s="13"/>
      <c r="F898" s="14"/>
      <c r="G898" s="13"/>
      <c r="H898" s="16" t="str">
        <f>IF(COUNTA($A898:$G898)=0,"",IF(OR($B898="",SUMPRODUCT(--(Extinguishers!$A$2:$A$301=$B898))&lt;&gt;1),"Check ID",IF(OR(NOT(AND(ISNUMBER($A898),N($A898)&gt;=18264,N($A898)&lt;=73050)),N($A898)&lt;SUMPRODUCT(--(Extinguishers!$A$2:$A$301=$B898),Extinguishers!$E$2:$E$301),AND($C898&lt;&gt;"Monthly",$C898&lt;&gt;"Maintenance",$C898&lt;&gt;"Internal",$C898&lt;&gt;"Hydrostatic"),AND($E898&lt;&gt;"Pass",$E898&lt;&gt;"Fail"),AND($G898&lt;&gt;"",$G898&lt;&gt;"Open",$G898&lt;&gt;"Closed")),"Check inputs",IF(AND($E898="Fail",$G898=""),"Set follow-up","OK"))))</f>
        <v/>
      </c>
      <c r="I898" s="26">
        <f>IF(AND(ISNUMBER($A898),N($A898)&gt;=18264,N($A898)&lt;=73050),$A898,0)</f>
        <v>0</v>
      </c>
    </row>
    <row r="899" spans="1:9" x14ac:dyDescent="0.25">
      <c r="A899" s="25"/>
      <c r="B899" s="13"/>
      <c r="C899" s="13"/>
      <c r="D899" s="14"/>
      <c r="E899" s="13"/>
      <c r="F899" s="14"/>
      <c r="G899" s="13"/>
      <c r="H899" s="16" t="str">
        <f>IF(COUNTA($A899:$G899)=0,"",IF(OR($B899="",SUMPRODUCT(--(Extinguishers!$A$2:$A$301=$B899))&lt;&gt;1),"Check ID",IF(OR(NOT(AND(ISNUMBER($A899),N($A899)&gt;=18264,N($A899)&lt;=73050)),N($A899)&lt;SUMPRODUCT(--(Extinguishers!$A$2:$A$301=$B899),Extinguishers!$E$2:$E$301),AND($C899&lt;&gt;"Monthly",$C899&lt;&gt;"Maintenance",$C899&lt;&gt;"Internal",$C899&lt;&gt;"Hydrostatic"),AND($E899&lt;&gt;"Pass",$E899&lt;&gt;"Fail"),AND($G899&lt;&gt;"",$G899&lt;&gt;"Open",$G899&lt;&gt;"Closed")),"Check inputs",IF(AND($E899="Fail",$G899=""),"Set follow-up","OK"))))</f>
        <v/>
      </c>
      <c r="I899" s="26">
        <f>IF(AND(ISNUMBER($A899),N($A899)&gt;=18264,N($A899)&lt;=73050),$A899,0)</f>
        <v>0</v>
      </c>
    </row>
    <row r="900" spans="1:9" x14ac:dyDescent="0.25">
      <c r="A900" s="25"/>
      <c r="B900" s="13"/>
      <c r="C900" s="13"/>
      <c r="D900" s="14"/>
      <c r="E900" s="13"/>
      <c r="F900" s="14"/>
      <c r="G900" s="13"/>
      <c r="H900" s="16" t="str">
        <f>IF(COUNTA($A900:$G900)=0,"",IF(OR($B900="",SUMPRODUCT(--(Extinguishers!$A$2:$A$301=$B900))&lt;&gt;1),"Check ID",IF(OR(NOT(AND(ISNUMBER($A900),N($A900)&gt;=18264,N($A900)&lt;=73050)),N($A900)&lt;SUMPRODUCT(--(Extinguishers!$A$2:$A$301=$B900),Extinguishers!$E$2:$E$301),AND($C900&lt;&gt;"Monthly",$C900&lt;&gt;"Maintenance",$C900&lt;&gt;"Internal",$C900&lt;&gt;"Hydrostatic"),AND($E900&lt;&gt;"Pass",$E900&lt;&gt;"Fail"),AND($G900&lt;&gt;"",$G900&lt;&gt;"Open",$G900&lt;&gt;"Closed")),"Check inputs",IF(AND($E900="Fail",$G900=""),"Set follow-up","OK"))))</f>
        <v/>
      </c>
      <c r="I900" s="26">
        <f>IF(AND(ISNUMBER($A900),N($A900)&gt;=18264,N($A900)&lt;=73050),$A900,0)</f>
        <v>0</v>
      </c>
    </row>
    <row r="901" spans="1:9" x14ac:dyDescent="0.25">
      <c r="A901" s="25"/>
      <c r="B901" s="13"/>
      <c r="C901" s="13"/>
      <c r="D901" s="14"/>
      <c r="E901" s="13"/>
      <c r="F901" s="14"/>
      <c r="G901" s="13"/>
      <c r="H901" s="16" t="str">
        <f>IF(COUNTA($A901:$G901)=0,"",IF(OR($B901="",SUMPRODUCT(--(Extinguishers!$A$2:$A$301=$B901))&lt;&gt;1),"Check ID",IF(OR(NOT(AND(ISNUMBER($A901),N($A901)&gt;=18264,N($A901)&lt;=73050)),N($A901)&lt;SUMPRODUCT(--(Extinguishers!$A$2:$A$301=$B901),Extinguishers!$E$2:$E$301),AND($C901&lt;&gt;"Monthly",$C901&lt;&gt;"Maintenance",$C901&lt;&gt;"Internal",$C901&lt;&gt;"Hydrostatic"),AND($E901&lt;&gt;"Pass",$E901&lt;&gt;"Fail"),AND($G901&lt;&gt;"",$G901&lt;&gt;"Open",$G901&lt;&gt;"Closed")),"Check inputs",IF(AND($E901="Fail",$G901=""),"Set follow-up","OK"))))</f>
        <v/>
      </c>
      <c r="I901" s="26">
        <f>IF(AND(ISNUMBER($A901),N($A901)&gt;=18264,N($A901)&lt;=73050),$A901,0)</f>
        <v>0</v>
      </c>
    </row>
    <row r="902" spans="1:9" x14ac:dyDescent="0.25">
      <c r="A902" s="25"/>
      <c r="B902" s="13"/>
      <c r="C902" s="13"/>
      <c r="D902" s="14"/>
      <c r="E902" s="13"/>
      <c r="F902" s="14"/>
      <c r="G902" s="13"/>
      <c r="H902" s="16" t="str">
        <f>IF(COUNTA($A902:$G902)=0,"",IF(OR($B902="",SUMPRODUCT(--(Extinguishers!$A$2:$A$301=$B902))&lt;&gt;1),"Check ID",IF(OR(NOT(AND(ISNUMBER($A902),N($A902)&gt;=18264,N($A902)&lt;=73050)),N($A902)&lt;SUMPRODUCT(--(Extinguishers!$A$2:$A$301=$B902),Extinguishers!$E$2:$E$301),AND($C902&lt;&gt;"Monthly",$C902&lt;&gt;"Maintenance",$C902&lt;&gt;"Internal",$C902&lt;&gt;"Hydrostatic"),AND($E902&lt;&gt;"Pass",$E902&lt;&gt;"Fail"),AND($G902&lt;&gt;"",$G902&lt;&gt;"Open",$G902&lt;&gt;"Closed")),"Check inputs",IF(AND($E902="Fail",$G902=""),"Set follow-up","OK"))))</f>
        <v/>
      </c>
      <c r="I902" s="26">
        <f>IF(AND(ISNUMBER($A902),N($A902)&gt;=18264,N($A902)&lt;=73050),$A902,0)</f>
        <v>0</v>
      </c>
    </row>
    <row r="903" spans="1:9" x14ac:dyDescent="0.25">
      <c r="A903" s="25"/>
      <c r="B903" s="13"/>
      <c r="C903" s="13"/>
      <c r="D903" s="14"/>
      <c r="E903" s="13"/>
      <c r="F903" s="14"/>
      <c r="G903" s="13"/>
      <c r="H903" s="16" t="str">
        <f>IF(COUNTA($A903:$G903)=0,"",IF(OR($B903="",SUMPRODUCT(--(Extinguishers!$A$2:$A$301=$B903))&lt;&gt;1),"Check ID",IF(OR(NOT(AND(ISNUMBER($A903),N($A903)&gt;=18264,N($A903)&lt;=73050)),N($A903)&lt;SUMPRODUCT(--(Extinguishers!$A$2:$A$301=$B903),Extinguishers!$E$2:$E$301),AND($C903&lt;&gt;"Monthly",$C903&lt;&gt;"Maintenance",$C903&lt;&gt;"Internal",$C903&lt;&gt;"Hydrostatic"),AND($E903&lt;&gt;"Pass",$E903&lt;&gt;"Fail"),AND($G903&lt;&gt;"",$G903&lt;&gt;"Open",$G903&lt;&gt;"Closed")),"Check inputs",IF(AND($E903="Fail",$G903=""),"Set follow-up","OK"))))</f>
        <v/>
      </c>
      <c r="I903" s="26">
        <f>IF(AND(ISNUMBER($A903),N($A903)&gt;=18264,N($A903)&lt;=73050),$A903,0)</f>
        <v>0</v>
      </c>
    </row>
    <row r="904" spans="1:9" x14ac:dyDescent="0.25">
      <c r="A904" s="25"/>
      <c r="B904" s="13"/>
      <c r="C904" s="13"/>
      <c r="D904" s="14"/>
      <c r="E904" s="13"/>
      <c r="F904" s="14"/>
      <c r="G904" s="13"/>
      <c r="H904" s="16" t="str">
        <f>IF(COUNTA($A904:$G904)=0,"",IF(OR($B904="",SUMPRODUCT(--(Extinguishers!$A$2:$A$301=$B904))&lt;&gt;1),"Check ID",IF(OR(NOT(AND(ISNUMBER($A904),N($A904)&gt;=18264,N($A904)&lt;=73050)),N($A904)&lt;SUMPRODUCT(--(Extinguishers!$A$2:$A$301=$B904),Extinguishers!$E$2:$E$301),AND($C904&lt;&gt;"Monthly",$C904&lt;&gt;"Maintenance",$C904&lt;&gt;"Internal",$C904&lt;&gt;"Hydrostatic"),AND($E904&lt;&gt;"Pass",$E904&lt;&gt;"Fail"),AND($G904&lt;&gt;"",$G904&lt;&gt;"Open",$G904&lt;&gt;"Closed")),"Check inputs",IF(AND($E904="Fail",$G904=""),"Set follow-up","OK"))))</f>
        <v/>
      </c>
      <c r="I904" s="26">
        <f>IF(AND(ISNUMBER($A904),N($A904)&gt;=18264,N($A904)&lt;=73050),$A904,0)</f>
        <v>0</v>
      </c>
    </row>
    <row r="905" spans="1:9" x14ac:dyDescent="0.25">
      <c r="A905" s="25"/>
      <c r="B905" s="13"/>
      <c r="C905" s="13"/>
      <c r="D905" s="14"/>
      <c r="E905" s="13"/>
      <c r="F905" s="14"/>
      <c r="G905" s="13"/>
      <c r="H905" s="16" t="str">
        <f>IF(COUNTA($A905:$G905)=0,"",IF(OR($B905="",SUMPRODUCT(--(Extinguishers!$A$2:$A$301=$B905))&lt;&gt;1),"Check ID",IF(OR(NOT(AND(ISNUMBER($A905),N($A905)&gt;=18264,N($A905)&lt;=73050)),N($A905)&lt;SUMPRODUCT(--(Extinguishers!$A$2:$A$301=$B905),Extinguishers!$E$2:$E$301),AND($C905&lt;&gt;"Monthly",$C905&lt;&gt;"Maintenance",$C905&lt;&gt;"Internal",$C905&lt;&gt;"Hydrostatic"),AND($E905&lt;&gt;"Pass",$E905&lt;&gt;"Fail"),AND($G905&lt;&gt;"",$G905&lt;&gt;"Open",$G905&lt;&gt;"Closed")),"Check inputs",IF(AND($E905="Fail",$G905=""),"Set follow-up","OK"))))</f>
        <v/>
      </c>
      <c r="I905" s="26">
        <f>IF(AND(ISNUMBER($A905),N($A905)&gt;=18264,N($A905)&lt;=73050),$A905,0)</f>
        <v>0</v>
      </c>
    </row>
    <row r="906" spans="1:9" x14ac:dyDescent="0.25">
      <c r="A906" s="25"/>
      <c r="B906" s="13"/>
      <c r="C906" s="13"/>
      <c r="D906" s="14"/>
      <c r="E906" s="13"/>
      <c r="F906" s="14"/>
      <c r="G906" s="13"/>
      <c r="H906" s="16" t="str">
        <f>IF(COUNTA($A906:$G906)=0,"",IF(OR($B906="",SUMPRODUCT(--(Extinguishers!$A$2:$A$301=$B906))&lt;&gt;1),"Check ID",IF(OR(NOT(AND(ISNUMBER($A906),N($A906)&gt;=18264,N($A906)&lt;=73050)),N($A906)&lt;SUMPRODUCT(--(Extinguishers!$A$2:$A$301=$B906),Extinguishers!$E$2:$E$301),AND($C906&lt;&gt;"Monthly",$C906&lt;&gt;"Maintenance",$C906&lt;&gt;"Internal",$C906&lt;&gt;"Hydrostatic"),AND($E906&lt;&gt;"Pass",$E906&lt;&gt;"Fail"),AND($G906&lt;&gt;"",$G906&lt;&gt;"Open",$G906&lt;&gt;"Closed")),"Check inputs",IF(AND($E906="Fail",$G906=""),"Set follow-up","OK"))))</f>
        <v/>
      </c>
      <c r="I906" s="26">
        <f>IF(AND(ISNUMBER($A906),N($A906)&gt;=18264,N($A906)&lt;=73050),$A906,0)</f>
        <v>0</v>
      </c>
    </row>
    <row r="907" spans="1:9" x14ac:dyDescent="0.25">
      <c r="A907" s="25"/>
      <c r="B907" s="13"/>
      <c r="C907" s="13"/>
      <c r="D907" s="14"/>
      <c r="E907" s="13"/>
      <c r="F907" s="14"/>
      <c r="G907" s="13"/>
      <c r="H907" s="16" t="str">
        <f>IF(COUNTA($A907:$G907)=0,"",IF(OR($B907="",SUMPRODUCT(--(Extinguishers!$A$2:$A$301=$B907))&lt;&gt;1),"Check ID",IF(OR(NOT(AND(ISNUMBER($A907),N($A907)&gt;=18264,N($A907)&lt;=73050)),N($A907)&lt;SUMPRODUCT(--(Extinguishers!$A$2:$A$301=$B907),Extinguishers!$E$2:$E$301),AND($C907&lt;&gt;"Monthly",$C907&lt;&gt;"Maintenance",$C907&lt;&gt;"Internal",$C907&lt;&gt;"Hydrostatic"),AND($E907&lt;&gt;"Pass",$E907&lt;&gt;"Fail"),AND($G907&lt;&gt;"",$G907&lt;&gt;"Open",$G907&lt;&gt;"Closed")),"Check inputs",IF(AND($E907="Fail",$G907=""),"Set follow-up","OK"))))</f>
        <v/>
      </c>
      <c r="I907" s="26">
        <f>IF(AND(ISNUMBER($A907),N($A907)&gt;=18264,N($A907)&lt;=73050),$A907,0)</f>
        <v>0</v>
      </c>
    </row>
    <row r="908" spans="1:9" x14ac:dyDescent="0.25">
      <c r="A908" s="25"/>
      <c r="B908" s="13"/>
      <c r="C908" s="13"/>
      <c r="D908" s="14"/>
      <c r="E908" s="13"/>
      <c r="F908" s="14"/>
      <c r="G908" s="13"/>
      <c r="H908" s="16" t="str">
        <f>IF(COUNTA($A908:$G908)=0,"",IF(OR($B908="",SUMPRODUCT(--(Extinguishers!$A$2:$A$301=$B908))&lt;&gt;1),"Check ID",IF(OR(NOT(AND(ISNUMBER($A908),N($A908)&gt;=18264,N($A908)&lt;=73050)),N($A908)&lt;SUMPRODUCT(--(Extinguishers!$A$2:$A$301=$B908),Extinguishers!$E$2:$E$301),AND($C908&lt;&gt;"Monthly",$C908&lt;&gt;"Maintenance",$C908&lt;&gt;"Internal",$C908&lt;&gt;"Hydrostatic"),AND($E908&lt;&gt;"Pass",$E908&lt;&gt;"Fail"),AND($G908&lt;&gt;"",$G908&lt;&gt;"Open",$G908&lt;&gt;"Closed")),"Check inputs",IF(AND($E908="Fail",$G908=""),"Set follow-up","OK"))))</f>
        <v/>
      </c>
      <c r="I908" s="26">
        <f>IF(AND(ISNUMBER($A908),N($A908)&gt;=18264,N($A908)&lt;=73050),$A908,0)</f>
        <v>0</v>
      </c>
    </row>
    <row r="909" spans="1:9" x14ac:dyDescent="0.25">
      <c r="A909" s="25"/>
      <c r="B909" s="13"/>
      <c r="C909" s="13"/>
      <c r="D909" s="14"/>
      <c r="E909" s="13"/>
      <c r="F909" s="14"/>
      <c r="G909" s="13"/>
      <c r="H909" s="16" t="str">
        <f>IF(COUNTA($A909:$G909)=0,"",IF(OR($B909="",SUMPRODUCT(--(Extinguishers!$A$2:$A$301=$B909))&lt;&gt;1),"Check ID",IF(OR(NOT(AND(ISNUMBER($A909),N($A909)&gt;=18264,N($A909)&lt;=73050)),N($A909)&lt;SUMPRODUCT(--(Extinguishers!$A$2:$A$301=$B909),Extinguishers!$E$2:$E$301),AND($C909&lt;&gt;"Monthly",$C909&lt;&gt;"Maintenance",$C909&lt;&gt;"Internal",$C909&lt;&gt;"Hydrostatic"),AND($E909&lt;&gt;"Pass",$E909&lt;&gt;"Fail"),AND($G909&lt;&gt;"",$G909&lt;&gt;"Open",$G909&lt;&gt;"Closed")),"Check inputs",IF(AND($E909="Fail",$G909=""),"Set follow-up","OK"))))</f>
        <v/>
      </c>
      <c r="I909" s="26">
        <f>IF(AND(ISNUMBER($A909),N($A909)&gt;=18264,N($A909)&lt;=73050),$A909,0)</f>
        <v>0</v>
      </c>
    </row>
    <row r="910" spans="1:9" x14ac:dyDescent="0.25">
      <c r="A910" s="25"/>
      <c r="B910" s="13"/>
      <c r="C910" s="13"/>
      <c r="D910" s="14"/>
      <c r="E910" s="13"/>
      <c r="F910" s="14"/>
      <c r="G910" s="13"/>
      <c r="H910" s="16" t="str">
        <f>IF(COUNTA($A910:$G910)=0,"",IF(OR($B910="",SUMPRODUCT(--(Extinguishers!$A$2:$A$301=$B910))&lt;&gt;1),"Check ID",IF(OR(NOT(AND(ISNUMBER($A910),N($A910)&gt;=18264,N($A910)&lt;=73050)),N($A910)&lt;SUMPRODUCT(--(Extinguishers!$A$2:$A$301=$B910),Extinguishers!$E$2:$E$301),AND($C910&lt;&gt;"Monthly",$C910&lt;&gt;"Maintenance",$C910&lt;&gt;"Internal",$C910&lt;&gt;"Hydrostatic"),AND($E910&lt;&gt;"Pass",$E910&lt;&gt;"Fail"),AND($G910&lt;&gt;"",$G910&lt;&gt;"Open",$G910&lt;&gt;"Closed")),"Check inputs",IF(AND($E910="Fail",$G910=""),"Set follow-up","OK"))))</f>
        <v/>
      </c>
      <c r="I910" s="26">
        <f>IF(AND(ISNUMBER($A910),N($A910)&gt;=18264,N($A910)&lt;=73050),$A910,0)</f>
        <v>0</v>
      </c>
    </row>
    <row r="911" spans="1:9" x14ac:dyDescent="0.25">
      <c r="A911" s="25"/>
      <c r="B911" s="13"/>
      <c r="C911" s="13"/>
      <c r="D911" s="14"/>
      <c r="E911" s="13"/>
      <c r="F911" s="14"/>
      <c r="G911" s="13"/>
      <c r="H911" s="16" t="str">
        <f>IF(COUNTA($A911:$G911)=0,"",IF(OR($B911="",SUMPRODUCT(--(Extinguishers!$A$2:$A$301=$B911))&lt;&gt;1),"Check ID",IF(OR(NOT(AND(ISNUMBER($A911),N($A911)&gt;=18264,N($A911)&lt;=73050)),N($A911)&lt;SUMPRODUCT(--(Extinguishers!$A$2:$A$301=$B911),Extinguishers!$E$2:$E$301),AND($C911&lt;&gt;"Monthly",$C911&lt;&gt;"Maintenance",$C911&lt;&gt;"Internal",$C911&lt;&gt;"Hydrostatic"),AND($E911&lt;&gt;"Pass",$E911&lt;&gt;"Fail"),AND($G911&lt;&gt;"",$G911&lt;&gt;"Open",$G911&lt;&gt;"Closed")),"Check inputs",IF(AND($E911="Fail",$G911=""),"Set follow-up","OK"))))</f>
        <v/>
      </c>
      <c r="I911" s="26">
        <f>IF(AND(ISNUMBER($A911),N($A911)&gt;=18264,N($A911)&lt;=73050),$A911,0)</f>
        <v>0</v>
      </c>
    </row>
    <row r="912" spans="1:9" x14ac:dyDescent="0.25">
      <c r="A912" s="25"/>
      <c r="B912" s="13"/>
      <c r="C912" s="13"/>
      <c r="D912" s="14"/>
      <c r="E912" s="13"/>
      <c r="F912" s="14"/>
      <c r="G912" s="13"/>
      <c r="H912" s="16" t="str">
        <f>IF(COUNTA($A912:$G912)=0,"",IF(OR($B912="",SUMPRODUCT(--(Extinguishers!$A$2:$A$301=$B912))&lt;&gt;1),"Check ID",IF(OR(NOT(AND(ISNUMBER($A912),N($A912)&gt;=18264,N($A912)&lt;=73050)),N($A912)&lt;SUMPRODUCT(--(Extinguishers!$A$2:$A$301=$B912),Extinguishers!$E$2:$E$301),AND($C912&lt;&gt;"Monthly",$C912&lt;&gt;"Maintenance",$C912&lt;&gt;"Internal",$C912&lt;&gt;"Hydrostatic"),AND($E912&lt;&gt;"Pass",$E912&lt;&gt;"Fail"),AND($G912&lt;&gt;"",$G912&lt;&gt;"Open",$G912&lt;&gt;"Closed")),"Check inputs",IF(AND($E912="Fail",$G912=""),"Set follow-up","OK"))))</f>
        <v/>
      </c>
      <c r="I912" s="26">
        <f>IF(AND(ISNUMBER($A912),N($A912)&gt;=18264,N($A912)&lt;=73050),$A912,0)</f>
        <v>0</v>
      </c>
    </row>
    <row r="913" spans="1:9" x14ac:dyDescent="0.25">
      <c r="A913" s="25"/>
      <c r="B913" s="13"/>
      <c r="C913" s="13"/>
      <c r="D913" s="14"/>
      <c r="E913" s="13"/>
      <c r="F913" s="14"/>
      <c r="G913" s="13"/>
      <c r="H913" s="16" t="str">
        <f>IF(COUNTA($A913:$G913)=0,"",IF(OR($B913="",SUMPRODUCT(--(Extinguishers!$A$2:$A$301=$B913))&lt;&gt;1),"Check ID",IF(OR(NOT(AND(ISNUMBER($A913),N($A913)&gt;=18264,N($A913)&lt;=73050)),N($A913)&lt;SUMPRODUCT(--(Extinguishers!$A$2:$A$301=$B913),Extinguishers!$E$2:$E$301),AND($C913&lt;&gt;"Monthly",$C913&lt;&gt;"Maintenance",$C913&lt;&gt;"Internal",$C913&lt;&gt;"Hydrostatic"),AND($E913&lt;&gt;"Pass",$E913&lt;&gt;"Fail"),AND($G913&lt;&gt;"",$G913&lt;&gt;"Open",$G913&lt;&gt;"Closed")),"Check inputs",IF(AND($E913="Fail",$G913=""),"Set follow-up","OK"))))</f>
        <v/>
      </c>
      <c r="I913" s="26">
        <f>IF(AND(ISNUMBER($A913),N($A913)&gt;=18264,N($A913)&lt;=73050),$A913,0)</f>
        <v>0</v>
      </c>
    </row>
    <row r="914" spans="1:9" x14ac:dyDescent="0.25">
      <c r="A914" s="25"/>
      <c r="B914" s="13"/>
      <c r="C914" s="13"/>
      <c r="D914" s="14"/>
      <c r="E914" s="13"/>
      <c r="F914" s="14"/>
      <c r="G914" s="13"/>
      <c r="H914" s="16" t="str">
        <f>IF(COUNTA($A914:$G914)=0,"",IF(OR($B914="",SUMPRODUCT(--(Extinguishers!$A$2:$A$301=$B914))&lt;&gt;1),"Check ID",IF(OR(NOT(AND(ISNUMBER($A914),N($A914)&gt;=18264,N($A914)&lt;=73050)),N($A914)&lt;SUMPRODUCT(--(Extinguishers!$A$2:$A$301=$B914),Extinguishers!$E$2:$E$301),AND($C914&lt;&gt;"Monthly",$C914&lt;&gt;"Maintenance",$C914&lt;&gt;"Internal",$C914&lt;&gt;"Hydrostatic"),AND($E914&lt;&gt;"Pass",$E914&lt;&gt;"Fail"),AND($G914&lt;&gt;"",$G914&lt;&gt;"Open",$G914&lt;&gt;"Closed")),"Check inputs",IF(AND($E914="Fail",$G914=""),"Set follow-up","OK"))))</f>
        <v/>
      </c>
      <c r="I914" s="26">
        <f>IF(AND(ISNUMBER($A914),N($A914)&gt;=18264,N($A914)&lt;=73050),$A914,0)</f>
        <v>0</v>
      </c>
    </row>
    <row r="915" spans="1:9" x14ac:dyDescent="0.25">
      <c r="A915" s="25"/>
      <c r="B915" s="13"/>
      <c r="C915" s="13"/>
      <c r="D915" s="14"/>
      <c r="E915" s="13"/>
      <c r="F915" s="14"/>
      <c r="G915" s="13"/>
      <c r="H915" s="16" t="str">
        <f>IF(COUNTA($A915:$G915)=0,"",IF(OR($B915="",SUMPRODUCT(--(Extinguishers!$A$2:$A$301=$B915))&lt;&gt;1),"Check ID",IF(OR(NOT(AND(ISNUMBER($A915),N($A915)&gt;=18264,N($A915)&lt;=73050)),N($A915)&lt;SUMPRODUCT(--(Extinguishers!$A$2:$A$301=$B915),Extinguishers!$E$2:$E$301),AND($C915&lt;&gt;"Monthly",$C915&lt;&gt;"Maintenance",$C915&lt;&gt;"Internal",$C915&lt;&gt;"Hydrostatic"),AND($E915&lt;&gt;"Pass",$E915&lt;&gt;"Fail"),AND($G915&lt;&gt;"",$G915&lt;&gt;"Open",$G915&lt;&gt;"Closed")),"Check inputs",IF(AND($E915="Fail",$G915=""),"Set follow-up","OK"))))</f>
        <v/>
      </c>
      <c r="I915" s="26">
        <f>IF(AND(ISNUMBER($A915),N($A915)&gt;=18264,N($A915)&lt;=73050),$A915,0)</f>
        <v>0</v>
      </c>
    </row>
    <row r="916" spans="1:9" x14ac:dyDescent="0.25">
      <c r="A916" s="25"/>
      <c r="B916" s="13"/>
      <c r="C916" s="13"/>
      <c r="D916" s="14"/>
      <c r="E916" s="13"/>
      <c r="F916" s="14"/>
      <c r="G916" s="13"/>
      <c r="H916" s="16" t="str">
        <f>IF(COUNTA($A916:$G916)=0,"",IF(OR($B916="",SUMPRODUCT(--(Extinguishers!$A$2:$A$301=$B916))&lt;&gt;1),"Check ID",IF(OR(NOT(AND(ISNUMBER($A916),N($A916)&gt;=18264,N($A916)&lt;=73050)),N($A916)&lt;SUMPRODUCT(--(Extinguishers!$A$2:$A$301=$B916),Extinguishers!$E$2:$E$301),AND($C916&lt;&gt;"Monthly",$C916&lt;&gt;"Maintenance",$C916&lt;&gt;"Internal",$C916&lt;&gt;"Hydrostatic"),AND($E916&lt;&gt;"Pass",$E916&lt;&gt;"Fail"),AND($G916&lt;&gt;"",$G916&lt;&gt;"Open",$G916&lt;&gt;"Closed")),"Check inputs",IF(AND($E916="Fail",$G916=""),"Set follow-up","OK"))))</f>
        <v/>
      </c>
      <c r="I916" s="26">
        <f>IF(AND(ISNUMBER($A916),N($A916)&gt;=18264,N($A916)&lt;=73050),$A916,0)</f>
        <v>0</v>
      </c>
    </row>
    <row r="917" spans="1:9" x14ac:dyDescent="0.25">
      <c r="A917" s="25"/>
      <c r="B917" s="13"/>
      <c r="C917" s="13"/>
      <c r="D917" s="14"/>
      <c r="E917" s="13"/>
      <c r="F917" s="14"/>
      <c r="G917" s="13"/>
      <c r="H917" s="16" t="str">
        <f>IF(COUNTA($A917:$G917)=0,"",IF(OR($B917="",SUMPRODUCT(--(Extinguishers!$A$2:$A$301=$B917))&lt;&gt;1),"Check ID",IF(OR(NOT(AND(ISNUMBER($A917),N($A917)&gt;=18264,N($A917)&lt;=73050)),N($A917)&lt;SUMPRODUCT(--(Extinguishers!$A$2:$A$301=$B917),Extinguishers!$E$2:$E$301),AND($C917&lt;&gt;"Monthly",$C917&lt;&gt;"Maintenance",$C917&lt;&gt;"Internal",$C917&lt;&gt;"Hydrostatic"),AND($E917&lt;&gt;"Pass",$E917&lt;&gt;"Fail"),AND($G917&lt;&gt;"",$G917&lt;&gt;"Open",$G917&lt;&gt;"Closed")),"Check inputs",IF(AND($E917="Fail",$G917=""),"Set follow-up","OK"))))</f>
        <v/>
      </c>
      <c r="I917" s="26">
        <f>IF(AND(ISNUMBER($A917),N($A917)&gt;=18264,N($A917)&lt;=73050),$A917,0)</f>
        <v>0</v>
      </c>
    </row>
    <row r="918" spans="1:9" x14ac:dyDescent="0.25">
      <c r="A918" s="25"/>
      <c r="B918" s="13"/>
      <c r="C918" s="13"/>
      <c r="D918" s="14"/>
      <c r="E918" s="13"/>
      <c r="F918" s="14"/>
      <c r="G918" s="13"/>
      <c r="H918" s="16" t="str">
        <f>IF(COUNTA($A918:$G918)=0,"",IF(OR($B918="",SUMPRODUCT(--(Extinguishers!$A$2:$A$301=$B918))&lt;&gt;1),"Check ID",IF(OR(NOT(AND(ISNUMBER($A918),N($A918)&gt;=18264,N($A918)&lt;=73050)),N($A918)&lt;SUMPRODUCT(--(Extinguishers!$A$2:$A$301=$B918),Extinguishers!$E$2:$E$301),AND($C918&lt;&gt;"Monthly",$C918&lt;&gt;"Maintenance",$C918&lt;&gt;"Internal",$C918&lt;&gt;"Hydrostatic"),AND($E918&lt;&gt;"Pass",$E918&lt;&gt;"Fail"),AND($G918&lt;&gt;"",$G918&lt;&gt;"Open",$G918&lt;&gt;"Closed")),"Check inputs",IF(AND($E918="Fail",$G918=""),"Set follow-up","OK"))))</f>
        <v/>
      </c>
      <c r="I918" s="26">
        <f>IF(AND(ISNUMBER($A918),N($A918)&gt;=18264,N($A918)&lt;=73050),$A918,0)</f>
        <v>0</v>
      </c>
    </row>
    <row r="919" spans="1:9" x14ac:dyDescent="0.25">
      <c r="A919" s="25"/>
      <c r="B919" s="13"/>
      <c r="C919" s="13"/>
      <c r="D919" s="14"/>
      <c r="E919" s="13"/>
      <c r="F919" s="14"/>
      <c r="G919" s="13"/>
      <c r="H919" s="16" t="str">
        <f>IF(COUNTA($A919:$G919)=0,"",IF(OR($B919="",SUMPRODUCT(--(Extinguishers!$A$2:$A$301=$B919))&lt;&gt;1),"Check ID",IF(OR(NOT(AND(ISNUMBER($A919),N($A919)&gt;=18264,N($A919)&lt;=73050)),N($A919)&lt;SUMPRODUCT(--(Extinguishers!$A$2:$A$301=$B919),Extinguishers!$E$2:$E$301),AND($C919&lt;&gt;"Monthly",$C919&lt;&gt;"Maintenance",$C919&lt;&gt;"Internal",$C919&lt;&gt;"Hydrostatic"),AND($E919&lt;&gt;"Pass",$E919&lt;&gt;"Fail"),AND($G919&lt;&gt;"",$G919&lt;&gt;"Open",$G919&lt;&gt;"Closed")),"Check inputs",IF(AND($E919="Fail",$G919=""),"Set follow-up","OK"))))</f>
        <v/>
      </c>
      <c r="I919" s="26">
        <f>IF(AND(ISNUMBER($A919),N($A919)&gt;=18264,N($A919)&lt;=73050),$A919,0)</f>
        <v>0</v>
      </c>
    </row>
    <row r="920" spans="1:9" x14ac:dyDescent="0.25">
      <c r="A920" s="25"/>
      <c r="B920" s="13"/>
      <c r="C920" s="13"/>
      <c r="D920" s="14"/>
      <c r="E920" s="13"/>
      <c r="F920" s="14"/>
      <c r="G920" s="13"/>
      <c r="H920" s="16" t="str">
        <f>IF(COUNTA($A920:$G920)=0,"",IF(OR($B920="",SUMPRODUCT(--(Extinguishers!$A$2:$A$301=$B920))&lt;&gt;1),"Check ID",IF(OR(NOT(AND(ISNUMBER($A920),N($A920)&gt;=18264,N($A920)&lt;=73050)),N($A920)&lt;SUMPRODUCT(--(Extinguishers!$A$2:$A$301=$B920),Extinguishers!$E$2:$E$301),AND($C920&lt;&gt;"Monthly",$C920&lt;&gt;"Maintenance",$C920&lt;&gt;"Internal",$C920&lt;&gt;"Hydrostatic"),AND($E920&lt;&gt;"Pass",$E920&lt;&gt;"Fail"),AND($G920&lt;&gt;"",$G920&lt;&gt;"Open",$G920&lt;&gt;"Closed")),"Check inputs",IF(AND($E920="Fail",$G920=""),"Set follow-up","OK"))))</f>
        <v/>
      </c>
      <c r="I920" s="26">
        <f>IF(AND(ISNUMBER($A920),N($A920)&gt;=18264,N($A920)&lt;=73050),$A920,0)</f>
        <v>0</v>
      </c>
    </row>
    <row r="921" spans="1:9" x14ac:dyDescent="0.25">
      <c r="A921" s="25"/>
      <c r="B921" s="13"/>
      <c r="C921" s="13"/>
      <c r="D921" s="14"/>
      <c r="E921" s="13"/>
      <c r="F921" s="14"/>
      <c r="G921" s="13"/>
      <c r="H921" s="16" t="str">
        <f>IF(COUNTA($A921:$G921)=0,"",IF(OR($B921="",SUMPRODUCT(--(Extinguishers!$A$2:$A$301=$B921))&lt;&gt;1),"Check ID",IF(OR(NOT(AND(ISNUMBER($A921),N($A921)&gt;=18264,N($A921)&lt;=73050)),N($A921)&lt;SUMPRODUCT(--(Extinguishers!$A$2:$A$301=$B921),Extinguishers!$E$2:$E$301),AND($C921&lt;&gt;"Monthly",$C921&lt;&gt;"Maintenance",$C921&lt;&gt;"Internal",$C921&lt;&gt;"Hydrostatic"),AND($E921&lt;&gt;"Pass",$E921&lt;&gt;"Fail"),AND($G921&lt;&gt;"",$G921&lt;&gt;"Open",$G921&lt;&gt;"Closed")),"Check inputs",IF(AND($E921="Fail",$G921=""),"Set follow-up","OK"))))</f>
        <v/>
      </c>
      <c r="I921" s="26">
        <f>IF(AND(ISNUMBER($A921),N($A921)&gt;=18264,N($A921)&lt;=73050),$A921,0)</f>
        <v>0</v>
      </c>
    </row>
    <row r="922" spans="1:9" x14ac:dyDescent="0.25">
      <c r="A922" s="25"/>
      <c r="B922" s="13"/>
      <c r="C922" s="13"/>
      <c r="D922" s="14"/>
      <c r="E922" s="13"/>
      <c r="F922" s="14"/>
      <c r="G922" s="13"/>
      <c r="H922" s="16" t="str">
        <f>IF(COUNTA($A922:$G922)=0,"",IF(OR($B922="",SUMPRODUCT(--(Extinguishers!$A$2:$A$301=$B922))&lt;&gt;1),"Check ID",IF(OR(NOT(AND(ISNUMBER($A922),N($A922)&gt;=18264,N($A922)&lt;=73050)),N($A922)&lt;SUMPRODUCT(--(Extinguishers!$A$2:$A$301=$B922),Extinguishers!$E$2:$E$301),AND($C922&lt;&gt;"Monthly",$C922&lt;&gt;"Maintenance",$C922&lt;&gt;"Internal",$C922&lt;&gt;"Hydrostatic"),AND($E922&lt;&gt;"Pass",$E922&lt;&gt;"Fail"),AND($G922&lt;&gt;"",$G922&lt;&gt;"Open",$G922&lt;&gt;"Closed")),"Check inputs",IF(AND($E922="Fail",$G922=""),"Set follow-up","OK"))))</f>
        <v/>
      </c>
      <c r="I922" s="26">
        <f>IF(AND(ISNUMBER($A922),N($A922)&gt;=18264,N($A922)&lt;=73050),$A922,0)</f>
        <v>0</v>
      </c>
    </row>
    <row r="923" spans="1:9" x14ac:dyDescent="0.25">
      <c r="A923" s="25"/>
      <c r="B923" s="13"/>
      <c r="C923" s="13"/>
      <c r="D923" s="14"/>
      <c r="E923" s="13"/>
      <c r="F923" s="14"/>
      <c r="G923" s="13"/>
      <c r="H923" s="16" t="str">
        <f>IF(COUNTA($A923:$G923)=0,"",IF(OR($B923="",SUMPRODUCT(--(Extinguishers!$A$2:$A$301=$B923))&lt;&gt;1),"Check ID",IF(OR(NOT(AND(ISNUMBER($A923),N($A923)&gt;=18264,N($A923)&lt;=73050)),N($A923)&lt;SUMPRODUCT(--(Extinguishers!$A$2:$A$301=$B923),Extinguishers!$E$2:$E$301),AND($C923&lt;&gt;"Monthly",$C923&lt;&gt;"Maintenance",$C923&lt;&gt;"Internal",$C923&lt;&gt;"Hydrostatic"),AND($E923&lt;&gt;"Pass",$E923&lt;&gt;"Fail"),AND($G923&lt;&gt;"",$G923&lt;&gt;"Open",$G923&lt;&gt;"Closed")),"Check inputs",IF(AND($E923="Fail",$G923=""),"Set follow-up","OK"))))</f>
        <v/>
      </c>
      <c r="I923" s="26">
        <f>IF(AND(ISNUMBER($A923),N($A923)&gt;=18264,N($A923)&lt;=73050),$A923,0)</f>
        <v>0</v>
      </c>
    </row>
    <row r="924" spans="1:9" x14ac:dyDescent="0.25">
      <c r="A924" s="25"/>
      <c r="B924" s="13"/>
      <c r="C924" s="13"/>
      <c r="D924" s="14"/>
      <c r="E924" s="13"/>
      <c r="F924" s="14"/>
      <c r="G924" s="13"/>
      <c r="H924" s="16" t="str">
        <f>IF(COUNTA($A924:$G924)=0,"",IF(OR($B924="",SUMPRODUCT(--(Extinguishers!$A$2:$A$301=$B924))&lt;&gt;1),"Check ID",IF(OR(NOT(AND(ISNUMBER($A924),N($A924)&gt;=18264,N($A924)&lt;=73050)),N($A924)&lt;SUMPRODUCT(--(Extinguishers!$A$2:$A$301=$B924),Extinguishers!$E$2:$E$301),AND($C924&lt;&gt;"Monthly",$C924&lt;&gt;"Maintenance",$C924&lt;&gt;"Internal",$C924&lt;&gt;"Hydrostatic"),AND($E924&lt;&gt;"Pass",$E924&lt;&gt;"Fail"),AND($G924&lt;&gt;"",$G924&lt;&gt;"Open",$G924&lt;&gt;"Closed")),"Check inputs",IF(AND($E924="Fail",$G924=""),"Set follow-up","OK"))))</f>
        <v/>
      </c>
      <c r="I924" s="26">
        <f>IF(AND(ISNUMBER($A924),N($A924)&gt;=18264,N($A924)&lt;=73050),$A924,0)</f>
        <v>0</v>
      </c>
    </row>
    <row r="925" spans="1:9" x14ac:dyDescent="0.25">
      <c r="A925" s="25"/>
      <c r="B925" s="13"/>
      <c r="C925" s="13"/>
      <c r="D925" s="14"/>
      <c r="E925" s="13"/>
      <c r="F925" s="14"/>
      <c r="G925" s="13"/>
      <c r="H925" s="16" t="str">
        <f>IF(COUNTA($A925:$G925)=0,"",IF(OR($B925="",SUMPRODUCT(--(Extinguishers!$A$2:$A$301=$B925))&lt;&gt;1),"Check ID",IF(OR(NOT(AND(ISNUMBER($A925),N($A925)&gt;=18264,N($A925)&lt;=73050)),N($A925)&lt;SUMPRODUCT(--(Extinguishers!$A$2:$A$301=$B925),Extinguishers!$E$2:$E$301),AND($C925&lt;&gt;"Monthly",$C925&lt;&gt;"Maintenance",$C925&lt;&gt;"Internal",$C925&lt;&gt;"Hydrostatic"),AND($E925&lt;&gt;"Pass",$E925&lt;&gt;"Fail"),AND($G925&lt;&gt;"",$G925&lt;&gt;"Open",$G925&lt;&gt;"Closed")),"Check inputs",IF(AND($E925="Fail",$G925=""),"Set follow-up","OK"))))</f>
        <v/>
      </c>
      <c r="I925" s="26">
        <f>IF(AND(ISNUMBER($A925),N($A925)&gt;=18264,N($A925)&lt;=73050),$A925,0)</f>
        <v>0</v>
      </c>
    </row>
    <row r="926" spans="1:9" x14ac:dyDescent="0.25">
      <c r="A926" s="25"/>
      <c r="B926" s="13"/>
      <c r="C926" s="13"/>
      <c r="D926" s="14"/>
      <c r="E926" s="13"/>
      <c r="F926" s="14"/>
      <c r="G926" s="13"/>
      <c r="H926" s="16" t="str">
        <f>IF(COUNTA($A926:$G926)=0,"",IF(OR($B926="",SUMPRODUCT(--(Extinguishers!$A$2:$A$301=$B926))&lt;&gt;1),"Check ID",IF(OR(NOT(AND(ISNUMBER($A926),N($A926)&gt;=18264,N($A926)&lt;=73050)),N($A926)&lt;SUMPRODUCT(--(Extinguishers!$A$2:$A$301=$B926),Extinguishers!$E$2:$E$301),AND($C926&lt;&gt;"Monthly",$C926&lt;&gt;"Maintenance",$C926&lt;&gt;"Internal",$C926&lt;&gt;"Hydrostatic"),AND($E926&lt;&gt;"Pass",$E926&lt;&gt;"Fail"),AND($G926&lt;&gt;"",$G926&lt;&gt;"Open",$G926&lt;&gt;"Closed")),"Check inputs",IF(AND($E926="Fail",$G926=""),"Set follow-up","OK"))))</f>
        <v/>
      </c>
      <c r="I926" s="26">
        <f>IF(AND(ISNUMBER($A926),N($A926)&gt;=18264,N($A926)&lt;=73050),$A926,0)</f>
        <v>0</v>
      </c>
    </row>
    <row r="927" spans="1:9" x14ac:dyDescent="0.25">
      <c r="A927" s="25"/>
      <c r="B927" s="13"/>
      <c r="C927" s="13"/>
      <c r="D927" s="14"/>
      <c r="E927" s="13"/>
      <c r="F927" s="14"/>
      <c r="G927" s="13"/>
      <c r="H927" s="16" t="str">
        <f>IF(COUNTA($A927:$G927)=0,"",IF(OR($B927="",SUMPRODUCT(--(Extinguishers!$A$2:$A$301=$B927))&lt;&gt;1),"Check ID",IF(OR(NOT(AND(ISNUMBER($A927),N($A927)&gt;=18264,N($A927)&lt;=73050)),N($A927)&lt;SUMPRODUCT(--(Extinguishers!$A$2:$A$301=$B927),Extinguishers!$E$2:$E$301),AND($C927&lt;&gt;"Monthly",$C927&lt;&gt;"Maintenance",$C927&lt;&gt;"Internal",$C927&lt;&gt;"Hydrostatic"),AND($E927&lt;&gt;"Pass",$E927&lt;&gt;"Fail"),AND($G927&lt;&gt;"",$G927&lt;&gt;"Open",$G927&lt;&gt;"Closed")),"Check inputs",IF(AND($E927="Fail",$G927=""),"Set follow-up","OK"))))</f>
        <v/>
      </c>
      <c r="I927" s="26">
        <f>IF(AND(ISNUMBER($A927),N($A927)&gt;=18264,N($A927)&lt;=73050),$A927,0)</f>
        <v>0</v>
      </c>
    </row>
    <row r="928" spans="1:9" x14ac:dyDescent="0.25">
      <c r="A928" s="25"/>
      <c r="B928" s="13"/>
      <c r="C928" s="13"/>
      <c r="D928" s="14"/>
      <c r="E928" s="13"/>
      <c r="F928" s="14"/>
      <c r="G928" s="13"/>
      <c r="H928" s="16" t="str">
        <f>IF(COUNTA($A928:$G928)=0,"",IF(OR($B928="",SUMPRODUCT(--(Extinguishers!$A$2:$A$301=$B928))&lt;&gt;1),"Check ID",IF(OR(NOT(AND(ISNUMBER($A928),N($A928)&gt;=18264,N($A928)&lt;=73050)),N($A928)&lt;SUMPRODUCT(--(Extinguishers!$A$2:$A$301=$B928),Extinguishers!$E$2:$E$301),AND($C928&lt;&gt;"Monthly",$C928&lt;&gt;"Maintenance",$C928&lt;&gt;"Internal",$C928&lt;&gt;"Hydrostatic"),AND($E928&lt;&gt;"Pass",$E928&lt;&gt;"Fail"),AND($G928&lt;&gt;"",$G928&lt;&gt;"Open",$G928&lt;&gt;"Closed")),"Check inputs",IF(AND($E928="Fail",$G928=""),"Set follow-up","OK"))))</f>
        <v/>
      </c>
      <c r="I928" s="26">
        <f>IF(AND(ISNUMBER($A928),N($A928)&gt;=18264,N($A928)&lt;=73050),$A928,0)</f>
        <v>0</v>
      </c>
    </row>
    <row r="929" spans="1:9" x14ac:dyDescent="0.25">
      <c r="A929" s="25"/>
      <c r="B929" s="13"/>
      <c r="C929" s="13"/>
      <c r="D929" s="14"/>
      <c r="E929" s="13"/>
      <c r="F929" s="14"/>
      <c r="G929" s="13"/>
      <c r="H929" s="16" t="str">
        <f>IF(COUNTA($A929:$G929)=0,"",IF(OR($B929="",SUMPRODUCT(--(Extinguishers!$A$2:$A$301=$B929))&lt;&gt;1),"Check ID",IF(OR(NOT(AND(ISNUMBER($A929),N($A929)&gt;=18264,N($A929)&lt;=73050)),N($A929)&lt;SUMPRODUCT(--(Extinguishers!$A$2:$A$301=$B929),Extinguishers!$E$2:$E$301),AND($C929&lt;&gt;"Monthly",$C929&lt;&gt;"Maintenance",$C929&lt;&gt;"Internal",$C929&lt;&gt;"Hydrostatic"),AND($E929&lt;&gt;"Pass",$E929&lt;&gt;"Fail"),AND($G929&lt;&gt;"",$G929&lt;&gt;"Open",$G929&lt;&gt;"Closed")),"Check inputs",IF(AND($E929="Fail",$G929=""),"Set follow-up","OK"))))</f>
        <v/>
      </c>
      <c r="I929" s="26">
        <f>IF(AND(ISNUMBER($A929),N($A929)&gt;=18264,N($A929)&lt;=73050),$A929,0)</f>
        <v>0</v>
      </c>
    </row>
    <row r="930" spans="1:9" x14ac:dyDescent="0.25">
      <c r="A930" s="25"/>
      <c r="B930" s="13"/>
      <c r="C930" s="13"/>
      <c r="D930" s="14"/>
      <c r="E930" s="13"/>
      <c r="F930" s="14"/>
      <c r="G930" s="13"/>
      <c r="H930" s="16" t="str">
        <f>IF(COUNTA($A930:$G930)=0,"",IF(OR($B930="",SUMPRODUCT(--(Extinguishers!$A$2:$A$301=$B930))&lt;&gt;1),"Check ID",IF(OR(NOT(AND(ISNUMBER($A930),N($A930)&gt;=18264,N($A930)&lt;=73050)),N($A930)&lt;SUMPRODUCT(--(Extinguishers!$A$2:$A$301=$B930),Extinguishers!$E$2:$E$301),AND($C930&lt;&gt;"Monthly",$C930&lt;&gt;"Maintenance",$C930&lt;&gt;"Internal",$C930&lt;&gt;"Hydrostatic"),AND($E930&lt;&gt;"Pass",$E930&lt;&gt;"Fail"),AND($G930&lt;&gt;"",$G930&lt;&gt;"Open",$G930&lt;&gt;"Closed")),"Check inputs",IF(AND($E930="Fail",$G930=""),"Set follow-up","OK"))))</f>
        <v/>
      </c>
      <c r="I930" s="26">
        <f>IF(AND(ISNUMBER($A930),N($A930)&gt;=18264,N($A930)&lt;=73050),$A930,0)</f>
        <v>0</v>
      </c>
    </row>
    <row r="931" spans="1:9" x14ac:dyDescent="0.25">
      <c r="A931" s="25"/>
      <c r="B931" s="13"/>
      <c r="C931" s="13"/>
      <c r="D931" s="14"/>
      <c r="E931" s="13"/>
      <c r="F931" s="14"/>
      <c r="G931" s="13"/>
      <c r="H931" s="16" t="str">
        <f>IF(COUNTA($A931:$G931)=0,"",IF(OR($B931="",SUMPRODUCT(--(Extinguishers!$A$2:$A$301=$B931))&lt;&gt;1),"Check ID",IF(OR(NOT(AND(ISNUMBER($A931),N($A931)&gt;=18264,N($A931)&lt;=73050)),N($A931)&lt;SUMPRODUCT(--(Extinguishers!$A$2:$A$301=$B931),Extinguishers!$E$2:$E$301),AND($C931&lt;&gt;"Monthly",$C931&lt;&gt;"Maintenance",$C931&lt;&gt;"Internal",$C931&lt;&gt;"Hydrostatic"),AND($E931&lt;&gt;"Pass",$E931&lt;&gt;"Fail"),AND($G931&lt;&gt;"",$G931&lt;&gt;"Open",$G931&lt;&gt;"Closed")),"Check inputs",IF(AND($E931="Fail",$G931=""),"Set follow-up","OK"))))</f>
        <v/>
      </c>
      <c r="I931" s="26">
        <f>IF(AND(ISNUMBER($A931),N($A931)&gt;=18264,N($A931)&lt;=73050),$A931,0)</f>
        <v>0</v>
      </c>
    </row>
    <row r="932" spans="1:9" x14ac:dyDescent="0.25">
      <c r="A932" s="25"/>
      <c r="B932" s="13"/>
      <c r="C932" s="13"/>
      <c r="D932" s="14"/>
      <c r="E932" s="13"/>
      <c r="F932" s="14"/>
      <c r="G932" s="13"/>
      <c r="H932" s="16" t="str">
        <f>IF(COUNTA($A932:$G932)=0,"",IF(OR($B932="",SUMPRODUCT(--(Extinguishers!$A$2:$A$301=$B932))&lt;&gt;1),"Check ID",IF(OR(NOT(AND(ISNUMBER($A932),N($A932)&gt;=18264,N($A932)&lt;=73050)),N($A932)&lt;SUMPRODUCT(--(Extinguishers!$A$2:$A$301=$B932),Extinguishers!$E$2:$E$301),AND($C932&lt;&gt;"Monthly",$C932&lt;&gt;"Maintenance",$C932&lt;&gt;"Internal",$C932&lt;&gt;"Hydrostatic"),AND($E932&lt;&gt;"Pass",$E932&lt;&gt;"Fail"),AND($G932&lt;&gt;"",$G932&lt;&gt;"Open",$G932&lt;&gt;"Closed")),"Check inputs",IF(AND($E932="Fail",$G932=""),"Set follow-up","OK"))))</f>
        <v/>
      </c>
      <c r="I932" s="26">
        <f>IF(AND(ISNUMBER($A932),N($A932)&gt;=18264,N($A932)&lt;=73050),$A932,0)</f>
        <v>0</v>
      </c>
    </row>
    <row r="933" spans="1:9" x14ac:dyDescent="0.25">
      <c r="A933" s="25"/>
      <c r="B933" s="13"/>
      <c r="C933" s="13"/>
      <c r="D933" s="14"/>
      <c r="E933" s="13"/>
      <c r="F933" s="14"/>
      <c r="G933" s="13"/>
      <c r="H933" s="16" t="str">
        <f>IF(COUNTA($A933:$G933)=0,"",IF(OR($B933="",SUMPRODUCT(--(Extinguishers!$A$2:$A$301=$B933))&lt;&gt;1),"Check ID",IF(OR(NOT(AND(ISNUMBER($A933),N($A933)&gt;=18264,N($A933)&lt;=73050)),N($A933)&lt;SUMPRODUCT(--(Extinguishers!$A$2:$A$301=$B933),Extinguishers!$E$2:$E$301),AND($C933&lt;&gt;"Monthly",$C933&lt;&gt;"Maintenance",$C933&lt;&gt;"Internal",$C933&lt;&gt;"Hydrostatic"),AND($E933&lt;&gt;"Pass",$E933&lt;&gt;"Fail"),AND($G933&lt;&gt;"",$G933&lt;&gt;"Open",$G933&lt;&gt;"Closed")),"Check inputs",IF(AND($E933="Fail",$G933=""),"Set follow-up","OK"))))</f>
        <v/>
      </c>
      <c r="I933" s="26">
        <f>IF(AND(ISNUMBER($A933),N($A933)&gt;=18264,N($A933)&lt;=73050),$A933,0)</f>
        <v>0</v>
      </c>
    </row>
    <row r="934" spans="1:9" x14ac:dyDescent="0.25">
      <c r="A934" s="25"/>
      <c r="B934" s="13"/>
      <c r="C934" s="13"/>
      <c r="D934" s="14"/>
      <c r="E934" s="13"/>
      <c r="F934" s="14"/>
      <c r="G934" s="13"/>
      <c r="H934" s="16" t="str">
        <f>IF(COUNTA($A934:$G934)=0,"",IF(OR($B934="",SUMPRODUCT(--(Extinguishers!$A$2:$A$301=$B934))&lt;&gt;1),"Check ID",IF(OR(NOT(AND(ISNUMBER($A934),N($A934)&gt;=18264,N($A934)&lt;=73050)),N($A934)&lt;SUMPRODUCT(--(Extinguishers!$A$2:$A$301=$B934),Extinguishers!$E$2:$E$301),AND($C934&lt;&gt;"Monthly",$C934&lt;&gt;"Maintenance",$C934&lt;&gt;"Internal",$C934&lt;&gt;"Hydrostatic"),AND($E934&lt;&gt;"Pass",$E934&lt;&gt;"Fail"),AND($G934&lt;&gt;"",$G934&lt;&gt;"Open",$G934&lt;&gt;"Closed")),"Check inputs",IF(AND($E934="Fail",$G934=""),"Set follow-up","OK"))))</f>
        <v/>
      </c>
      <c r="I934" s="26">
        <f>IF(AND(ISNUMBER($A934),N($A934)&gt;=18264,N($A934)&lt;=73050),$A934,0)</f>
        <v>0</v>
      </c>
    </row>
    <row r="935" spans="1:9" x14ac:dyDescent="0.25">
      <c r="A935" s="25"/>
      <c r="B935" s="13"/>
      <c r="C935" s="13"/>
      <c r="D935" s="14"/>
      <c r="E935" s="13"/>
      <c r="F935" s="14"/>
      <c r="G935" s="13"/>
      <c r="H935" s="16" t="str">
        <f>IF(COUNTA($A935:$G935)=0,"",IF(OR($B935="",SUMPRODUCT(--(Extinguishers!$A$2:$A$301=$B935))&lt;&gt;1),"Check ID",IF(OR(NOT(AND(ISNUMBER($A935),N($A935)&gt;=18264,N($A935)&lt;=73050)),N($A935)&lt;SUMPRODUCT(--(Extinguishers!$A$2:$A$301=$B935),Extinguishers!$E$2:$E$301),AND($C935&lt;&gt;"Monthly",$C935&lt;&gt;"Maintenance",$C935&lt;&gt;"Internal",$C935&lt;&gt;"Hydrostatic"),AND($E935&lt;&gt;"Pass",$E935&lt;&gt;"Fail"),AND($G935&lt;&gt;"",$G935&lt;&gt;"Open",$G935&lt;&gt;"Closed")),"Check inputs",IF(AND($E935="Fail",$G935=""),"Set follow-up","OK"))))</f>
        <v/>
      </c>
      <c r="I935" s="26">
        <f>IF(AND(ISNUMBER($A935),N($A935)&gt;=18264,N($A935)&lt;=73050),$A935,0)</f>
        <v>0</v>
      </c>
    </row>
    <row r="936" spans="1:9" x14ac:dyDescent="0.25">
      <c r="A936" s="25"/>
      <c r="B936" s="13"/>
      <c r="C936" s="13"/>
      <c r="D936" s="14"/>
      <c r="E936" s="13"/>
      <c r="F936" s="14"/>
      <c r="G936" s="13"/>
      <c r="H936" s="16" t="str">
        <f>IF(COUNTA($A936:$G936)=0,"",IF(OR($B936="",SUMPRODUCT(--(Extinguishers!$A$2:$A$301=$B936))&lt;&gt;1),"Check ID",IF(OR(NOT(AND(ISNUMBER($A936),N($A936)&gt;=18264,N($A936)&lt;=73050)),N($A936)&lt;SUMPRODUCT(--(Extinguishers!$A$2:$A$301=$B936),Extinguishers!$E$2:$E$301),AND($C936&lt;&gt;"Monthly",$C936&lt;&gt;"Maintenance",$C936&lt;&gt;"Internal",$C936&lt;&gt;"Hydrostatic"),AND($E936&lt;&gt;"Pass",$E936&lt;&gt;"Fail"),AND($G936&lt;&gt;"",$G936&lt;&gt;"Open",$G936&lt;&gt;"Closed")),"Check inputs",IF(AND($E936="Fail",$G936=""),"Set follow-up","OK"))))</f>
        <v/>
      </c>
      <c r="I936" s="26">
        <f>IF(AND(ISNUMBER($A936),N($A936)&gt;=18264,N($A936)&lt;=73050),$A936,0)</f>
        <v>0</v>
      </c>
    </row>
    <row r="937" spans="1:9" x14ac:dyDescent="0.25">
      <c r="A937" s="25"/>
      <c r="B937" s="13"/>
      <c r="C937" s="13"/>
      <c r="D937" s="14"/>
      <c r="E937" s="13"/>
      <c r="F937" s="14"/>
      <c r="G937" s="13"/>
      <c r="H937" s="16" t="str">
        <f>IF(COUNTA($A937:$G937)=0,"",IF(OR($B937="",SUMPRODUCT(--(Extinguishers!$A$2:$A$301=$B937))&lt;&gt;1),"Check ID",IF(OR(NOT(AND(ISNUMBER($A937),N($A937)&gt;=18264,N($A937)&lt;=73050)),N($A937)&lt;SUMPRODUCT(--(Extinguishers!$A$2:$A$301=$B937),Extinguishers!$E$2:$E$301),AND($C937&lt;&gt;"Monthly",$C937&lt;&gt;"Maintenance",$C937&lt;&gt;"Internal",$C937&lt;&gt;"Hydrostatic"),AND($E937&lt;&gt;"Pass",$E937&lt;&gt;"Fail"),AND($G937&lt;&gt;"",$G937&lt;&gt;"Open",$G937&lt;&gt;"Closed")),"Check inputs",IF(AND($E937="Fail",$G937=""),"Set follow-up","OK"))))</f>
        <v/>
      </c>
      <c r="I937" s="26">
        <f>IF(AND(ISNUMBER($A937),N($A937)&gt;=18264,N($A937)&lt;=73050),$A937,0)</f>
        <v>0</v>
      </c>
    </row>
    <row r="938" spans="1:9" x14ac:dyDescent="0.25">
      <c r="A938" s="25"/>
      <c r="B938" s="13"/>
      <c r="C938" s="13"/>
      <c r="D938" s="14"/>
      <c r="E938" s="13"/>
      <c r="F938" s="14"/>
      <c r="G938" s="13"/>
      <c r="H938" s="16" t="str">
        <f>IF(COUNTA($A938:$G938)=0,"",IF(OR($B938="",SUMPRODUCT(--(Extinguishers!$A$2:$A$301=$B938))&lt;&gt;1),"Check ID",IF(OR(NOT(AND(ISNUMBER($A938),N($A938)&gt;=18264,N($A938)&lt;=73050)),N($A938)&lt;SUMPRODUCT(--(Extinguishers!$A$2:$A$301=$B938),Extinguishers!$E$2:$E$301),AND($C938&lt;&gt;"Monthly",$C938&lt;&gt;"Maintenance",$C938&lt;&gt;"Internal",$C938&lt;&gt;"Hydrostatic"),AND($E938&lt;&gt;"Pass",$E938&lt;&gt;"Fail"),AND($G938&lt;&gt;"",$G938&lt;&gt;"Open",$G938&lt;&gt;"Closed")),"Check inputs",IF(AND($E938="Fail",$G938=""),"Set follow-up","OK"))))</f>
        <v/>
      </c>
      <c r="I938" s="26">
        <f>IF(AND(ISNUMBER($A938),N($A938)&gt;=18264,N($A938)&lt;=73050),$A938,0)</f>
        <v>0</v>
      </c>
    </row>
    <row r="939" spans="1:9" x14ac:dyDescent="0.25">
      <c r="A939" s="25"/>
      <c r="B939" s="13"/>
      <c r="C939" s="13"/>
      <c r="D939" s="14"/>
      <c r="E939" s="13"/>
      <c r="F939" s="14"/>
      <c r="G939" s="13"/>
      <c r="H939" s="16" t="str">
        <f>IF(COUNTA($A939:$G939)=0,"",IF(OR($B939="",SUMPRODUCT(--(Extinguishers!$A$2:$A$301=$B939))&lt;&gt;1),"Check ID",IF(OR(NOT(AND(ISNUMBER($A939),N($A939)&gt;=18264,N($A939)&lt;=73050)),N($A939)&lt;SUMPRODUCT(--(Extinguishers!$A$2:$A$301=$B939),Extinguishers!$E$2:$E$301),AND($C939&lt;&gt;"Monthly",$C939&lt;&gt;"Maintenance",$C939&lt;&gt;"Internal",$C939&lt;&gt;"Hydrostatic"),AND($E939&lt;&gt;"Pass",$E939&lt;&gt;"Fail"),AND($G939&lt;&gt;"",$G939&lt;&gt;"Open",$G939&lt;&gt;"Closed")),"Check inputs",IF(AND($E939="Fail",$G939=""),"Set follow-up","OK"))))</f>
        <v/>
      </c>
      <c r="I939" s="26">
        <f>IF(AND(ISNUMBER($A939),N($A939)&gt;=18264,N($A939)&lt;=73050),$A939,0)</f>
        <v>0</v>
      </c>
    </row>
    <row r="940" spans="1:9" x14ac:dyDescent="0.25">
      <c r="A940" s="25"/>
      <c r="B940" s="13"/>
      <c r="C940" s="13"/>
      <c r="D940" s="14"/>
      <c r="E940" s="13"/>
      <c r="F940" s="14"/>
      <c r="G940" s="13"/>
      <c r="H940" s="16" t="str">
        <f>IF(COUNTA($A940:$G940)=0,"",IF(OR($B940="",SUMPRODUCT(--(Extinguishers!$A$2:$A$301=$B940))&lt;&gt;1),"Check ID",IF(OR(NOT(AND(ISNUMBER($A940),N($A940)&gt;=18264,N($A940)&lt;=73050)),N($A940)&lt;SUMPRODUCT(--(Extinguishers!$A$2:$A$301=$B940),Extinguishers!$E$2:$E$301),AND($C940&lt;&gt;"Monthly",$C940&lt;&gt;"Maintenance",$C940&lt;&gt;"Internal",$C940&lt;&gt;"Hydrostatic"),AND($E940&lt;&gt;"Pass",$E940&lt;&gt;"Fail"),AND($G940&lt;&gt;"",$G940&lt;&gt;"Open",$G940&lt;&gt;"Closed")),"Check inputs",IF(AND($E940="Fail",$G940=""),"Set follow-up","OK"))))</f>
        <v/>
      </c>
      <c r="I940" s="26">
        <f>IF(AND(ISNUMBER($A940),N($A940)&gt;=18264,N($A940)&lt;=73050),$A940,0)</f>
        <v>0</v>
      </c>
    </row>
    <row r="941" spans="1:9" x14ac:dyDescent="0.25">
      <c r="A941" s="25"/>
      <c r="B941" s="13"/>
      <c r="C941" s="13"/>
      <c r="D941" s="14"/>
      <c r="E941" s="13"/>
      <c r="F941" s="14"/>
      <c r="G941" s="13"/>
      <c r="H941" s="16" t="str">
        <f>IF(COUNTA($A941:$G941)=0,"",IF(OR($B941="",SUMPRODUCT(--(Extinguishers!$A$2:$A$301=$B941))&lt;&gt;1),"Check ID",IF(OR(NOT(AND(ISNUMBER($A941),N($A941)&gt;=18264,N($A941)&lt;=73050)),N($A941)&lt;SUMPRODUCT(--(Extinguishers!$A$2:$A$301=$B941),Extinguishers!$E$2:$E$301),AND($C941&lt;&gt;"Monthly",$C941&lt;&gt;"Maintenance",$C941&lt;&gt;"Internal",$C941&lt;&gt;"Hydrostatic"),AND($E941&lt;&gt;"Pass",$E941&lt;&gt;"Fail"),AND($G941&lt;&gt;"",$G941&lt;&gt;"Open",$G941&lt;&gt;"Closed")),"Check inputs",IF(AND($E941="Fail",$G941=""),"Set follow-up","OK"))))</f>
        <v/>
      </c>
      <c r="I941" s="26">
        <f>IF(AND(ISNUMBER($A941),N($A941)&gt;=18264,N($A941)&lt;=73050),$A941,0)</f>
        <v>0</v>
      </c>
    </row>
    <row r="942" spans="1:9" x14ac:dyDescent="0.25">
      <c r="A942" s="25"/>
      <c r="B942" s="13"/>
      <c r="C942" s="13"/>
      <c r="D942" s="14"/>
      <c r="E942" s="13"/>
      <c r="F942" s="14"/>
      <c r="G942" s="13"/>
      <c r="H942" s="16" t="str">
        <f>IF(COUNTA($A942:$G942)=0,"",IF(OR($B942="",SUMPRODUCT(--(Extinguishers!$A$2:$A$301=$B942))&lt;&gt;1),"Check ID",IF(OR(NOT(AND(ISNUMBER($A942),N($A942)&gt;=18264,N($A942)&lt;=73050)),N($A942)&lt;SUMPRODUCT(--(Extinguishers!$A$2:$A$301=$B942),Extinguishers!$E$2:$E$301),AND($C942&lt;&gt;"Monthly",$C942&lt;&gt;"Maintenance",$C942&lt;&gt;"Internal",$C942&lt;&gt;"Hydrostatic"),AND($E942&lt;&gt;"Pass",$E942&lt;&gt;"Fail"),AND($G942&lt;&gt;"",$G942&lt;&gt;"Open",$G942&lt;&gt;"Closed")),"Check inputs",IF(AND($E942="Fail",$G942=""),"Set follow-up","OK"))))</f>
        <v/>
      </c>
      <c r="I942" s="26">
        <f>IF(AND(ISNUMBER($A942),N($A942)&gt;=18264,N($A942)&lt;=73050),$A942,0)</f>
        <v>0</v>
      </c>
    </row>
    <row r="943" spans="1:9" x14ac:dyDescent="0.25">
      <c r="A943" s="25"/>
      <c r="B943" s="13"/>
      <c r="C943" s="13"/>
      <c r="D943" s="14"/>
      <c r="E943" s="13"/>
      <c r="F943" s="14"/>
      <c r="G943" s="13"/>
      <c r="H943" s="16" t="str">
        <f>IF(COUNTA($A943:$G943)=0,"",IF(OR($B943="",SUMPRODUCT(--(Extinguishers!$A$2:$A$301=$B943))&lt;&gt;1),"Check ID",IF(OR(NOT(AND(ISNUMBER($A943),N($A943)&gt;=18264,N($A943)&lt;=73050)),N($A943)&lt;SUMPRODUCT(--(Extinguishers!$A$2:$A$301=$B943),Extinguishers!$E$2:$E$301),AND($C943&lt;&gt;"Monthly",$C943&lt;&gt;"Maintenance",$C943&lt;&gt;"Internal",$C943&lt;&gt;"Hydrostatic"),AND($E943&lt;&gt;"Pass",$E943&lt;&gt;"Fail"),AND($G943&lt;&gt;"",$G943&lt;&gt;"Open",$G943&lt;&gt;"Closed")),"Check inputs",IF(AND($E943="Fail",$G943=""),"Set follow-up","OK"))))</f>
        <v/>
      </c>
      <c r="I943" s="26">
        <f>IF(AND(ISNUMBER($A943),N($A943)&gt;=18264,N($A943)&lt;=73050),$A943,0)</f>
        <v>0</v>
      </c>
    </row>
    <row r="944" spans="1:9" x14ac:dyDescent="0.25">
      <c r="A944" s="25"/>
      <c r="B944" s="13"/>
      <c r="C944" s="13"/>
      <c r="D944" s="14"/>
      <c r="E944" s="13"/>
      <c r="F944" s="14"/>
      <c r="G944" s="13"/>
      <c r="H944" s="16" t="str">
        <f>IF(COUNTA($A944:$G944)=0,"",IF(OR($B944="",SUMPRODUCT(--(Extinguishers!$A$2:$A$301=$B944))&lt;&gt;1),"Check ID",IF(OR(NOT(AND(ISNUMBER($A944),N($A944)&gt;=18264,N($A944)&lt;=73050)),N($A944)&lt;SUMPRODUCT(--(Extinguishers!$A$2:$A$301=$B944),Extinguishers!$E$2:$E$301),AND($C944&lt;&gt;"Monthly",$C944&lt;&gt;"Maintenance",$C944&lt;&gt;"Internal",$C944&lt;&gt;"Hydrostatic"),AND($E944&lt;&gt;"Pass",$E944&lt;&gt;"Fail"),AND($G944&lt;&gt;"",$G944&lt;&gt;"Open",$G944&lt;&gt;"Closed")),"Check inputs",IF(AND($E944="Fail",$G944=""),"Set follow-up","OK"))))</f>
        <v/>
      </c>
      <c r="I944" s="26">
        <f>IF(AND(ISNUMBER($A944),N($A944)&gt;=18264,N($A944)&lt;=73050),$A944,0)</f>
        <v>0</v>
      </c>
    </row>
    <row r="945" spans="1:9" x14ac:dyDescent="0.25">
      <c r="A945" s="25"/>
      <c r="B945" s="13"/>
      <c r="C945" s="13"/>
      <c r="D945" s="14"/>
      <c r="E945" s="13"/>
      <c r="F945" s="14"/>
      <c r="G945" s="13"/>
      <c r="H945" s="16" t="str">
        <f>IF(COUNTA($A945:$G945)=0,"",IF(OR($B945="",SUMPRODUCT(--(Extinguishers!$A$2:$A$301=$B945))&lt;&gt;1),"Check ID",IF(OR(NOT(AND(ISNUMBER($A945),N($A945)&gt;=18264,N($A945)&lt;=73050)),N($A945)&lt;SUMPRODUCT(--(Extinguishers!$A$2:$A$301=$B945),Extinguishers!$E$2:$E$301),AND($C945&lt;&gt;"Monthly",$C945&lt;&gt;"Maintenance",$C945&lt;&gt;"Internal",$C945&lt;&gt;"Hydrostatic"),AND($E945&lt;&gt;"Pass",$E945&lt;&gt;"Fail"),AND($G945&lt;&gt;"",$G945&lt;&gt;"Open",$G945&lt;&gt;"Closed")),"Check inputs",IF(AND($E945="Fail",$G945=""),"Set follow-up","OK"))))</f>
        <v/>
      </c>
      <c r="I945" s="26">
        <f>IF(AND(ISNUMBER($A945),N($A945)&gt;=18264,N($A945)&lt;=73050),$A945,0)</f>
        <v>0</v>
      </c>
    </row>
    <row r="946" spans="1:9" x14ac:dyDescent="0.25">
      <c r="A946" s="25"/>
      <c r="B946" s="13"/>
      <c r="C946" s="13"/>
      <c r="D946" s="14"/>
      <c r="E946" s="13"/>
      <c r="F946" s="14"/>
      <c r="G946" s="13"/>
      <c r="H946" s="16" t="str">
        <f>IF(COUNTA($A946:$G946)=0,"",IF(OR($B946="",SUMPRODUCT(--(Extinguishers!$A$2:$A$301=$B946))&lt;&gt;1),"Check ID",IF(OR(NOT(AND(ISNUMBER($A946),N($A946)&gt;=18264,N($A946)&lt;=73050)),N($A946)&lt;SUMPRODUCT(--(Extinguishers!$A$2:$A$301=$B946),Extinguishers!$E$2:$E$301),AND($C946&lt;&gt;"Monthly",$C946&lt;&gt;"Maintenance",$C946&lt;&gt;"Internal",$C946&lt;&gt;"Hydrostatic"),AND($E946&lt;&gt;"Pass",$E946&lt;&gt;"Fail"),AND($G946&lt;&gt;"",$G946&lt;&gt;"Open",$G946&lt;&gt;"Closed")),"Check inputs",IF(AND($E946="Fail",$G946=""),"Set follow-up","OK"))))</f>
        <v/>
      </c>
      <c r="I946" s="26">
        <f>IF(AND(ISNUMBER($A946),N($A946)&gt;=18264,N($A946)&lt;=73050),$A946,0)</f>
        <v>0</v>
      </c>
    </row>
    <row r="947" spans="1:9" x14ac:dyDescent="0.25">
      <c r="A947" s="25"/>
      <c r="B947" s="13"/>
      <c r="C947" s="13"/>
      <c r="D947" s="14"/>
      <c r="E947" s="13"/>
      <c r="F947" s="14"/>
      <c r="G947" s="13"/>
      <c r="H947" s="16" t="str">
        <f>IF(COUNTA($A947:$G947)=0,"",IF(OR($B947="",SUMPRODUCT(--(Extinguishers!$A$2:$A$301=$B947))&lt;&gt;1),"Check ID",IF(OR(NOT(AND(ISNUMBER($A947),N($A947)&gt;=18264,N($A947)&lt;=73050)),N($A947)&lt;SUMPRODUCT(--(Extinguishers!$A$2:$A$301=$B947),Extinguishers!$E$2:$E$301),AND($C947&lt;&gt;"Monthly",$C947&lt;&gt;"Maintenance",$C947&lt;&gt;"Internal",$C947&lt;&gt;"Hydrostatic"),AND($E947&lt;&gt;"Pass",$E947&lt;&gt;"Fail"),AND($G947&lt;&gt;"",$G947&lt;&gt;"Open",$G947&lt;&gt;"Closed")),"Check inputs",IF(AND($E947="Fail",$G947=""),"Set follow-up","OK"))))</f>
        <v/>
      </c>
      <c r="I947" s="26">
        <f>IF(AND(ISNUMBER($A947),N($A947)&gt;=18264,N($A947)&lt;=73050),$A947,0)</f>
        <v>0</v>
      </c>
    </row>
    <row r="948" spans="1:9" x14ac:dyDescent="0.25">
      <c r="A948" s="25"/>
      <c r="B948" s="13"/>
      <c r="C948" s="13"/>
      <c r="D948" s="14"/>
      <c r="E948" s="13"/>
      <c r="F948" s="14"/>
      <c r="G948" s="13"/>
      <c r="H948" s="16" t="str">
        <f>IF(COUNTA($A948:$G948)=0,"",IF(OR($B948="",SUMPRODUCT(--(Extinguishers!$A$2:$A$301=$B948))&lt;&gt;1),"Check ID",IF(OR(NOT(AND(ISNUMBER($A948),N($A948)&gt;=18264,N($A948)&lt;=73050)),N($A948)&lt;SUMPRODUCT(--(Extinguishers!$A$2:$A$301=$B948),Extinguishers!$E$2:$E$301),AND($C948&lt;&gt;"Monthly",$C948&lt;&gt;"Maintenance",$C948&lt;&gt;"Internal",$C948&lt;&gt;"Hydrostatic"),AND($E948&lt;&gt;"Pass",$E948&lt;&gt;"Fail"),AND($G948&lt;&gt;"",$G948&lt;&gt;"Open",$G948&lt;&gt;"Closed")),"Check inputs",IF(AND($E948="Fail",$G948=""),"Set follow-up","OK"))))</f>
        <v/>
      </c>
      <c r="I948" s="26">
        <f>IF(AND(ISNUMBER($A948),N($A948)&gt;=18264,N($A948)&lt;=73050),$A948,0)</f>
        <v>0</v>
      </c>
    </row>
    <row r="949" spans="1:9" x14ac:dyDescent="0.25">
      <c r="A949" s="25"/>
      <c r="B949" s="13"/>
      <c r="C949" s="13"/>
      <c r="D949" s="14"/>
      <c r="E949" s="13"/>
      <c r="F949" s="14"/>
      <c r="G949" s="13"/>
      <c r="H949" s="16" t="str">
        <f>IF(COUNTA($A949:$G949)=0,"",IF(OR($B949="",SUMPRODUCT(--(Extinguishers!$A$2:$A$301=$B949))&lt;&gt;1),"Check ID",IF(OR(NOT(AND(ISNUMBER($A949),N($A949)&gt;=18264,N($A949)&lt;=73050)),N($A949)&lt;SUMPRODUCT(--(Extinguishers!$A$2:$A$301=$B949),Extinguishers!$E$2:$E$301),AND($C949&lt;&gt;"Monthly",$C949&lt;&gt;"Maintenance",$C949&lt;&gt;"Internal",$C949&lt;&gt;"Hydrostatic"),AND($E949&lt;&gt;"Pass",$E949&lt;&gt;"Fail"),AND($G949&lt;&gt;"",$G949&lt;&gt;"Open",$G949&lt;&gt;"Closed")),"Check inputs",IF(AND($E949="Fail",$G949=""),"Set follow-up","OK"))))</f>
        <v/>
      </c>
      <c r="I949" s="26">
        <f>IF(AND(ISNUMBER($A949),N($A949)&gt;=18264,N($A949)&lt;=73050),$A949,0)</f>
        <v>0</v>
      </c>
    </row>
    <row r="950" spans="1:9" x14ac:dyDescent="0.25">
      <c r="A950" s="25"/>
      <c r="B950" s="13"/>
      <c r="C950" s="13"/>
      <c r="D950" s="14"/>
      <c r="E950" s="13"/>
      <c r="F950" s="14"/>
      <c r="G950" s="13"/>
      <c r="H950" s="16" t="str">
        <f>IF(COUNTA($A950:$G950)=0,"",IF(OR($B950="",SUMPRODUCT(--(Extinguishers!$A$2:$A$301=$B950))&lt;&gt;1),"Check ID",IF(OR(NOT(AND(ISNUMBER($A950),N($A950)&gt;=18264,N($A950)&lt;=73050)),N($A950)&lt;SUMPRODUCT(--(Extinguishers!$A$2:$A$301=$B950),Extinguishers!$E$2:$E$301),AND($C950&lt;&gt;"Monthly",$C950&lt;&gt;"Maintenance",$C950&lt;&gt;"Internal",$C950&lt;&gt;"Hydrostatic"),AND($E950&lt;&gt;"Pass",$E950&lt;&gt;"Fail"),AND($G950&lt;&gt;"",$G950&lt;&gt;"Open",$G950&lt;&gt;"Closed")),"Check inputs",IF(AND($E950="Fail",$G950=""),"Set follow-up","OK"))))</f>
        <v/>
      </c>
      <c r="I950" s="26">
        <f>IF(AND(ISNUMBER($A950),N($A950)&gt;=18264,N($A950)&lt;=73050),$A950,0)</f>
        <v>0</v>
      </c>
    </row>
    <row r="951" spans="1:9" x14ac:dyDescent="0.25">
      <c r="A951" s="25"/>
      <c r="B951" s="13"/>
      <c r="C951" s="13"/>
      <c r="D951" s="14"/>
      <c r="E951" s="13"/>
      <c r="F951" s="14"/>
      <c r="G951" s="13"/>
      <c r="H951" s="16" t="str">
        <f>IF(COUNTA($A951:$G951)=0,"",IF(OR($B951="",SUMPRODUCT(--(Extinguishers!$A$2:$A$301=$B951))&lt;&gt;1),"Check ID",IF(OR(NOT(AND(ISNUMBER($A951),N($A951)&gt;=18264,N($A951)&lt;=73050)),N($A951)&lt;SUMPRODUCT(--(Extinguishers!$A$2:$A$301=$B951),Extinguishers!$E$2:$E$301),AND($C951&lt;&gt;"Monthly",$C951&lt;&gt;"Maintenance",$C951&lt;&gt;"Internal",$C951&lt;&gt;"Hydrostatic"),AND($E951&lt;&gt;"Pass",$E951&lt;&gt;"Fail"),AND($G951&lt;&gt;"",$G951&lt;&gt;"Open",$G951&lt;&gt;"Closed")),"Check inputs",IF(AND($E951="Fail",$G951=""),"Set follow-up","OK"))))</f>
        <v/>
      </c>
      <c r="I951" s="26">
        <f>IF(AND(ISNUMBER($A951),N($A951)&gt;=18264,N($A951)&lt;=73050),$A951,0)</f>
        <v>0</v>
      </c>
    </row>
    <row r="952" spans="1:9" x14ac:dyDescent="0.25">
      <c r="A952" s="25"/>
      <c r="B952" s="13"/>
      <c r="C952" s="13"/>
      <c r="D952" s="14"/>
      <c r="E952" s="13"/>
      <c r="F952" s="14"/>
      <c r="G952" s="13"/>
      <c r="H952" s="16" t="str">
        <f>IF(COUNTA($A952:$G952)=0,"",IF(OR($B952="",SUMPRODUCT(--(Extinguishers!$A$2:$A$301=$B952))&lt;&gt;1),"Check ID",IF(OR(NOT(AND(ISNUMBER($A952),N($A952)&gt;=18264,N($A952)&lt;=73050)),N($A952)&lt;SUMPRODUCT(--(Extinguishers!$A$2:$A$301=$B952),Extinguishers!$E$2:$E$301),AND($C952&lt;&gt;"Monthly",$C952&lt;&gt;"Maintenance",$C952&lt;&gt;"Internal",$C952&lt;&gt;"Hydrostatic"),AND($E952&lt;&gt;"Pass",$E952&lt;&gt;"Fail"),AND($G952&lt;&gt;"",$G952&lt;&gt;"Open",$G952&lt;&gt;"Closed")),"Check inputs",IF(AND($E952="Fail",$G952=""),"Set follow-up","OK"))))</f>
        <v/>
      </c>
      <c r="I952" s="26">
        <f>IF(AND(ISNUMBER($A952),N($A952)&gt;=18264,N($A952)&lt;=73050),$A952,0)</f>
        <v>0</v>
      </c>
    </row>
    <row r="953" spans="1:9" x14ac:dyDescent="0.25">
      <c r="A953" s="25"/>
      <c r="B953" s="13"/>
      <c r="C953" s="13"/>
      <c r="D953" s="14"/>
      <c r="E953" s="13"/>
      <c r="F953" s="14"/>
      <c r="G953" s="13"/>
      <c r="H953" s="16" t="str">
        <f>IF(COUNTA($A953:$G953)=0,"",IF(OR($B953="",SUMPRODUCT(--(Extinguishers!$A$2:$A$301=$B953))&lt;&gt;1),"Check ID",IF(OR(NOT(AND(ISNUMBER($A953),N($A953)&gt;=18264,N($A953)&lt;=73050)),N($A953)&lt;SUMPRODUCT(--(Extinguishers!$A$2:$A$301=$B953),Extinguishers!$E$2:$E$301),AND($C953&lt;&gt;"Monthly",$C953&lt;&gt;"Maintenance",$C953&lt;&gt;"Internal",$C953&lt;&gt;"Hydrostatic"),AND($E953&lt;&gt;"Pass",$E953&lt;&gt;"Fail"),AND($G953&lt;&gt;"",$G953&lt;&gt;"Open",$G953&lt;&gt;"Closed")),"Check inputs",IF(AND($E953="Fail",$G953=""),"Set follow-up","OK"))))</f>
        <v/>
      </c>
      <c r="I953" s="26">
        <f>IF(AND(ISNUMBER($A953),N($A953)&gt;=18264,N($A953)&lt;=73050),$A953,0)</f>
        <v>0</v>
      </c>
    </row>
    <row r="954" spans="1:9" x14ac:dyDescent="0.25">
      <c r="A954" s="25"/>
      <c r="B954" s="13"/>
      <c r="C954" s="13"/>
      <c r="D954" s="14"/>
      <c r="E954" s="13"/>
      <c r="F954" s="14"/>
      <c r="G954" s="13"/>
      <c r="H954" s="16" t="str">
        <f>IF(COUNTA($A954:$G954)=0,"",IF(OR($B954="",SUMPRODUCT(--(Extinguishers!$A$2:$A$301=$B954))&lt;&gt;1),"Check ID",IF(OR(NOT(AND(ISNUMBER($A954),N($A954)&gt;=18264,N($A954)&lt;=73050)),N($A954)&lt;SUMPRODUCT(--(Extinguishers!$A$2:$A$301=$B954),Extinguishers!$E$2:$E$301),AND($C954&lt;&gt;"Monthly",$C954&lt;&gt;"Maintenance",$C954&lt;&gt;"Internal",$C954&lt;&gt;"Hydrostatic"),AND($E954&lt;&gt;"Pass",$E954&lt;&gt;"Fail"),AND($G954&lt;&gt;"",$G954&lt;&gt;"Open",$G954&lt;&gt;"Closed")),"Check inputs",IF(AND($E954="Fail",$G954=""),"Set follow-up","OK"))))</f>
        <v/>
      </c>
      <c r="I954" s="26">
        <f>IF(AND(ISNUMBER($A954),N($A954)&gt;=18264,N($A954)&lt;=73050),$A954,0)</f>
        <v>0</v>
      </c>
    </row>
    <row r="955" spans="1:9" x14ac:dyDescent="0.25">
      <c r="A955" s="25"/>
      <c r="B955" s="13"/>
      <c r="C955" s="13"/>
      <c r="D955" s="14"/>
      <c r="E955" s="13"/>
      <c r="F955" s="14"/>
      <c r="G955" s="13"/>
      <c r="H955" s="16" t="str">
        <f>IF(COUNTA($A955:$G955)=0,"",IF(OR($B955="",SUMPRODUCT(--(Extinguishers!$A$2:$A$301=$B955))&lt;&gt;1),"Check ID",IF(OR(NOT(AND(ISNUMBER($A955),N($A955)&gt;=18264,N($A955)&lt;=73050)),N($A955)&lt;SUMPRODUCT(--(Extinguishers!$A$2:$A$301=$B955),Extinguishers!$E$2:$E$301),AND($C955&lt;&gt;"Monthly",$C955&lt;&gt;"Maintenance",$C955&lt;&gt;"Internal",$C955&lt;&gt;"Hydrostatic"),AND($E955&lt;&gt;"Pass",$E955&lt;&gt;"Fail"),AND($G955&lt;&gt;"",$G955&lt;&gt;"Open",$G955&lt;&gt;"Closed")),"Check inputs",IF(AND($E955="Fail",$G955=""),"Set follow-up","OK"))))</f>
        <v/>
      </c>
      <c r="I955" s="26">
        <f>IF(AND(ISNUMBER($A955),N($A955)&gt;=18264,N($A955)&lt;=73050),$A955,0)</f>
        <v>0</v>
      </c>
    </row>
    <row r="956" spans="1:9" x14ac:dyDescent="0.25">
      <c r="A956" s="25"/>
      <c r="B956" s="13"/>
      <c r="C956" s="13"/>
      <c r="D956" s="14"/>
      <c r="E956" s="13"/>
      <c r="F956" s="14"/>
      <c r="G956" s="13"/>
      <c r="H956" s="16" t="str">
        <f>IF(COUNTA($A956:$G956)=0,"",IF(OR($B956="",SUMPRODUCT(--(Extinguishers!$A$2:$A$301=$B956))&lt;&gt;1),"Check ID",IF(OR(NOT(AND(ISNUMBER($A956),N($A956)&gt;=18264,N($A956)&lt;=73050)),N($A956)&lt;SUMPRODUCT(--(Extinguishers!$A$2:$A$301=$B956),Extinguishers!$E$2:$E$301),AND($C956&lt;&gt;"Monthly",$C956&lt;&gt;"Maintenance",$C956&lt;&gt;"Internal",$C956&lt;&gt;"Hydrostatic"),AND($E956&lt;&gt;"Pass",$E956&lt;&gt;"Fail"),AND($G956&lt;&gt;"",$G956&lt;&gt;"Open",$G956&lt;&gt;"Closed")),"Check inputs",IF(AND($E956="Fail",$G956=""),"Set follow-up","OK"))))</f>
        <v/>
      </c>
      <c r="I956" s="26">
        <f>IF(AND(ISNUMBER($A956),N($A956)&gt;=18264,N($A956)&lt;=73050),$A956,0)</f>
        <v>0</v>
      </c>
    </row>
    <row r="957" spans="1:9" x14ac:dyDescent="0.25">
      <c r="A957" s="25"/>
      <c r="B957" s="13"/>
      <c r="C957" s="13"/>
      <c r="D957" s="14"/>
      <c r="E957" s="13"/>
      <c r="F957" s="14"/>
      <c r="G957" s="13"/>
      <c r="H957" s="16" t="str">
        <f>IF(COUNTA($A957:$G957)=0,"",IF(OR($B957="",SUMPRODUCT(--(Extinguishers!$A$2:$A$301=$B957))&lt;&gt;1),"Check ID",IF(OR(NOT(AND(ISNUMBER($A957),N($A957)&gt;=18264,N($A957)&lt;=73050)),N($A957)&lt;SUMPRODUCT(--(Extinguishers!$A$2:$A$301=$B957),Extinguishers!$E$2:$E$301),AND($C957&lt;&gt;"Monthly",$C957&lt;&gt;"Maintenance",$C957&lt;&gt;"Internal",$C957&lt;&gt;"Hydrostatic"),AND($E957&lt;&gt;"Pass",$E957&lt;&gt;"Fail"),AND($G957&lt;&gt;"",$G957&lt;&gt;"Open",$G957&lt;&gt;"Closed")),"Check inputs",IF(AND($E957="Fail",$G957=""),"Set follow-up","OK"))))</f>
        <v/>
      </c>
      <c r="I957" s="26">
        <f>IF(AND(ISNUMBER($A957),N($A957)&gt;=18264,N($A957)&lt;=73050),$A957,0)</f>
        <v>0</v>
      </c>
    </row>
    <row r="958" spans="1:9" x14ac:dyDescent="0.25">
      <c r="A958" s="25"/>
      <c r="B958" s="13"/>
      <c r="C958" s="13"/>
      <c r="D958" s="14"/>
      <c r="E958" s="13"/>
      <c r="F958" s="14"/>
      <c r="G958" s="13"/>
      <c r="H958" s="16" t="str">
        <f>IF(COUNTA($A958:$G958)=0,"",IF(OR($B958="",SUMPRODUCT(--(Extinguishers!$A$2:$A$301=$B958))&lt;&gt;1),"Check ID",IF(OR(NOT(AND(ISNUMBER($A958),N($A958)&gt;=18264,N($A958)&lt;=73050)),N($A958)&lt;SUMPRODUCT(--(Extinguishers!$A$2:$A$301=$B958),Extinguishers!$E$2:$E$301),AND($C958&lt;&gt;"Monthly",$C958&lt;&gt;"Maintenance",$C958&lt;&gt;"Internal",$C958&lt;&gt;"Hydrostatic"),AND($E958&lt;&gt;"Pass",$E958&lt;&gt;"Fail"),AND($G958&lt;&gt;"",$G958&lt;&gt;"Open",$G958&lt;&gt;"Closed")),"Check inputs",IF(AND($E958="Fail",$G958=""),"Set follow-up","OK"))))</f>
        <v/>
      </c>
      <c r="I958" s="26">
        <f>IF(AND(ISNUMBER($A958),N($A958)&gt;=18264,N($A958)&lt;=73050),$A958,0)</f>
        <v>0</v>
      </c>
    </row>
    <row r="959" spans="1:9" x14ac:dyDescent="0.25">
      <c r="A959" s="25"/>
      <c r="B959" s="13"/>
      <c r="C959" s="13"/>
      <c r="D959" s="14"/>
      <c r="E959" s="13"/>
      <c r="F959" s="14"/>
      <c r="G959" s="13"/>
      <c r="H959" s="16" t="str">
        <f>IF(COUNTA($A959:$G959)=0,"",IF(OR($B959="",SUMPRODUCT(--(Extinguishers!$A$2:$A$301=$B959))&lt;&gt;1),"Check ID",IF(OR(NOT(AND(ISNUMBER($A959),N($A959)&gt;=18264,N($A959)&lt;=73050)),N($A959)&lt;SUMPRODUCT(--(Extinguishers!$A$2:$A$301=$B959),Extinguishers!$E$2:$E$301),AND($C959&lt;&gt;"Monthly",$C959&lt;&gt;"Maintenance",$C959&lt;&gt;"Internal",$C959&lt;&gt;"Hydrostatic"),AND($E959&lt;&gt;"Pass",$E959&lt;&gt;"Fail"),AND($G959&lt;&gt;"",$G959&lt;&gt;"Open",$G959&lt;&gt;"Closed")),"Check inputs",IF(AND($E959="Fail",$G959=""),"Set follow-up","OK"))))</f>
        <v/>
      </c>
      <c r="I959" s="26">
        <f>IF(AND(ISNUMBER($A959),N($A959)&gt;=18264,N($A959)&lt;=73050),$A959,0)</f>
        <v>0</v>
      </c>
    </row>
    <row r="960" spans="1:9" x14ac:dyDescent="0.25">
      <c r="A960" s="25"/>
      <c r="B960" s="13"/>
      <c r="C960" s="13"/>
      <c r="D960" s="14"/>
      <c r="E960" s="13"/>
      <c r="F960" s="14"/>
      <c r="G960" s="13"/>
      <c r="H960" s="16" t="str">
        <f>IF(COUNTA($A960:$G960)=0,"",IF(OR($B960="",SUMPRODUCT(--(Extinguishers!$A$2:$A$301=$B960))&lt;&gt;1),"Check ID",IF(OR(NOT(AND(ISNUMBER($A960),N($A960)&gt;=18264,N($A960)&lt;=73050)),N($A960)&lt;SUMPRODUCT(--(Extinguishers!$A$2:$A$301=$B960),Extinguishers!$E$2:$E$301),AND($C960&lt;&gt;"Monthly",$C960&lt;&gt;"Maintenance",$C960&lt;&gt;"Internal",$C960&lt;&gt;"Hydrostatic"),AND($E960&lt;&gt;"Pass",$E960&lt;&gt;"Fail"),AND($G960&lt;&gt;"",$G960&lt;&gt;"Open",$G960&lt;&gt;"Closed")),"Check inputs",IF(AND($E960="Fail",$G960=""),"Set follow-up","OK"))))</f>
        <v/>
      </c>
      <c r="I960" s="26">
        <f>IF(AND(ISNUMBER($A960),N($A960)&gt;=18264,N($A960)&lt;=73050),$A960,0)</f>
        <v>0</v>
      </c>
    </row>
    <row r="961" spans="1:9" x14ac:dyDescent="0.25">
      <c r="A961" s="25"/>
      <c r="B961" s="13"/>
      <c r="C961" s="13"/>
      <c r="D961" s="14"/>
      <c r="E961" s="13"/>
      <c r="F961" s="14"/>
      <c r="G961" s="13"/>
      <c r="H961" s="16" t="str">
        <f>IF(COUNTA($A961:$G961)=0,"",IF(OR($B961="",SUMPRODUCT(--(Extinguishers!$A$2:$A$301=$B961))&lt;&gt;1),"Check ID",IF(OR(NOT(AND(ISNUMBER($A961),N($A961)&gt;=18264,N($A961)&lt;=73050)),N($A961)&lt;SUMPRODUCT(--(Extinguishers!$A$2:$A$301=$B961),Extinguishers!$E$2:$E$301),AND($C961&lt;&gt;"Monthly",$C961&lt;&gt;"Maintenance",$C961&lt;&gt;"Internal",$C961&lt;&gt;"Hydrostatic"),AND($E961&lt;&gt;"Pass",$E961&lt;&gt;"Fail"),AND($G961&lt;&gt;"",$G961&lt;&gt;"Open",$G961&lt;&gt;"Closed")),"Check inputs",IF(AND($E961="Fail",$G961=""),"Set follow-up","OK"))))</f>
        <v/>
      </c>
      <c r="I961" s="26">
        <f>IF(AND(ISNUMBER($A961),N($A961)&gt;=18264,N($A961)&lt;=73050),$A961,0)</f>
        <v>0</v>
      </c>
    </row>
    <row r="962" spans="1:9" x14ac:dyDescent="0.25">
      <c r="A962" s="25"/>
      <c r="B962" s="13"/>
      <c r="C962" s="13"/>
      <c r="D962" s="14"/>
      <c r="E962" s="13"/>
      <c r="F962" s="14"/>
      <c r="G962" s="13"/>
      <c r="H962" s="16" t="str">
        <f>IF(COUNTA($A962:$G962)=0,"",IF(OR($B962="",SUMPRODUCT(--(Extinguishers!$A$2:$A$301=$B962))&lt;&gt;1),"Check ID",IF(OR(NOT(AND(ISNUMBER($A962),N($A962)&gt;=18264,N($A962)&lt;=73050)),N($A962)&lt;SUMPRODUCT(--(Extinguishers!$A$2:$A$301=$B962),Extinguishers!$E$2:$E$301),AND($C962&lt;&gt;"Monthly",$C962&lt;&gt;"Maintenance",$C962&lt;&gt;"Internal",$C962&lt;&gt;"Hydrostatic"),AND($E962&lt;&gt;"Pass",$E962&lt;&gt;"Fail"),AND($G962&lt;&gt;"",$G962&lt;&gt;"Open",$G962&lt;&gt;"Closed")),"Check inputs",IF(AND($E962="Fail",$G962=""),"Set follow-up","OK"))))</f>
        <v/>
      </c>
      <c r="I962" s="26">
        <f>IF(AND(ISNUMBER($A962),N($A962)&gt;=18264,N($A962)&lt;=73050),$A962,0)</f>
        <v>0</v>
      </c>
    </row>
    <row r="963" spans="1:9" x14ac:dyDescent="0.25">
      <c r="A963" s="25"/>
      <c r="B963" s="13"/>
      <c r="C963" s="13"/>
      <c r="D963" s="14"/>
      <c r="E963" s="13"/>
      <c r="F963" s="14"/>
      <c r="G963" s="13"/>
      <c r="H963" s="16" t="str">
        <f>IF(COUNTA($A963:$G963)=0,"",IF(OR($B963="",SUMPRODUCT(--(Extinguishers!$A$2:$A$301=$B963))&lt;&gt;1),"Check ID",IF(OR(NOT(AND(ISNUMBER($A963),N($A963)&gt;=18264,N($A963)&lt;=73050)),N($A963)&lt;SUMPRODUCT(--(Extinguishers!$A$2:$A$301=$B963),Extinguishers!$E$2:$E$301),AND($C963&lt;&gt;"Monthly",$C963&lt;&gt;"Maintenance",$C963&lt;&gt;"Internal",$C963&lt;&gt;"Hydrostatic"),AND($E963&lt;&gt;"Pass",$E963&lt;&gt;"Fail"),AND($G963&lt;&gt;"",$G963&lt;&gt;"Open",$G963&lt;&gt;"Closed")),"Check inputs",IF(AND($E963="Fail",$G963=""),"Set follow-up","OK"))))</f>
        <v/>
      </c>
      <c r="I963" s="26">
        <f>IF(AND(ISNUMBER($A963),N($A963)&gt;=18264,N($A963)&lt;=73050),$A963,0)</f>
        <v>0</v>
      </c>
    </row>
    <row r="964" spans="1:9" x14ac:dyDescent="0.25">
      <c r="A964" s="25"/>
      <c r="B964" s="13"/>
      <c r="C964" s="13"/>
      <c r="D964" s="14"/>
      <c r="E964" s="13"/>
      <c r="F964" s="14"/>
      <c r="G964" s="13"/>
      <c r="H964" s="16" t="str">
        <f>IF(COUNTA($A964:$G964)=0,"",IF(OR($B964="",SUMPRODUCT(--(Extinguishers!$A$2:$A$301=$B964))&lt;&gt;1),"Check ID",IF(OR(NOT(AND(ISNUMBER($A964),N($A964)&gt;=18264,N($A964)&lt;=73050)),N($A964)&lt;SUMPRODUCT(--(Extinguishers!$A$2:$A$301=$B964),Extinguishers!$E$2:$E$301),AND($C964&lt;&gt;"Monthly",$C964&lt;&gt;"Maintenance",$C964&lt;&gt;"Internal",$C964&lt;&gt;"Hydrostatic"),AND($E964&lt;&gt;"Pass",$E964&lt;&gt;"Fail"),AND($G964&lt;&gt;"",$G964&lt;&gt;"Open",$G964&lt;&gt;"Closed")),"Check inputs",IF(AND($E964="Fail",$G964=""),"Set follow-up","OK"))))</f>
        <v/>
      </c>
      <c r="I964" s="26">
        <f>IF(AND(ISNUMBER($A964),N($A964)&gt;=18264,N($A964)&lt;=73050),$A964,0)</f>
        <v>0</v>
      </c>
    </row>
    <row r="965" spans="1:9" x14ac:dyDescent="0.25">
      <c r="A965" s="25"/>
      <c r="B965" s="13"/>
      <c r="C965" s="13"/>
      <c r="D965" s="14"/>
      <c r="E965" s="13"/>
      <c r="F965" s="14"/>
      <c r="G965" s="13"/>
      <c r="H965" s="16" t="str">
        <f>IF(COUNTA($A965:$G965)=0,"",IF(OR($B965="",SUMPRODUCT(--(Extinguishers!$A$2:$A$301=$B965))&lt;&gt;1),"Check ID",IF(OR(NOT(AND(ISNUMBER($A965),N($A965)&gt;=18264,N($A965)&lt;=73050)),N($A965)&lt;SUMPRODUCT(--(Extinguishers!$A$2:$A$301=$B965),Extinguishers!$E$2:$E$301),AND($C965&lt;&gt;"Monthly",$C965&lt;&gt;"Maintenance",$C965&lt;&gt;"Internal",$C965&lt;&gt;"Hydrostatic"),AND($E965&lt;&gt;"Pass",$E965&lt;&gt;"Fail"),AND($G965&lt;&gt;"",$G965&lt;&gt;"Open",$G965&lt;&gt;"Closed")),"Check inputs",IF(AND($E965="Fail",$G965=""),"Set follow-up","OK"))))</f>
        <v/>
      </c>
      <c r="I965" s="26">
        <f>IF(AND(ISNUMBER($A965),N($A965)&gt;=18264,N($A965)&lt;=73050),$A965,0)</f>
        <v>0</v>
      </c>
    </row>
    <row r="966" spans="1:9" x14ac:dyDescent="0.25">
      <c r="A966" s="25"/>
      <c r="B966" s="13"/>
      <c r="C966" s="13"/>
      <c r="D966" s="14"/>
      <c r="E966" s="13"/>
      <c r="F966" s="14"/>
      <c r="G966" s="13"/>
      <c r="H966" s="16" t="str">
        <f>IF(COUNTA($A966:$G966)=0,"",IF(OR($B966="",SUMPRODUCT(--(Extinguishers!$A$2:$A$301=$B966))&lt;&gt;1),"Check ID",IF(OR(NOT(AND(ISNUMBER($A966),N($A966)&gt;=18264,N($A966)&lt;=73050)),N($A966)&lt;SUMPRODUCT(--(Extinguishers!$A$2:$A$301=$B966),Extinguishers!$E$2:$E$301),AND($C966&lt;&gt;"Monthly",$C966&lt;&gt;"Maintenance",$C966&lt;&gt;"Internal",$C966&lt;&gt;"Hydrostatic"),AND($E966&lt;&gt;"Pass",$E966&lt;&gt;"Fail"),AND($G966&lt;&gt;"",$G966&lt;&gt;"Open",$G966&lt;&gt;"Closed")),"Check inputs",IF(AND($E966="Fail",$G966=""),"Set follow-up","OK"))))</f>
        <v/>
      </c>
      <c r="I966" s="26">
        <f>IF(AND(ISNUMBER($A966),N($A966)&gt;=18264,N($A966)&lt;=73050),$A966,0)</f>
        <v>0</v>
      </c>
    </row>
    <row r="967" spans="1:9" x14ac:dyDescent="0.25">
      <c r="A967" s="25"/>
      <c r="B967" s="13"/>
      <c r="C967" s="13"/>
      <c r="D967" s="14"/>
      <c r="E967" s="13"/>
      <c r="F967" s="14"/>
      <c r="G967" s="13"/>
      <c r="H967" s="16" t="str">
        <f>IF(COUNTA($A967:$G967)=0,"",IF(OR($B967="",SUMPRODUCT(--(Extinguishers!$A$2:$A$301=$B967))&lt;&gt;1),"Check ID",IF(OR(NOT(AND(ISNUMBER($A967),N($A967)&gt;=18264,N($A967)&lt;=73050)),N($A967)&lt;SUMPRODUCT(--(Extinguishers!$A$2:$A$301=$B967),Extinguishers!$E$2:$E$301),AND($C967&lt;&gt;"Monthly",$C967&lt;&gt;"Maintenance",$C967&lt;&gt;"Internal",$C967&lt;&gt;"Hydrostatic"),AND($E967&lt;&gt;"Pass",$E967&lt;&gt;"Fail"),AND($G967&lt;&gt;"",$G967&lt;&gt;"Open",$G967&lt;&gt;"Closed")),"Check inputs",IF(AND($E967="Fail",$G967=""),"Set follow-up","OK"))))</f>
        <v/>
      </c>
      <c r="I967" s="26">
        <f>IF(AND(ISNUMBER($A967),N($A967)&gt;=18264,N($A967)&lt;=73050),$A967,0)</f>
        <v>0</v>
      </c>
    </row>
    <row r="968" spans="1:9" x14ac:dyDescent="0.25">
      <c r="A968" s="25"/>
      <c r="B968" s="13"/>
      <c r="C968" s="13"/>
      <c r="D968" s="14"/>
      <c r="E968" s="13"/>
      <c r="F968" s="14"/>
      <c r="G968" s="13"/>
      <c r="H968" s="16" t="str">
        <f>IF(COUNTA($A968:$G968)=0,"",IF(OR($B968="",SUMPRODUCT(--(Extinguishers!$A$2:$A$301=$B968))&lt;&gt;1),"Check ID",IF(OR(NOT(AND(ISNUMBER($A968),N($A968)&gt;=18264,N($A968)&lt;=73050)),N($A968)&lt;SUMPRODUCT(--(Extinguishers!$A$2:$A$301=$B968),Extinguishers!$E$2:$E$301),AND($C968&lt;&gt;"Monthly",$C968&lt;&gt;"Maintenance",$C968&lt;&gt;"Internal",$C968&lt;&gt;"Hydrostatic"),AND($E968&lt;&gt;"Pass",$E968&lt;&gt;"Fail"),AND($G968&lt;&gt;"",$G968&lt;&gt;"Open",$G968&lt;&gt;"Closed")),"Check inputs",IF(AND($E968="Fail",$G968=""),"Set follow-up","OK"))))</f>
        <v/>
      </c>
      <c r="I968" s="26">
        <f>IF(AND(ISNUMBER($A968),N($A968)&gt;=18264,N($A968)&lt;=73050),$A968,0)</f>
        <v>0</v>
      </c>
    </row>
    <row r="969" spans="1:9" x14ac:dyDescent="0.25">
      <c r="A969" s="25"/>
      <c r="B969" s="13"/>
      <c r="C969" s="13"/>
      <c r="D969" s="14"/>
      <c r="E969" s="13"/>
      <c r="F969" s="14"/>
      <c r="G969" s="13"/>
      <c r="H969" s="16" t="str">
        <f>IF(COUNTA($A969:$G969)=0,"",IF(OR($B969="",SUMPRODUCT(--(Extinguishers!$A$2:$A$301=$B969))&lt;&gt;1),"Check ID",IF(OR(NOT(AND(ISNUMBER($A969),N($A969)&gt;=18264,N($A969)&lt;=73050)),N($A969)&lt;SUMPRODUCT(--(Extinguishers!$A$2:$A$301=$B969),Extinguishers!$E$2:$E$301),AND($C969&lt;&gt;"Monthly",$C969&lt;&gt;"Maintenance",$C969&lt;&gt;"Internal",$C969&lt;&gt;"Hydrostatic"),AND($E969&lt;&gt;"Pass",$E969&lt;&gt;"Fail"),AND($G969&lt;&gt;"",$G969&lt;&gt;"Open",$G969&lt;&gt;"Closed")),"Check inputs",IF(AND($E969="Fail",$G969=""),"Set follow-up","OK"))))</f>
        <v/>
      </c>
      <c r="I969" s="26">
        <f>IF(AND(ISNUMBER($A969),N($A969)&gt;=18264,N($A969)&lt;=73050),$A969,0)</f>
        <v>0</v>
      </c>
    </row>
    <row r="970" spans="1:9" x14ac:dyDescent="0.25">
      <c r="A970" s="25"/>
      <c r="B970" s="13"/>
      <c r="C970" s="13"/>
      <c r="D970" s="14"/>
      <c r="E970" s="13"/>
      <c r="F970" s="14"/>
      <c r="G970" s="13"/>
      <c r="H970" s="16" t="str">
        <f>IF(COUNTA($A970:$G970)=0,"",IF(OR($B970="",SUMPRODUCT(--(Extinguishers!$A$2:$A$301=$B970))&lt;&gt;1),"Check ID",IF(OR(NOT(AND(ISNUMBER($A970),N($A970)&gt;=18264,N($A970)&lt;=73050)),N($A970)&lt;SUMPRODUCT(--(Extinguishers!$A$2:$A$301=$B970),Extinguishers!$E$2:$E$301),AND($C970&lt;&gt;"Monthly",$C970&lt;&gt;"Maintenance",$C970&lt;&gt;"Internal",$C970&lt;&gt;"Hydrostatic"),AND($E970&lt;&gt;"Pass",$E970&lt;&gt;"Fail"),AND($G970&lt;&gt;"",$G970&lt;&gt;"Open",$G970&lt;&gt;"Closed")),"Check inputs",IF(AND($E970="Fail",$G970=""),"Set follow-up","OK"))))</f>
        <v/>
      </c>
      <c r="I970" s="26">
        <f>IF(AND(ISNUMBER($A970),N($A970)&gt;=18264,N($A970)&lt;=73050),$A970,0)</f>
        <v>0</v>
      </c>
    </row>
    <row r="971" spans="1:9" x14ac:dyDescent="0.25">
      <c r="A971" s="25"/>
      <c r="B971" s="13"/>
      <c r="C971" s="13"/>
      <c r="D971" s="14"/>
      <c r="E971" s="13"/>
      <c r="F971" s="14"/>
      <c r="G971" s="13"/>
      <c r="H971" s="16" t="str">
        <f>IF(COUNTA($A971:$G971)=0,"",IF(OR($B971="",SUMPRODUCT(--(Extinguishers!$A$2:$A$301=$B971))&lt;&gt;1),"Check ID",IF(OR(NOT(AND(ISNUMBER($A971),N($A971)&gt;=18264,N($A971)&lt;=73050)),N($A971)&lt;SUMPRODUCT(--(Extinguishers!$A$2:$A$301=$B971),Extinguishers!$E$2:$E$301),AND($C971&lt;&gt;"Monthly",$C971&lt;&gt;"Maintenance",$C971&lt;&gt;"Internal",$C971&lt;&gt;"Hydrostatic"),AND($E971&lt;&gt;"Pass",$E971&lt;&gt;"Fail"),AND($G971&lt;&gt;"",$G971&lt;&gt;"Open",$G971&lt;&gt;"Closed")),"Check inputs",IF(AND($E971="Fail",$G971=""),"Set follow-up","OK"))))</f>
        <v/>
      </c>
      <c r="I971" s="26">
        <f>IF(AND(ISNUMBER($A971),N($A971)&gt;=18264,N($A971)&lt;=73050),$A971,0)</f>
        <v>0</v>
      </c>
    </row>
    <row r="972" spans="1:9" x14ac:dyDescent="0.25">
      <c r="A972" s="25"/>
      <c r="B972" s="13"/>
      <c r="C972" s="13"/>
      <c r="D972" s="14"/>
      <c r="E972" s="13"/>
      <c r="F972" s="14"/>
      <c r="G972" s="13"/>
      <c r="H972" s="16" t="str">
        <f>IF(COUNTA($A972:$G972)=0,"",IF(OR($B972="",SUMPRODUCT(--(Extinguishers!$A$2:$A$301=$B972))&lt;&gt;1),"Check ID",IF(OR(NOT(AND(ISNUMBER($A972),N($A972)&gt;=18264,N($A972)&lt;=73050)),N($A972)&lt;SUMPRODUCT(--(Extinguishers!$A$2:$A$301=$B972),Extinguishers!$E$2:$E$301),AND($C972&lt;&gt;"Monthly",$C972&lt;&gt;"Maintenance",$C972&lt;&gt;"Internal",$C972&lt;&gt;"Hydrostatic"),AND($E972&lt;&gt;"Pass",$E972&lt;&gt;"Fail"),AND($G972&lt;&gt;"",$G972&lt;&gt;"Open",$G972&lt;&gt;"Closed")),"Check inputs",IF(AND($E972="Fail",$G972=""),"Set follow-up","OK"))))</f>
        <v/>
      </c>
      <c r="I972" s="26">
        <f>IF(AND(ISNUMBER($A972),N($A972)&gt;=18264,N($A972)&lt;=73050),$A972,0)</f>
        <v>0</v>
      </c>
    </row>
    <row r="973" spans="1:9" x14ac:dyDescent="0.25">
      <c r="A973" s="25"/>
      <c r="B973" s="13"/>
      <c r="C973" s="13"/>
      <c r="D973" s="14"/>
      <c r="E973" s="13"/>
      <c r="F973" s="14"/>
      <c r="G973" s="13"/>
      <c r="H973" s="16" t="str">
        <f>IF(COUNTA($A973:$G973)=0,"",IF(OR($B973="",SUMPRODUCT(--(Extinguishers!$A$2:$A$301=$B973))&lt;&gt;1),"Check ID",IF(OR(NOT(AND(ISNUMBER($A973),N($A973)&gt;=18264,N($A973)&lt;=73050)),N($A973)&lt;SUMPRODUCT(--(Extinguishers!$A$2:$A$301=$B973),Extinguishers!$E$2:$E$301),AND($C973&lt;&gt;"Monthly",$C973&lt;&gt;"Maintenance",$C973&lt;&gt;"Internal",$C973&lt;&gt;"Hydrostatic"),AND($E973&lt;&gt;"Pass",$E973&lt;&gt;"Fail"),AND($G973&lt;&gt;"",$G973&lt;&gt;"Open",$G973&lt;&gt;"Closed")),"Check inputs",IF(AND($E973="Fail",$G973=""),"Set follow-up","OK"))))</f>
        <v/>
      </c>
      <c r="I973" s="26">
        <f>IF(AND(ISNUMBER($A973),N($A973)&gt;=18264,N($A973)&lt;=73050),$A973,0)</f>
        <v>0</v>
      </c>
    </row>
    <row r="974" spans="1:9" x14ac:dyDescent="0.25">
      <c r="A974" s="25"/>
      <c r="B974" s="13"/>
      <c r="C974" s="13"/>
      <c r="D974" s="14"/>
      <c r="E974" s="13"/>
      <c r="F974" s="14"/>
      <c r="G974" s="13"/>
      <c r="H974" s="16" t="str">
        <f>IF(COUNTA($A974:$G974)=0,"",IF(OR($B974="",SUMPRODUCT(--(Extinguishers!$A$2:$A$301=$B974))&lt;&gt;1),"Check ID",IF(OR(NOT(AND(ISNUMBER($A974),N($A974)&gt;=18264,N($A974)&lt;=73050)),N($A974)&lt;SUMPRODUCT(--(Extinguishers!$A$2:$A$301=$B974),Extinguishers!$E$2:$E$301),AND($C974&lt;&gt;"Monthly",$C974&lt;&gt;"Maintenance",$C974&lt;&gt;"Internal",$C974&lt;&gt;"Hydrostatic"),AND($E974&lt;&gt;"Pass",$E974&lt;&gt;"Fail"),AND($G974&lt;&gt;"",$G974&lt;&gt;"Open",$G974&lt;&gt;"Closed")),"Check inputs",IF(AND($E974="Fail",$G974=""),"Set follow-up","OK"))))</f>
        <v/>
      </c>
      <c r="I974" s="26">
        <f>IF(AND(ISNUMBER($A974),N($A974)&gt;=18264,N($A974)&lt;=73050),$A974,0)</f>
        <v>0</v>
      </c>
    </row>
    <row r="975" spans="1:9" x14ac:dyDescent="0.25">
      <c r="A975" s="25"/>
      <c r="B975" s="13"/>
      <c r="C975" s="13"/>
      <c r="D975" s="14"/>
      <c r="E975" s="13"/>
      <c r="F975" s="14"/>
      <c r="G975" s="13"/>
      <c r="H975" s="16" t="str">
        <f>IF(COUNTA($A975:$G975)=0,"",IF(OR($B975="",SUMPRODUCT(--(Extinguishers!$A$2:$A$301=$B975))&lt;&gt;1),"Check ID",IF(OR(NOT(AND(ISNUMBER($A975),N($A975)&gt;=18264,N($A975)&lt;=73050)),N($A975)&lt;SUMPRODUCT(--(Extinguishers!$A$2:$A$301=$B975),Extinguishers!$E$2:$E$301),AND($C975&lt;&gt;"Monthly",$C975&lt;&gt;"Maintenance",$C975&lt;&gt;"Internal",$C975&lt;&gt;"Hydrostatic"),AND($E975&lt;&gt;"Pass",$E975&lt;&gt;"Fail"),AND($G975&lt;&gt;"",$G975&lt;&gt;"Open",$G975&lt;&gt;"Closed")),"Check inputs",IF(AND($E975="Fail",$G975=""),"Set follow-up","OK"))))</f>
        <v/>
      </c>
      <c r="I975" s="26">
        <f>IF(AND(ISNUMBER($A975),N($A975)&gt;=18264,N($A975)&lt;=73050),$A975,0)</f>
        <v>0</v>
      </c>
    </row>
    <row r="976" spans="1:9" x14ac:dyDescent="0.25">
      <c r="A976" s="25"/>
      <c r="B976" s="13"/>
      <c r="C976" s="13"/>
      <c r="D976" s="14"/>
      <c r="E976" s="13"/>
      <c r="F976" s="14"/>
      <c r="G976" s="13"/>
      <c r="H976" s="16" t="str">
        <f>IF(COUNTA($A976:$G976)=0,"",IF(OR($B976="",SUMPRODUCT(--(Extinguishers!$A$2:$A$301=$B976))&lt;&gt;1),"Check ID",IF(OR(NOT(AND(ISNUMBER($A976),N($A976)&gt;=18264,N($A976)&lt;=73050)),N($A976)&lt;SUMPRODUCT(--(Extinguishers!$A$2:$A$301=$B976),Extinguishers!$E$2:$E$301),AND($C976&lt;&gt;"Monthly",$C976&lt;&gt;"Maintenance",$C976&lt;&gt;"Internal",$C976&lt;&gt;"Hydrostatic"),AND($E976&lt;&gt;"Pass",$E976&lt;&gt;"Fail"),AND($G976&lt;&gt;"",$G976&lt;&gt;"Open",$G976&lt;&gt;"Closed")),"Check inputs",IF(AND($E976="Fail",$G976=""),"Set follow-up","OK"))))</f>
        <v/>
      </c>
      <c r="I976" s="26">
        <f>IF(AND(ISNUMBER($A976),N($A976)&gt;=18264,N($A976)&lt;=73050),$A976,0)</f>
        <v>0</v>
      </c>
    </row>
    <row r="977" spans="1:9" x14ac:dyDescent="0.25">
      <c r="A977" s="25"/>
      <c r="B977" s="13"/>
      <c r="C977" s="13"/>
      <c r="D977" s="14"/>
      <c r="E977" s="13"/>
      <c r="F977" s="14"/>
      <c r="G977" s="13"/>
      <c r="H977" s="16" t="str">
        <f>IF(COUNTA($A977:$G977)=0,"",IF(OR($B977="",SUMPRODUCT(--(Extinguishers!$A$2:$A$301=$B977))&lt;&gt;1),"Check ID",IF(OR(NOT(AND(ISNUMBER($A977),N($A977)&gt;=18264,N($A977)&lt;=73050)),N($A977)&lt;SUMPRODUCT(--(Extinguishers!$A$2:$A$301=$B977),Extinguishers!$E$2:$E$301),AND($C977&lt;&gt;"Monthly",$C977&lt;&gt;"Maintenance",$C977&lt;&gt;"Internal",$C977&lt;&gt;"Hydrostatic"),AND($E977&lt;&gt;"Pass",$E977&lt;&gt;"Fail"),AND($G977&lt;&gt;"",$G977&lt;&gt;"Open",$G977&lt;&gt;"Closed")),"Check inputs",IF(AND($E977="Fail",$G977=""),"Set follow-up","OK"))))</f>
        <v/>
      </c>
      <c r="I977" s="26">
        <f>IF(AND(ISNUMBER($A977),N($A977)&gt;=18264,N($A977)&lt;=73050),$A977,0)</f>
        <v>0</v>
      </c>
    </row>
    <row r="978" spans="1:9" x14ac:dyDescent="0.25">
      <c r="A978" s="25"/>
      <c r="B978" s="13"/>
      <c r="C978" s="13"/>
      <c r="D978" s="14"/>
      <c r="E978" s="13"/>
      <c r="F978" s="14"/>
      <c r="G978" s="13"/>
      <c r="H978" s="16" t="str">
        <f>IF(COUNTA($A978:$G978)=0,"",IF(OR($B978="",SUMPRODUCT(--(Extinguishers!$A$2:$A$301=$B978))&lt;&gt;1),"Check ID",IF(OR(NOT(AND(ISNUMBER($A978),N($A978)&gt;=18264,N($A978)&lt;=73050)),N($A978)&lt;SUMPRODUCT(--(Extinguishers!$A$2:$A$301=$B978),Extinguishers!$E$2:$E$301),AND($C978&lt;&gt;"Monthly",$C978&lt;&gt;"Maintenance",$C978&lt;&gt;"Internal",$C978&lt;&gt;"Hydrostatic"),AND($E978&lt;&gt;"Pass",$E978&lt;&gt;"Fail"),AND($G978&lt;&gt;"",$G978&lt;&gt;"Open",$G978&lt;&gt;"Closed")),"Check inputs",IF(AND($E978="Fail",$G978=""),"Set follow-up","OK"))))</f>
        <v/>
      </c>
      <c r="I978" s="26">
        <f>IF(AND(ISNUMBER($A978),N($A978)&gt;=18264,N($A978)&lt;=73050),$A978,0)</f>
        <v>0</v>
      </c>
    </row>
    <row r="979" spans="1:9" x14ac:dyDescent="0.25">
      <c r="A979" s="25"/>
      <c r="B979" s="13"/>
      <c r="C979" s="13"/>
      <c r="D979" s="14"/>
      <c r="E979" s="13"/>
      <c r="F979" s="14"/>
      <c r="G979" s="13"/>
      <c r="H979" s="16" t="str">
        <f>IF(COUNTA($A979:$G979)=0,"",IF(OR($B979="",SUMPRODUCT(--(Extinguishers!$A$2:$A$301=$B979))&lt;&gt;1),"Check ID",IF(OR(NOT(AND(ISNUMBER($A979),N($A979)&gt;=18264,N($A979)&lt;=73050)),N($A979)&lt;SUMPRODUCT(--(Extinguishers!$A$2:$A$301=$B979),Extinguishers!$E$2:$E$301),AND($C979&lt;&gt;"Monthly",$C979&lt;&gt;"Maintenance",$C979&lt;&gt;"Internal",$C979&lt;&gt;"Hydrostatic"),AND($E979&lt;&gt;"Pass",$E979&lt;&gt;"Fail"),AND($G979&lt;&gt;"",$G979&lt;&gt;"Open",$G979&lt;&gt;"Closed")),"Check inputs",IF(AND($E979="Fail",$G979=""),"Set follow-up","OK"))))</f>
        <v/>
      </c>
      <c r="I979" s="26">
        <f>IF(AND(ISNUMBER($A979),N($A979)&gt;=18264,N($A979)&lt;=73050),$A979,0)</f>
        <v>0</v>
      </c>
    </row>
    <row r="980" spans="1:9" x14ac:dyDescent="0.25">
      <c r="A980" s="25"/>
      <c r="B980" s="13"/>
      <c r="C980" s="13"/>
      <c r="D980" s="14"/>
      <c r="E980" s="13"/>
      <c r="F980" s="14"/>
      <c r="G980" s="13"/>
      <c r="H980" s="16" t="str">
        <f>IF(COUNTA($A980:$G980)=0,"",IF(OR($B980="",SUMPRODUCT(--(Extinguishers!$A$2:$A$301=$B980))&lt;&gt;1),"Check ID",IF(OR(NOT(AND(ISNUMBER($A980),N($A980)&gt;=18264,N($A980)&lt;=73050)),N($A980)&lt;SUMPRODUCT(--(Extinguishers!$A$2:$A$301=$B980),Extinguishers!$E$2:$E$301),AND($C980&lt;&gt;"Monthly",$C980&lt;&gt;"Maintenance",$C980&lt;&gt;"Internal",$C980&lt;&gt;"Hydrostatic"),AND($E980&lt;&gt;"Pass",$E980&lt;&gt;"Fail"),AND($G980&lt;&gt;"",$G980&lt;&gt;"Open",$G980&lt;&gt;"Closed")),"Check inputs",IF(AND($E980="Fail",$G980=""),"Set follow-up","OK"))))</f>
        <v/>
      </c>
      <c r="I980" s="26">
        <f>IF(AND(ISNUMBER($A980),N($A980)&gt;=18264,N($A980)&lt;=73050),$A980,0)</f>
        <v>0</v>
      </c>
    </row>
    <row r="981" spans="1:9" x14ac:dyDescent="0.25">
      <c r="A981" s="25"/>
      <c r="B981" s="13"/>
      <c r="C981" s="13"/>
      <c r="D981" s="14"/>
      <c r="E981" s="13"/>
      <c r="F981" s="14"/>
      <c r="G981" s="13"/>
      <c r="H981" s="16" t="str">
        <f>IF(COUNTA($A981:$G981)=0,"",IF(OR($B981="",SUMPRODUCT(--(Extinguishers!$A$2:$A$301=$B981))&lt;&gt;1),"Check ID",IF(OR(NOT(AND(ISNUMBER($A981),N($A981)&gt;=18264,N($A981)&lt;=73050)),N($A981)&lt;SUMPRODUCT(--(Extinguishers!$A$2:$A$301=$B981),Extinguishers!$E$2:$E$301),AND($C981&lt;&gt;"Monthly",$C981&lt;&gt;"Maintenance",$C981&lt;&gt;"Internal",$C981&lt;&gt;"Hydrostatic"),AND($E981&lt;&gt;"Pass",$E981&lt;&gt;"Fail"),AND($G981&lt;&gt;"",$G981&lt;&gt;"Open",$G981&lt;&gt;"Closed")),"Check inputs",IF(AND($E981="Fail",$G981=""),"Set follow-up","OK"))))</f>
        <v/>
      </c>
      <c r="I981" s="26">
        <f>IF(AND(ISNUMBER($A981),N($A981)&gt;=18264,N($A981)&lt;=73050),$A981,0)</f>
        <v>0</v>
      </c>
    </row>
    <row r="982" spans="1:9" x14ac:dyDescent="0.25">
      <c r="A982" s="25"/>
      <c r="B982" s="13"/>
      <c r="C982" s="13"/>
      <c r="D982" s="14"/>
      <c r="E982" s="13"/>
      <c r="F982" s="14"/>
      <c r="G982" s="13"/>
      <c r="H982" s="16" t="str">
        <f>IF(COUNTA($A982:$G982)=0,"",IF(OR($B982="",SUMPRODUCT(--(Extinguishers!$A$2:$A$301=$B982))&lt;&gt;1),"Check ID",IF(OR(NOT(AND(ISNUMBER($A982),N($A982)&gt;=18264,N($A982)&lt;=73050)),N($A982)&lt;SUMPRODUCT(--(Extinguishers!$A$2:$A$301=$B982),Extinguishers!$E$2:$E$301),AND($C982&lt;&gt;"Monthly",$C982&lt;&gt;"Maintenance",$C982&lt;&gt;"Internal",$C982&lt;&gt;"Hydrostatic"),AND($E982&lt;&gt;"Pass",$E982&lt;&gt;"Fail"),AND($G982&lt;&gt;"",$G982&lt;&gt;"Open",$G982&lt;&gt;"Closed")),"Check inputs",IF(AND($E982="Fail",$G982=""),"Set follow-up","OK"))))</f>
        <v/>
      </c>
      <c r="I982" s="26">
        <f>IF(AND(ISNUMBER($A982),N($A982)&gt;=18264,N($A982)&lt;=73050),$A982,0)</f>
        <v>0</v>
      </c>
    </row>
    <row r="983" spans="1:9" x14ac:dyDescent="0.25">
      <c r="A983" s="25"/>
      <c r="B983" s="13"/>
      <c r="C983" s="13"/>
      <c r="D983" s="14"/>
      <c r="E983" s="13"/>
      <c r="F983" s="14"/>
      <c r="G983" s="13"/>
      <c r="H983" s="16" t="str">
        <f>IF(COUNTA($A983:$G983)=0,"",IF(OR($B983="",SUMPRODUCT(--(Extinguishers!$A$2:$A$301=$B983))&lt;&gt;1),"Check ID",IF(OR(NOT(AND(ISNUMBER($A983),N($A983)&gt;=18264,N($A983)&lt;=73050)),N($A983)&lt;SUMPRODUCT(--(Extinguishers!$A$2:$A$301=$B983),Extinguishers!$E$2:$E$301),AND($C983&lt;&gt;"Monthly",$C983&lt;&gt;"Maintenance",$C983&lt;&gt;"Internal",$C983&lt;&gt;"Hydrostatic"),AND($E983&lt;&gt;"Pass",$E983&lt;&gt;"Fail"),AND($G983&lt;&gt;"",$G983&lt;&gt;"Open",$G983&lt;&gt;"Closed")),"Check inputs",IF(AND($E983="Fail",$G983=""),"Set follow-up","OK"))))</f>
        <v/>
      </c>
      <c r="I983" s="26">
        <f>IF(AND(ISNUMBER($A983),N($A983)&gt;=18264,N($A983)&lt;=73050),$A983,0)</f>
        <v>0</v>
      </c>
    </row>
    <row r="984" spans="1:9" x14ac:dyDescent="0.25">
      <c r="A984" s="25"/>
      <c r="B984" s="13"/>
      <c r="C984" s="13"/>
      <c r="D984" s="14"/>
      <c r="E984" s="13"/>
      <c r="F984" s="14"/>
      <c r="G984" s="13"/>
      <c r="H984" s="16" t="str">
        <f>IF(COUNTA($A984:$G984)=0,"",IF(OR($B984="",SUMPRODUCT(--(Extinguishers!$A$2:$A$301=$B984))&lt;&gt;1),"Check ID",IF(OR(NOT(AND(ISNUMBER($A984),N($A984)&gt;=18264,N($A984)&lt;=73050)),N($A984)&lt;SUMPRODUCT(--(Extinguishers!$A$2:$A$301=$B984),Extinguishers!$E$2:$E$301),AND($C984&lt;&gt;"Monthly",$C984&lt;&gt;"Maintenance",$C984&lt;&gt;"Internal",$C984&lt;&gt;"Hydrostatic"),AND($E984&lt;&gt;"Pass",$E984&lt;&gt;"Fail"),AND($G984&lt;&gt;"",$G984&lt;&gt;"Open",$G984&lt;&gt;"Closed")),"Check inputs",IF(AND($E984="Fail",$G984=""),"Set follow-up","OK"))))</f>
        <v/>
      </c>
      <c r="I984" s="26">
        <f>IF(AND(ISNUMBER($A984),N($A984)&gt;=18264,N($A984)&lt;=73050),$A984,0)</f>
        <v>0</v>
      </c>
    </row>
    <row r="985" spans="1:9" x14ac:dyDescent="0.25">
      <c r="A985" s="25"/>
      <c r="B985" s="13"/>
      <c r="C985" s="13"/>
      <c r="D985" s="14"/>
      <c r="E985" s="13"/>
      <c r="F985" s="14"/>
      <c r="G985" s="13"/>
      <c r="H985" s="16" t="str">
        <f>IF(COUNTA($A985:$G985)=0,"",IF(OR($B985="",SUMPRODUCT(--(Extinguishers!$A$2:$A$301=$B985))&lt;&gt;1),"Check ID",IF(OR(NOT(AND(ISNUMBER($A985),N($A985)&gt;=18264,N($A985)&lt;=73050)),N($A985)&lt;SUMPRODUCT(--(Extinguishers!$A$2:$A$301=$B985),Extinguishers!$E$2:$E$301),AND($C985&lt;&gt;"Monthly",$C985&lt;&gt;"Maintenance",$C985&lt;&gt;"Internal",$C985&lt;&gt;"Hydrostatic"),AND($E985&lt;&gt;"Pass",$E985&lt;&gt;"Fail"),AND($G985&lt;&gt;"",$G985&lt;&gt;"Open",$G985&lt;&gt;"Closed")),"Check inputs",IF(AND($E985="Fail",$G985=""),"Set follow-up","OK"))))</f>
        <v/>
      </c>
      <c r="I985" s="26">
        <f>IF(AND(ISNUMBER($A985),N($A985)&gt;=18264,N($A985)&lt;=73050),$A985,0)</f>
        <v>0</v>
      </c>
    </row>
    <row r="986" spans="1:9" x14ac:dyDescent="0.25">
      <c r="A986" s="25"/>
      <c r="B986" s="13"/>
      <c r="C986" s="13"/>
      <c r="D986" s="14"/>
      <c r="E986" s="13"/>
      <c r="F986" s="14"/>
      <c r="G986" s="13"/>
      <c r="H986" s="16" t="str">
        <f>IF(COUNTA($A986:$G986)=0,"",IF(OR($B986="",SUMPRODUCT(--(Extinguishers!$A$2:$A$301=$B986))&lt;&gt;1),"Check ID",IF(OR(NOT(AND(ISNUMBER($A986),N($A986)&gt;=18264,N($A986)&lt;=73050)),N($A986)&lt;SUMPRODUCT(--(Extinguishers!$A$2:$A$301=$B986),Extinguishers!$E$2:$E$301),AND($C986&lt;&gt;"Monthly",$C986&lt;&gt;"Maintenance",$C986&lt;&gt;"Internal",$C986&lt;&gt;"Hydrostatic"),AND($E986&lt;&gt;"Pass",$E986&lt;&gt;"Fail"),AND($G986&lt;&gt;"",$G986&lt;&gt;"Open",$G986&lt;&gt;"Closed")),"Check inputs",IF(AND($E986="Fail",$G986=""),"Set follow-up","OK"))))</f>
        <v/>
      </c>
      <c r="I986" s="26">
        <f>IF(AND(ISNUMBER($A986),N($A986)&gt;=18264,N($A986)&lt;=73050),$A986,0)</f>
        <v>0</v>
      </c>
    </row>
    <row r="987" spans="1:9" x14ac:dyDescent="0.25">
      <c r="A987" s="25"/>
      <c r="B987" s="13"/>
      <c r="C987" s="13"/>
      <c r="D987" s="14"/>
      <c r="E987" s="13"/>
      <c r="F987" s="14"/>
      <c r="G987" s="13"/>
      <c r="H987" s="16" t="str">
        <f>IF(COUNTA($A987:$G987)=0,"",IF(OR($B987="",SUMPRODUCT(--(Extinguishers!$A$2:$A$301=$B987))&lt;&gt;1),"Check ID",IF(OR(NOT(AND(ISNUMBER($A987),N($A987)&gt;=18264,N($A987)&lt;=73050)),N($A987)&lt;SUMPRODUCT(--(Extinguishers!$A$2:$A$301=$B987),Extinguishers!$E$2:$E$301),AND($C987&lt;&gt;"Monthly",$C987&lt;&gt;"Maintenance",$C987&lt;&gt;"Internal",$C987&lt;&gt;"Hydrostatic"),AND($E987&lt;&gt;"Pass",$E987&lt;&gt;"Fail"),AND($G987&lt;&gt;"",$G987&lt;&gt;"Open",$G987&lt;&gt;"Closed")),"Check inputs",IF(AND($E987="Fail",$G987=""),"Set follow-up","OK"))))</f>
        <v/>
      </c>
      <c r="I987" s="26">
        <f>IF(AND(ISNUMBER($A987),N($A987)&gt;=18264,N($A987)&lt;=73050),$A987,0)</f>
        <v>0</v>
      </c>
    </row>
    <row r="988" spans="1:9" x14ac:dyDescent="0.25">
      <c r="A988" s="25"/>
      <c r="B988" s="13"/>
      <c r="C988" s="13"/>
      <c r="D988" s="14"/>
      <c r="E988" s="13"/>
      <c r="F988" s="14"/>
      <c r="G988" s="13"/>
      <c r="H988" s="16" t="str">
        <f>IF(COUNTA($A988:$G988)=0,"",IF(OR($B988="",SUMPRODUCT(--(Extinguishers!$A$2:$A$301=$B988))&lt;&gt;1),"Check ID",IF(OR(NOT(AND(ISNUMBER($A988),N($A988)&gt;=18264,N($A988)&lt;=73050)),N($A988)&lt;SUMPRODUCT(--(Extinguishers!$A$2:$A$301=$B988),Extinguishers!$E$2:$E$301),AND($C988&lt;&gt;"Monthly",$C988&lt;&gt;"Maintenance",$C988&lt;&gt;"Internal",$C988&lt;&gt;"Hydrostatic"),AND($E988&lt;&gt;"Pass",$E988&lt;&gt;"Fail"),AND($G988&lt;&gt;"",$G988&lt;&gt;"Open",$G988&lt;&gt;"Closed")),"Check inputs",IF(AND($E988="Fail",$G988=""),"Set follow-up","OK"))))</f>
        <v/>
      </c>
      <c r="I988" s="26">
        <f>IF(AND(ISNUMBER($A988),N($A988)&gt;=18264,N($A988)&lt;=73050),$A988,0)</f>
        <v>0</v>
      </c>
    </row>
    <row r="989" spans="1:9" x14ac:dyDescent="0.25">
      <c r="A989" s="25"/>
      <c r="B989" s="13"/>
      <c r="C989" s="13"/>
      <c r="D989" s="14"/>
      <c r="E989" s="13"/>
      <c r="F989" s="14"/>
      <c r="G989" s="13"/>
      <c r="H989" s="16" t="str">
        <f>IF(COUNTA($A989:$G989)=0,"",IF(OR($B989="",SUMPRODUCT(--(Extinguishers!$A$2:$A$301=$B989))&lt;&gt;1),"Check ID",IF(OR(NOT(AND(ISNUMBER($A989),N($A989)&gt;=18264,N($A989)&lt;=73050)),N($A989)&lt;SUMPRODUCT(--(Extinguishers!$A$2:$A$301=$B989),Extinguishers!$E$2:$E$301),AND($C989&lt;&gt;"Monthly",$C989&lt;&gt;"Maintenance",$C989&lt;&gt;"Internal",$C989&lt;&gt;"Hydrostatic"),AND($E989&lt;&gt;"Pass",$E989&lt;&gt;"Fail"),AND($G989&lt;&gt;"",$G989&lt;&gt;"Open",$G989&lt;&gt;"Closed")),"Check inputs",IF(AND($E989="Fail",$G989=""),"Set follow-up","OK"))))</f>
        <v/>
      </c>
      <c r="I989" s="26">
        <f>IF(AND(ISNUMBER($A989),N($A989)&gt;=18264,N($A989)&lt;=73050),$A989,0)</f>
        <v>0</v>
      </c>
    </row>
    <row r="990" spans="1:9" x14ac:dyDescent="0.25">
      <c r="A990" s="25"/>
      <c r="B990" s="13"/>
      <c r="C990" s="13"/>
      <c r="D990" s="14"/>
      <c r="E990" s="13"/>
      <c r="F990" s="14"/>
      <c r="G990" s="13"/>
      <c r="H990" s="16" t="str">
        <f>IF(COUNTA($A990:$G990)=0,"",IF(OR($B990="",SUMPRODUCT(--(Extinguishers!$A$2:$A$301=$B990))&lt;&gt;1),"Check ID",IF(OR(NOT(AND(ISNUMBER($A990),N($A990)&gt;=18264,N($A990)&lt;=73050)),N($A990)&lt;SUMPRODUCT(--(Extinguishers!$A$2:$A$301=$B990),Extinguishers!$E$2:$E$301),AND($C990&lt;&gt;"Monthly",$C990&lt;&gt;"Maintenance",$C990&lt;&gt;"Internal",$C990&lt;&gt;"Hydrostatic"),AND($E990&lt;&gt;"Pass",$E990&lt;&gt;"Fail"),AND($G990&lt;&gt;"",$G990&lt;&gt;"Open",$G990&lt;&gt;"Closed")),"Check inputs",IF(AND($E990="Fail",$G990=""),"Set follow-up","OK"))))</f>
        <v/>
      </c>
      <c r="I990" s="26">
        <f>IF(AND(ISNUMBER($A990),N($A990)&gt;=18264,N($A990)&lt;=73050),$A990,0)</f>
        <v>0</v>
      </c>
    </row>
    <row r="991" spans="1:9" x14ac:dyDescent="0.25">
      <c r="A991" s="25"/>
      <c r="B991" s="13"/>
      <c r="C991" s="13"/>
      <c r="D991" s="14"/>
      <c r="E991" s="13"/>
      <c r="F991" s="14"/>
      <c r="G991" s="13"/>
      <c r="H991" s="16" t="str">
        <f>IF(COUNTA($A991:$G991)=0,"",IF(OR($B991="",SUMPRODUCT(--(Extinguishers!$A$2:$A$301=$B991))&lt;&gt;1),"Check ID",IF(OR(NOT(AND(ISNUMBER($A991),N($A991)&gt;=18264,N($A991)&lt;=73050)),N($A991)&lt;SUMPRODUCT(--(Extinguishers!$A$2:$A$301=$B991),Extinguishers!$E$2:$E$301),AND($C991&lt;&gt;"Monthly",$C991&lt;&gt;"Maintenance",$C991&lt;&gt;"Internal",$C991&lt;&gt;"Hydrostatic"),AND($E991&lt;&gt;"Pass",$E991&lt;&gt;"Fail"),AND($G991&lt;&gt;"",$G991&lt;&gt;"Open",$G991&lt;&gt;"Closed")),"Check inputs",IF(AND($E991="Fail",$G991=""),"Set follow-up","OK"))))</f>
        <v/>
      </c>
      <c r="I991" s="26">
        <f>IF(AND(ISNUMBER($A991),N($A991)&gt;=18264,N($A991)&lt;=73050),$A991,0)</f>
        <v>0</v>
      </c>
    </row>
    <row r="992" spans="1:9" x14ac:dyDescent="0.25">
      <c r="A992" s="25"/>
      <c r="B992" s="13"/>
      <c r="C992" s="13"/>
      <c r="D992" s="14"/>
      <c r="E992" s="13"/>
      <c r="F992" s="14"/>
      <c r="G992" s="13"/>
      <c r="H992" s="16" t="str">
        <f>IF(COUNTA($A992:$G992)=0,"",IF(OR($B992="",SUMPRODUCT(--(Extinguishers!$A$2:$A$301=$B992))&lt;&gt;1),"Check ID",IF(OR(NOT(AND(ISNUMBER($A992),N($A992)&gt;=18264,N($A992)&lt;=73050)),N($A992)&lt;SUMPRODUCT(--(Extinguishers!$A$2:$A$301=$B992),Extinguishers!$E$2:$E$301),AND($C992&lt;&gt;"Monthly",$C992&lt;&gt;"Maintenance",$C992&lt;&gt;"Internal",$C992&lt;&gt;"Hydrostatic"),AND($E992&lt;&gt;"Pass",$E992&lt;&gt;"Fail"),AND($G992&lt;&gt;"",$G992&lt;&gt;"Open",$G992&lt;&gt;"Closed")),"Check inputs",IF(AND($E992="Fail",$G992=""),"Set follow-up","OK"))))</f>
        <v/>
      </c>
      <c r="I992" s="26">
        <f>IF(AND(ISNUMBER($A992),N($A992)&gt;=18264,N($A992)&lt;=73050),$A992,0)</f>
        <v>0</v>
      </c>
    </row>
    <row r="993" spans="1:9" x14ac:dyDescent="0.25">
      <c r="A993" s="25"/>
      <c r="B993" s="13"/>
      <c r="C993" s="13"/>
      <c r="D993" s="14"/>
      <c r="E993" s="13"/>
      <c r="F993" s="14"/>
      <c r="G993" s="13"/>
      <c r="H993" s="16" t="str">
        <f>IF(COUNTA($A993:$G993)=0,"",IF(OR($B993="",SUMPRODUCT(--(Extinguishers!$A$2:$A$301=$B993))&lt;&gt;1),"Check ID",IF(OR(NOT(AND(ISNUMBER($A993),N($A993)&gt;=18264,N($A993)&lt;=73050)),N($A993)&lt;SUMPRODUCT(--(Extinguishers!$A$2:$A$301=$B993),Extinguishers!$E$2:$E$301),AND($C993&lt;&gt;"Monthly",$C993&lt;&gt;"Maintenance",$C993&lt;&gt;"Internal",$C993&lt;&gt;"Hydrostatic"),AND($E993&lt;&gt;"Pass",$E993&lt;&gt;"Fail"),AND($G993&lt;&gt;"",$G993&lt;&gt;"Open",$G993&lt;&gt;"Closed")),"Check inputs",IF(AND($E993="Fail",$G993=""),"Set follow-up","OK"))))</f>
        <v/>
      </c>
      <c r="I993" s="26">
        <f>IF(AND(ISNUMBER($A993),N($A993)&gt;=18264,N($A993)&lt;=73050),$A993,0)</f>
        <v>0</v>
      </c>
    </row>
    <row r="994" spans="1:9" x14ac:dyDescent="0.25">
      <c r="A994" s="25"/>
      <c r="B994" s="13"/>
      <c r="C994" s="13"/>
      <c r="D994" s="14"/>
      <c r="E994" s="13"/>
      <c r="F994" s="14"/>
      <c r="G994" s="13"/>
      <c r="H994" s="16" t="str">
        <f>IF(COUNTA($A994:$G994)=0,"",IF(OR($B994="",SUMPRODUCT(--(Extinguishers!$A$2:$A$301=$B994))&lt;&gt;1),"Check ID",IF(OR(NOT(AND(ISNUMBER($A994),N($A994)&gt;=18264,N($A994)&lt;=73050)),N($A994)&lt;SUMPRODUCT(--(Extinguishers!$A$2:$A$301=$B994),Extinguishers!$E$2:$E$301),AND($C994&lt;&gt;"Monthly",$C994&lt;&gt;"Maintenance",$C994&lt;&gt;"Internal",$C994&lt;&gt;"Hydrostatic"),AND($E994&lt;&gt;"Pass",$E994&lt;&gt;"Fail"),AND($G994&lt;&gt;"",$G994&lt;&gt;"Open",$G994&lt;&gt;"Closed")),"Check inputs",IF(AND($E994="Fail",$G994=""),"Set follow-up","OK"))))</f>
        <v/>
      </c>
      <c r="I994" s="26">
        <f>IF(AND(ISNUMBER($A994),N($A994)&gt;=18264,N($A994)&lt;=73050),$A994,0)</f>
        <v>0</v>
      </c>
    </row>
    <row r="995" spans="1:9" x14ac:dyDescent="0.25">
      <c r="A995" s="25"/>
      <c r="B995" s="13"/>
      <c r="C995" s="13"/>
      <c r="D995" s="14"/>
      <c r="E995" s="13"/>
      <c r="F995" s="14"/>
      <c r="G995" s="13"/>
      <c r="H995" s="16" t="str">
        <f>IF(COUNTA($A995:$G995)=0,"",IF(OR($B995="",SUMPRODUCT(--(Extinguishers!$A$2:$A$301=$B995))&lt;&gt;1),"Check ID",IF(OR(NOT(AND(ISNUMBER($A995),N($A995)&gt;=18264,N($A995)&lt;=73050)),N($A995)&lt;SUMPRODUCT(--(Extinguishers!$A$2:$A$301=$B995),Extinguishers!$E$2:$E$301),AND($C995&lt;&gt;"Monthly",$C995&lt;&gt;"Maintenance",$C995&lt;&gt;"Internal",$C995&lt;&gt;"Hydrostatic"),AND($E995&lt;&gt;"Pass",$E995&lt;&gt;"Fail"),AND($G995&lt;&gt;"",$G995&lt;&gt;"Open",$G995&lt;&gt;"Closed")),"Check inputs",IF(AND($E995="Fail",$G995=""),"Set follow-up","OK"))))</f>
        <v/>
      </c>
      <c r="I995" s="26">
        <f>IF(AND(ISNUMBER($A995),N($A995)&gt;=18264,N($A995)&lt;=73050),$A995,0)</f>
        <v>0</v>
      </c>
    </row>
    <row r="996" spans="1:9" x14ac:dyDescent="0.25">
      <c r="A996" s="25"/>
      <c r="B996" s="13"/>
      <c r="C996" s="13"/>
      <c r="D996" s="14"/>
      <c r="E996" s="13"/>
      <c r="F996" s="14"/>
      <c r="G996" s="13"/>
      <c r="H996" s="16" t="str">
        <f>IF(COUNTA($A996:$G996)=0,"",IF(OR($B996="",SUMPRODUCT(--(Extinguishers!$A$2:$A$301=$B996))&lt;&gt;1),"Check ID",IF(OR(NOT(AND(ISNUMBER($A996),N($A996)&gt;=18264,N($A996)&lt;=73050)),N($A996)&lt;SUMPRODUCT(--(Extinguishers!$A$2:$A$301=$B996),Extinguishers!$E$2:$E$301),AND($C996&lt;&gt;"Monthly",$C996&lt;&gt;"Maintenance",$C996&lt;&gt;"Internal",$C996&lt;&gt;"Hydrostatic"),AND($E996&lt;&gt;"Pass",$E996&lt;&gt;"Fail"),AND($G996&lt;&gt;"",$G996&lt;&gt;"Open",$G996&lt;&gt;"Closed")),"Check inputs",IF(AND($E996="Fail",$G996=""),"Set follow-up","OK"))))</f>
        <v/>
      </c>
      <c r="I996" s="26">
        <f>IF(AND(ISNUMBER($A996),N($A996)&gt;=18264,N($A996)&lt;=73050),$A996,0)</f>
        <v>0</v>
      </c>
    </row>
    <row r="997" spans="1:9" x14ac:dyDescent="0.25">
      <c r="A997" s="25"/>
      <c r="B997" s="13"/>
      <c r="C997" s="13"/>
      <c r="D997" s="14"/>
      <c r="E997" s="13"/>
      <c r="F997" s="14"/>
      <c r="G997" s="13"/>
      <c r="H997" s="16" t="str">
        <f>IF(COUNTA($A997:$G997)=0,"",IF(OR($B997="",SUMPRODUCT(--(Extinguishers!$A$2:$A$301=$B997))&lt;&gt;1),"Check ID",IF(OR(NOT(AND(ISNUMBER($A997),N($A997)&gt;=18264,N($A997)&lt;=73050)),N($A997)&lt;SUMPRODUCT(--(Extinguishers!$A$2:$A$301=$B997),Extinguishers!$E$2:$E$301),AND($C997&lt;&gt;"Monthly",$C997&lt;&gt;"Maintenance",$C997&lt;&gt;"Internal",$C997&lt;&gt;"Hydrostatic"),AND($E997&lt;&gt;"Pass",$E997&lt;&gt;"Fail"),AND($G997&lt;&gt;"",$G997&lt;&gt;"Open",$G997&lt;&gt;"Closed")),"Check inputs",IF(AND($E997="Fail",$G997=""),"Set follow-up","OK"))))</f>
        <v/>
      </c>
      <c r="I997" s="26">
        <f>IF(AND(ISNUMBER($A997),N($A997)&gt;=18264,N($A997)&lt;=73050),$A997,0)</f>
        <v>0</v>
      </c>
    </row>
    <row r="998" spans="1:9" x14ac:dyDescent="0.25">
      <c r="A998" s="25"/>
      <c r="B998" s="13"/>
      <c r="C998" s="13"/>
      <c r="D998" s="14"/>
      <c r="E998" s="13"/>
      <c r="F998" s="14"/>
      <c r="G998" s="13"/>
      <c r="H998" s="16" t="str">
        <f>IF(COUNTA($A998:$G998)=0,"",IF(OR($B998="",SUMPRODUCT(--(Extinguishers!$A$2:$A$301=$B998))&lt;&gt;1),"Check ID",IF(OR(NOT(AND(ISNUMBER($A998),N($A998)&gt;=18264,N($A998)&lt;=73050)),N($A998)&lt;SUMPRODUCT(--(Extinguishers!$A$2:$A$301=$B998),Extinguishers!$E$2:$E$301),AND($C998&lt;&gt;"Monthly",$C998&lt;&gt;"Maintenance",$C998&lt;&gt;"Internal",$C998&lt;&gt;"Hydrostatic"),AND($E998&lt;&gt;"Pass",$E998&lt;&gt;"Fail"),AND($G998&lt;&gt;"",$G998&lt;&gt;"Open",$G998&lt;&gt;"Closed")),"Check inputs",IF(AND($E998="Fail",$G998=""),"Set follow-up","OK"))))</f>
        <v/>
      </c>
      <c r="I998" s="26">
        <f>IF(AND(ISNUMBER($A998),N($A998)&gt;=18264,N($A998)&lt;=73050),$A998,0)</f>
        <v>0</v>
      </c>
    </row>
    <row r="999" spans="1:9" x14ac:dyDescent="0.25">
      <c r="A999" s="25"/>
      <c r="B999" s="13"/>
      <c r="C999" s="13"/>
      <c r="D999" s="14"/>
      <c r="E999" s="13"/>
      <c r="F999" s="14"/>
      <c r="G999" s="13"/>
      <c r="H999" s="16" t="str">
        <f>IF(COUNTA($A999:$G999)=0,"",IF(OR($B999="",SUMPRODUCT(--(Extinguishers!$A$2:$A$301=$B999))&lt;&gt;1),"Check ID",IF(OR(NOT(AND(ISNUMBER($A999),N($A999)&gt;=18264,N($A999)&lt;=73050)),N($A999)&lt;SUMPRODUCT(--(Extinguishers!$A$2:$A$301=$B999),Extinguishers!$E$2:$E$301),AND($C999&lt;&gt;"Monthly",$C999&lt;&gt;"Maintenance",$C999&lt;&gt;"Internal",$C999&lt;&gt;"Hydrostatic"),AND($E999&lt;&gt;"Pass",$E999&lt;&gt;"Fail"),AND($G999&lt;&gt;"",$G999&lt;&gt;"Open",$G999&lt;&gt;"Closed")),"Check inputs",IF(AND($E999="Fail",$G999=""),"Set follow-up","OK"))))</f>
        <v/>
      </c>
      <c r="I999" s="26">
        <f>IF(AND(ISNUMBER($A999),N($A999)&gt;=18264,N($A999)&lt;=73050),$A999,0)</f>
        <v>0</v>
      </c>
    </row>
    <row r="1000" spans="1:9" x14ac:dyDescent="0.25">
      <c r="A1000" s="25"/>
      <c r="B1000" s="13"/>
      <c r="C1000" s="13"/>
      <c r="D1000" s="14"/>
      <c r="E1000" s="13"/>
      <c r="F1000" s="14"/>
      <c r="G1000" s="13"/>
      <c r="H1000" s="16" t="str">
        <f>IF(COUNTA($A1000:$G1000)=0,"",IF(OR($B1000="",SUMPRODUCT(--(Extinguishers!$A$2:$A$301=$B1000))&lt;&gt;1),"Check ID",IF(OR(NOT(AND(ISNUMBER($A1000),N($A1000)&gt;=18264,N($A1000)&lt;=73050)),N($A1000)&lt;SUMPRODUCT(--(Extinguishers!$A$2:$A$301=$B1000),Extinguishers!$E$2:$E$301),AND($C1000&lt;&gt;"Monthly",$C1000&lt;&gt;"Maintenance",$C1000&lt;&gt;"Internal",$C1000&lt;&gt;"Hydrostatic"),AND($E1000&lt;&gt;"Pass",$E1000&lt;&gt;"Fail"),AND($G1000&lt;&gt;"",$G1000&lt;&gt;"Open",$G1000&lt;&gt;"Closed")),"Check inputs",IF(AND($E1000="Fail",$G1000=""),"Set follow-up","OK"))))</f>
        <v/>
      </c>
      <c r="I1000" s="26">
        <f>IF(AND(ISNUMBER($A1000),N($A1000)&gt;=18264,N($A1000)&lt;=73050),$A1000,0)</f>
        <v>0</v>
      </c>
    </row>
    <row r="1001" spans="1:9" x14ac:dyDescent="0.25">
      <c r="A1001" s="25"/>
      <c r="B1001" s="13"/>
      <c r="C1001" s="13"/>
      <c r="D1001" s="14"/>
      <c r="E1001" s="13"/>
      <c r="F1001" s="14"/>
      <c r="G1001" s="13"/>
      <c r="H1001" s="16" t="str">
        <f>IF(COUNTA($A1001:$G1001)=0,"",IF(OR($B1001="",SUMPRODUCT(--(Extinguishers!$A$2:$A$301=$B1001))&lt;&gt;1),"Check ID",IF(OR(NOT(AND(ISNUMBER($A1001),N($A1001)&gt;=18264,N($A1001)&lt;=73050)),N($A1001)&lt;SUMPRODUCT(--(Extinguishers!$A$2:$A$301=$B1001),Extinguishers!$E$2:$E$301),AND($C1001&lt;&gt;"Monthly",$C1001&lt;&gt;"Maintenance",$C1001&lt;&gt;"Internal",$C1001&lt;&gt;"Hydrostatic"),AND($E1001&lt;&gt;"Pass",$E1001&lt;&gt;"Fail"),AND($G1001&lt;&gt;"",$G1001&lt;&gt;"Open",$G1001&lt;&gt;"Closed")),"Check inputs",IF(AND($E1001="Fail",$G1001=""),"Set follow-up","OK"))))</f>
        <v/>
      </c>
      <c r="I1001" s="26">
        <f>IF(AND(ISNUMBER($A1001),N($A1001)&gt;=18264,N($A1001)&lt;=73050),$A1001,0)</f>
        <v>0</v>
      </c>
    </row>
    <row r="1002" spans="1:9" x14ac:dyDescent="0.25">
      <c r="A1002" s="25"/>
      <c r="B1002" s="13"/>
      <c r="C1002" s="13"/>
      <c r="D1002" s="14"/>
      <c r="E1002" s="13"/>
      <c r="F1002" s="14"/>
      <c r="G1002" s="13"/>
      <c r="H1002" s="16" t="str">
        <f>IF(COUNTA($A1002:$G1002)=0,"",IF(OR($B1002="",SUMPRODUCT(--(Extinguishers!$A$2:$A$301=$B1002))&lt;&gt;1),"Check ID",IF(OR(NOT(AND(ISNUMBER($A1002),N($A1002)&gt;=18264,N($A1002)&lt;=73050)),N($A1002)&lt;SUMPRODUCT(--(Extinguishers!$A$2:$A$301=$B1002),Extinguishers!$E$2:$E$301),AND($C1002&lt;&gt;"Monthly",$C1002&lt;&gt;"Maintenance",$C1002&lt;&gt;"Internal",$C1002&lt;&gt;"Hydrostatic"),AND($E1002&lt;&gt;"Pass",$E1002&lt;&gt;"Fail"),AND($G1002&lt;&gt;"",$G1002&lt;&gt;"Open",$G1002&lt;&gt;"Closed")),"Check inputs",IF(AND($E1002="Fail",$G1002=""),"Set follow-up","OK"))))</f>
        <v/>
      </c>
      <c r="I1002" s="26">
        <f>IF(AND(ISNUMBER($A1002),N($A1002)&gt;=18264,N($A1002)&lt;=73050),$A1002,0)</f>
        <v>0</v>
      </c>
    </row>
    <row r="1003" spans="1:9" x14ac:dyDescent="0.25">
      <c r="A1003" s="25"/>
      <c r="B1003" s="13"/>
      <c r="C1003" s="13"/>
      <c r="D1003" s="14"/>
      <c r="E1003" s="13"/>
      <c r="F1003" s="14"/>
      <c r="G1003" s="13"/>
      <c r="H1003" s="16" t="str">
        <f>IF(COUNTA($A1003:$G1003)=0,"",IF(OR($B1003="",SUMPRODUCT(--(Extinguishers!$A$2:$A$301=$B1003))&lt;&gt;1),"Check ID",IF(OR(NOT(AND(ISNUMBER($A1003),N($A1003)&gt;=18264,N($A1003)&lt;=73050)),N($A1003)&lt;SUMPRODUCT(--(Extinguishers!$A$2:$A$301=$B1003),Extinguishers!$E$2:$E$301),AND($C1003&lt;&gt;"Monthly",$C1003&lt;&gt;"Maintenance",$C1003&lt;&gt;"Internal",$C1003&lt;&gt;"Hydrostatic"),AND($E1003&lt;&gt;"Pass",$E1003&lt;&gt;"Fail"),AND($G1003&lt;&gt;"",$G1003&lt;&gt;"Open",$G1003&lt;&gt;"Closed")),"Check inputs",IF(AND($E1003="Fail",$G1003=""),"Set follow-up","OK"))))</f>
        <v/>
      </c>
      <c r="I1003" s="26">
        <f>IF(AND(ISNUMBER($A1003),N($A1003)&gt;=18264,N($A1003)&lt;=73050),$A1003,0)</f>
        <v>0</v>
      </c>
    </row>
    <row r="1004" spans="1:9" x14ac:dyDescent="0.25">
      <c r="A1004" s="25"/>
      <c r="B1004" s="13"/>
      <c r="C1004" s="13"/>
      <c r="D1004" s="14"/>
      <c r="E1004" s="13"/>
      <c r="F1004" s="14"/>
      <c r="G1004" s="13"/>
      <c r="H1004" s="16" t="str">
        <f>IF(COUNTA($A1004:$G1004)=0,"",IF(OR($B1004="",SUMPRODUCT(--(Extinguishers!$A$2:$A$301=$B1004))&lt;&gt;1),"Check ID",IF(OR(NOT(AND(ISNUMBER($A1004),N($A1004)&gt;=18264,N($A1004)&lt;=73050)),N($A1004)&lt;SUMPRODUCT(--(Extinguishers!$A$2:$A$301=$B1004),Extinguishers!$E$2:$E$301),AND($C1004&lt;&gt;"Monthly",$C1004&lt;&gt;"Maintenance",$C1004&lt;&gt;"Internal",$C1004&lt;&gt;"Hydrostatic"),AND($E1004&lt;&gt;"Pass",$E1004&lt;&gt;"Fail"),AND($G1004&lt;&gt;"",$G1004&lt;&gt;"Open",$G1004&lt;&gt;"Closed")),"Check inputs",IF(AND($E1004="Fail",$G1004=""),"Set follow-up","OK"))))</f>
        <v/>
      </c>
      <c r="I1004" s="26">
        <f>IF(AND(ISNUMBER($A1004),N($A1004)&gt;=18264,N($A1004)&lt;=73050),$A1004,0)</f>
        <v>0</v>
      </c>
    </row>
    <row r="1005" spans="1:9" x14ac:dyDescent="0.25">
      <c r="A1005" s="25"/>
      <c r="B1005" s="13"/>
      <c r="C1005" s="13"/>
      <c r="D1005" s="14"/>
      <c r="E1005" s="13"/>
      <c r="F1005" s="14"/>
      <c r="G1005" s="13"/>
      <c r="H1005" s="16" t="str">
        <f>IF(COUNTA($A1005:$G1005)=0,"",IF(OR($B1005="",SUMPRODUCT(--(Extinguishers!$A$2:$A$301=$B1005))&lt;&gt;1),"Check ID",IF(OR(NOT(AND(ISNUMBER($A1005),N($A1005)&gt;=18264,N($A1005)&lt;=73050)),N($A1005)&lt;SUMPRODUCT(--(Extinguishers!$A$2:$A$301=$B1005),Extinguishers!$E$2:$E$301),AND($C1005&lt;&gt;"Monthly",$C1005&lt;&gt;"Maintenance",$C1005&lt;&gt;"Internal",$C1005&lt;&gt;"Hydrostatic"),AND($E1005&lt;&gt;"Pass",$E1005&lt;&gt;"Fail"),AND($G1005&lt;&gt;"",$G1005&lt;&gt;"Open",$G1005&lt;&gt;"Closed")),"Check inputs",IF(AND($E1005="Fail",$G1005=""),"Set follow-up","OK"))))</f>
        <v/>
      </c>
      <c r="I1005" s="26">
        <f>IF(AND(ISNUMBER($A1005),N($A1005)&gt;=18264,N($A1005)&lt;=73050),$A1005,0)</f>
        <v>0</v>
      </c>
    </row>
    <row r="1006" spans="1:9" x14ac:dyDescent="0.25">
      <c r="A1006" s="25"/>
      <c r="B1006" s="13"/>
      <c r="C1006" s="13"/>
      <c r="D1006" s="14"/>
      <c r="E1006" s="13"/>
      <c r="F1006" s="14"/>
      <c r="G1006" s="13"/>
      <c r="H1006" s="16" t="str">
        <f>IF(COUNTA($A1006:$G1006)=0,"",IF(OR($B1006="",SUMPRODUCT(--(Extinguishers!$A$2:$A$301=$B1006))&lt;&gt;1),"Check ID",IF(OR(NOT(AND(ISNUMBER($A1006),N($A1006)&gt;=18264,N($A1006)&lt;=73050)),N($A1006)&lt;SUMPRODUCT(--(Extinguishers!$A$2:$A$301=$B1006),Extinguishers!$E$2:$E$301),AND($C1006&lt;&gt;"Monthly",$C1006&lt;&gt;"Maintenance",$C1006&lt;&gt;"Internal",$C1006&lt;&gt;"Hydrostatic"),AND($E1006&lt;&gt;"Pass",$E1006&lt;&gt;"Fail"),AND($G1006&lt;&gt;"",$G1006&lt;&gt;"Open",$G1006&lt;&gt;"Closed")),"Check inputs",IF(AND($E1006="Fail",$G1006=""),"Set follow-up","OK"))))</f>
        <v/>
      </c>
      <c r="I1006" s="26">
        <f>IF(AND(ISNUMBER($A1006),N($A1006)&gt;=18264,N($A1006)&lt;=73050),$A1006,0)</f>
        <v>0</v>
      </c>
    </row>
    <row r="1007" spans="1:9" x14ac:dyDescent="0.25">
      <c r="A1007" s="25"/>
      <c r="B1007" s="13"/>
      <c r="C1007" s="13"/>
      <c r="D1007" s="14"/>
      <c r="E1007" s="13"/>
      <c r="F1007" s="14"/>
      <c r="G1007" s="13"/>
      <c r="H1007" s="16" t="str">
        <f>IF(COUNTA($A1007:$G1007)=0,"",IF(OR($B1007="",SUMPRODUCT(--(Extinguishers!$A$2:$A$301=$B1007))&lt;&gt;1),"Check ID",IF(OR(NOT(AND(ISNUMBER($A1007),N($A1007)&gt;=18264,N($A1007)&lt;=73050)),N($A1007)&lt;SUMPRODUCT(--(Extinguishers!$A$2:$A$301=$B1007),Extinguishers!$E$2:$E$301),AND($C1007&lt;&gt;"Monthly",$C1007&lt;&gt;"Maintenance",$C1007&lt;&gt;"Internal",$C1007&lt;&gt;"Hydrostatic"),AND($E1007&lt;&gt;"Pass",$E1007&lt;&gt;"Fail"),AND($G1007&lt;&gt;"",$G1007&lt;&gt;"Open",$G1007&lt;&gt;"Closed")),"Check inputs",IF(AND($E1007="Fail",$G1007=""),"Set follow-up","OK"))))</f>
        <v/>
      </c>
      <c r="I1007" s="26">
        <f>IF(AND(ISNUMBER($A1007),N($A1007)&gt;=18264,N($A1007)&lt;=73050),$A1007,0)</f>
        <v>0</v>
      </c>
    </row>
    <row r="1008" spans="1:9" x14ac:dyDescent="0.25">
      <c r="A1008" s="25"/>
      <c r="B1008" s="13"/>
      <c r="C1008" s="13"/>
      <c r="D1008" s="14"/>
      <c r="E1008" s="13"/>
      <c r="F1008" s="14"/>
      <c r="G1008" s="13"/>
      <c r="H1008" s="16" t="str">
        <f>IF(COUNTA($A1008:$G1008)=0,"",IF(OR($B1008="",SUMPRODUCT(--(Extinguishers!$A$2:$A$301=$B1008))&lt;&gt;1),"Check ID",IF(OR(NOT(AND(ISNUMBER($A1008),N($A1008)&gt;=18264,N($A1008)&lt;=73050)),N($A1008)&lt;SUMPRODUCT(--(Extinguishers!$A$2:$A$301=$B1008),Extinguishers!$E$2:$E$301),AND($C1008&lt;&gt;"Monthly",$C1008&lt;&gt;"Maintenance",$C1008&lt;&gt;"Internal",$C1008&lt;&gt;"Hydrostatic"),AND($E1008&lt;&gt;"Pass",$E1008&lt;&gt;"Fail"),AND($G1008&lt;&gt;"",$G1008&lt;&gt;"Open",$G1008&lt;&gt;"Closed")),"Check inputs",IF(AND($E1008="Fail",$G1008=""),"Set follow-up","OK"))))</f>
        <v/>
      </c>
      <c r="I1008" s="26">
        <f>IF(AND(ISNUMBER($A1008),N($A1008)&gt;=18264,N($A1008)&lt;=73050),$A1008,0)</f>
        <v>0</v>
      </c>
    </row>
    <row r="1009" spans="1:9" x14ac:dyDescent="0.25">
      <c r="A1009" s="25"/>
      <c r="B1009" s="13"/>
      <c r="C1009" s="13"/>
      <c r="D1009" s="14"/>
      <c r="E1009" s="13"/>
      <c r="F1009" s="14"/>
      <c r="G1009" s="13"/>
      <c r="H1009" s="16" t="str">
        <f>IF(COUNTA($A1009:$G1009)=0,"",IF(OR($B1009="",SUMPRODUCT(--(Extinguishers!$A$2:$A$301=$B1009))&lt;&gt;1),"Check ID",IF(OR(NOT(AND(ISNUMBER($A1009),N($A1009)&gt;=18264,N($A1009)&lt;=73050)),N($A1009)&lt;SUMPRODUCT(--(Extinguishers!$A$2:$A$301=$B1009),Extinguishers!$E$2:$E$301),AND($C1009&lt;&gt;"Monthly",$C1009&lt;&gt;"Maintenance",$C1009&lt;&gt;"Internal",$C1009&lt;&gt;"Hydrostatic"),AND($E1009&lt;&gt;"Pass",$E1009&lt;&gt;"Fail"),AND($G1009&lt;&gt;"",$G1009&lt;&gt;"Open",$G1009&lt;&gt;"Closed")),"Check inputs",IF(AND($E1009="Fail",$G1009=""),"Set follow-up","OK"))))</f>
        <v/>
      </c>
      <c r="I1009" s="26">
        <f>IF(AND(ISNUMBER($A1009),N($A1009)&gt;=18264,N($A1009)&lt;=73050),$A1009,0)</f>
        <v>0</v>
      </c>
    </row>
    <row r="1010" spans="1:9" x14ac:dyDescent="0.25">
      <c r="A1010" s="25"/>
      <c r="B1010" s="13"/>
      <c r="C1010" s="13"/>
      <c r="D1010" s="14"/>
      <c r="E1010" s="13"/>
      <c r="F1010" s="14"/>
      <c r="G1010" s="13"/>
      <c r="H1010" s="16" t="str">
        <f>IF(COUNTA($A1010:$G1010)=0,"",IF(OR($B1010="",SUMPRODUCT(--(Extinguishers!$A$2:$A$301=$B1010))&lt;&gt;1),"Check ID",IF(OR(NOT(AND(ISNUMBER($A1010),N($A1010)&gt;=18264,N($A1010)&lt;=73050)),N($A1010)&lt;SUMPRODUCT(--(Extinguishers!$A$2:$A$301=$B1010),Extinguishers!$E$2:$E$301),AND($C1010&lt;&gt;"Monthly",$C1010&lt;&gt;"Maintenance",$C1010&lt;&gt;"Internal",$C1010&lt;&gt;"Hydrostatic"),AND($E1010&lt;&gt;"Pass",$E1010&lt;&gt;"Fail"),AND($G1010&lt;&gt;"",$G1010&lt;&gt;"Open",$G1010&lt;&gt;"Closed")),"Check inputs",IF(AND($E1010="Fail",$G1010=""),"Set follow-up","OK"))))</f>
        <v/>
      </c>
      <c r="I1010" s="26">
        <f>IF(AND(ISNUMBER($A1010),N($A1010)&gt;=18264,N($A1010)&lt;=73050),$A1010,0)</f>
        <v>0</v>
      </c>
    </row>
    <row r="1011" spans="1:9" x14ac:dyDescent="0.25">
      <c r="A1011" s="25"/>
      <c r="B1011" s="13"/>
      <c r="C1011" s="13"/>
      <c r="D1011" s="14"/>
      <c r="E1011" s="13"/>
      <c r="F1011" s="14"/>
      <c r="G1011" s="13"/>
      <c r="H1011" s="16" t="str">
        <f>IF(COUNTA($A1011:$G1011)=0,"",IF(OR($B1011="",SUMPRODUCT(--(Extinguishers!$A$2:$A$301=$B1011))&lt;&gt;1),"Check ID",IF(OR(NOT(AND(ISNUMBER($A1011),N($A1011)&gt;=18264,N($A1011)&lt;=73050)),N($A1011)&lt;SUMPRODUCT(--(Extinguishers!$A$2:$A$301=$B1011),Extinguishers!$E$2:$E$301),AND($C1011&lt;&gt;"Monthly",$C1011&lt;&gt;"Maintenance",$C1011&lt;&gt;"Internal",$C1011&lt;&gt;"Hydrostatic"),AND($E1011&lt;&gt;"Pass",$E1011&lt;&gt;"Fail"),AND($G1011&lt;&gt;"",$G1011&lt;&gt;"Open",$G1011&lt;&gt;"Closed")),"Check inputs",IF(AND($E1011="Fail",$G1011=""),"Set follow-up","OK"))))</f>
        <v/>
      </c>
      <c r="I1011" s="26">
        <f>IF(AND(ISNUMBER($A1011),N($A1011)&gt;=18264,N($A1011)&lt;=73050),$A1011,0)</f>
        <v>0</v>
      </c>
    </row>
    <row r="1012" spans="1:9" x14ac:dyDescent="0.25">
      <c r="A1012" s="25"/>
      <c r="B1012" s="13"/>
      <c r="C1012" s="13"/>
      <c r="D1012" s="14"/>
      <c r="E1012" s="13"/>
      <c r="F1012" s="14"/>
      <c r="G1012" s="13"/>
      <c r="H1012" s="16" t="str">
        <f>IF(COUNTA($A1012:$G1012)=0,"",IF(OR($B1012="",SUMPRODUCT(--(Extinguishers!$A$2:$A$301=$B1012))&lt;&gt;1),"Check ID",IF(OR(NOT(AND(ISNUMBER($A1012),N($A1012)&gt;=18264,N($A1012)&lt;=73050)),N($A1012)&lt;SUMPRODUCT(--(Extinguishers!$A$2:$A$301=$B1012),Extinguishers!$E$2:$E$301),AND($C1012&lt;&gt;"Monthly",$C1012&lt;&gt;"Maintenance",$C1012&lt;&gt;"Internal",$C1012&lt;&gt;"Hydrostatic"),AND($E1012&lt;&gt;"Pass",$E1012&lt;&gt;"Fail"),AND($G1012&lt;&gt;"",$G1012&lt;&gt;"Open",$G1012&lt;&gt;"Closed")),"Check inputs",IF(AND($E1012="Fail",$G1012=""),"Set follow-up","OK"))))</f>
        <v/>
      </c>
      <c r="I1012" s="26">
        <f>IF(AND(ISNUMBER($A1012),N($A1012)&gt;=18264,N($A1012)&lt;=73050),$A1012,0)</f>
        <v>0</v>
      </c>
    </row>
    <row r="1013" spans="1:9" x14ac:dyDescent="0.25">
      <c r="A1013" s="25"/>
      <c r="B1013" s="13"/>
      <c r="C1013" s="13"/>
      <c r="D1013" s="14"/>
      <c r="E1013" s="13"/>
      <c r="F1013" s="14"/>
      <c r="G1013" s="13"/>
      <c r="H1013" s="16" t="str">
        <f>IF(COUNTA($A1013:$G1013)=0,"",IF(OR($B1013="",SUMPRODUCT(--(Extinguishers!$A$2:$A$301=$B1013))&lt;&gt;1),"Check ID",IF(OR(NOT(AND(ISNUMBER($A1013),N($A1013)&gt;=18264,N($A1013)&lt;=73050)),N($A1013)&lt;SUMPRODUCT(--(Extinguishers!$A$2:$A$301=$B1013),Extinguishers!$E$2:$E$301),AND($C1013&lt;&gt;"Monthly",$C1013&lt;&gt;"Maintenance",$C1013&lt;&gt;"Internal",$C1013&lt;&gt;"Hydrostatic"),AND($E1013&lt;&gt;"Pass",$E1013&lt;&gt;"Fail"),AND($G1013&lt;&gt;"",$G1013&lt;&gt;"Open",$G1013&lt;&gt;"Closed")),"Check inputs",IF(AND($E1013="Fail",$G1013=""),"Set follow-up","OK"))))</f>
        <v/>
      </c>
      <c r="I1013" s="26">
        <f>IF(AND(ISNUMBER($A1013),N($A1013)&gt;=18264,N($A1013)&lt;=73050),$A1013,0)</f>
        <v>0</v>
      </c>
    </row>
    <row r="1014" spans="1:9" x14ac:dyDescent="0.25">
      <c r="A1014" s="25"/>
      <c r="B1014" s="13"/>
      <c r="C1014" s="13"/>
      <c r="D1014" s="14"/>
      <c r="E1014" s="13"/>
      <c r="F1014" s="14"/>
      <c r="G1014" s="13"/>
      <c r="H1014" s="16" t="str">
        <f>IF(COUNTA($A1014:$G1014)=0,"",IF(OR($B1014="",SUMPRODUCT(--(Extinguishers!$A$2:$A$301=$B1014))&lt;&gt;1),"Check ID",IF(OR(NOT(AND(ISNUMBER($A1014),N($A1014)&gt;=18264,N($A1014)&lt;=73050)),N($A1014)&lt;SUMPRODUCT(--(Extinguishers!$A$2:$A$301=$B1014),Extinguishers!$E$2:$E$301),AND($C1014&lt;&gt;"Monthly",$C1014&lt;&gt;"Maintenance",$C1014&lt;&gt;"Internal",$C1014&lt;&gt;"Hydrostatic"),AND($E1014&lt;&gt;"Pass",$E1014&lt;&gt;"Fail"),AND($G1014&lt;&gt;"",$G1014&lt;&gt;"Open",$G1014&lt;&gt;"Closed")),"Check inputs",IF(AND($E1014="Fail",$G1014=""),"Set follow-up","OK"))))</f>
        <v/>
      </c>
      <c r="I1014" s="26">
        <f>IF(AND(ISNUMBER($A1014),N($A1014)&gt;=18264,N($A1014)&lt;=73050),$A1014,0)</f>
        <v>0</v>
      </c>
    </row>
    <row r="1015" spans="1:9" x14ac:dyDescent="0.25">
      <c r="A1015" s="25"/>
      <c r="B1015" s="13"/>
      <c r="C1015" s="13"/>
      <c r="D1015" s="14"/>
      <c r="E1015" s="13"/>
      <c r="F1015" s="14"/>
      <c r="G1015" s="13"/>
      <c r="H1015" s="16" t="str">
        <f>IF(COUNTA($A1015:$G1015)=0,"",IF(OR($B1015="",SUMPRODUCT(--(Extinguishers!$A$2:$A$301=$B1015))&lt;&gt;1),"Check ID",IF(OR(NOT(AND(ISNUMBER($A1015),N($A1015)&gt;=18264,N($A1015)&lt;=73050)),N($A1015)&lt;SUMPRODUCT(--(Extinguishers!$A$2:$A$301=$B1015),Extinguishers!$E$2:$E$301),AND($C1015&lt;&gt;"Monthly",$C1015&lt;&gt;"Maintenance",$C1015&lt;&gt;"Internal",$C1015&lt;&gt;"Hydrostatic"),AND($E1015&lt;&gt;"Pass",$E1015&lt;&gt;"Fail"),AND($G1015&lt;&gt;"",$G1015&lt;&gt;"Open",$G1015&lt;&gt;"Closed")),"Check inputs",IF(AND($E1015="Fail",$G1015=""),"Set follow-up","OK"))))</f>
        <v/>
      </c>
      <c r="I1015" s="26">
        <f>IF(AND(ISNUMBER($A1015),N($A1015)&gt;=18264,N($A1015)&lt;=73050),$A1015,0)</f>
        <v>0</v>
      </c>
    </row>
    <row r="1016" spans="1:9" x14ac:dyDescent="0.25">
      <c r="A1016" s="25"/>
      <c r="B1016" s="13"/>
      <c r="C1016" s="13"/>
      <c r="D1016" s="14"/>
      <c r="E1016" s="13"/>
      <c r="F1016" s="14"/>
      <c r="G1016" s="13"/>
      <c r="H1016" s="16" t="str">
        <f>IF(COUNTA($A1016:$G1016)=0,"",IF(OR($B1016="",SUMPRODUCT(--(Extinguishers!$A$2:$A$301=$B1016))&lt;&gt;1),"Check ID",IF(OR(NOT(AND(ISNUMBER($A1016),N($A1016)&gt;=18264,N($A1016)&lt;=73050)),N($A1016)&lt;SUMPRODUCT(--(Extinguishers!$A$2:$A$301=$B1016),Extinguishers!$E$2:$E$301),AND($C1016&lt;&gt;"Monthly",$C1016&lt;&gt;"Maintenance",$C1016&lt;&gt;"Internal",$C1016&lt;&gt;"Hydrostatic"),AND($E1016&lt;&gt;"Pass",$E1016&lt;&gt;"Fail"),AND($G1016&lt;&gt;"",$G1016&lt;&gt;"Open",$G1016&lt;&gt;"Closed")),"Check inputs",IF(AND($E1016="Fail",$G1016=""),"Set follow-up","OK"))))</f>
        <v/>
      </c>
      <c r="I1016" s="26">
        <f>IF(AND(ISNUMBER($A1016),N($A1016)&gt;=18264,N($A1016)&lt;=73050),$A1016,0)</f>
        <v>0</v>
      </c>
    </row>
    <row r="1017" spans="1:9" x14ac:dyDescent="0.25">
      <c r="A1017" s="25"/>
      <c r="B1017" s="13"/>
      <c r="C1017" s="13"/>
      <c r="D1017" s="14"/>
      <c r="E1017" s="13"/>
      <c r="F1017" s="14"/>
      <c r="G1017" s="13"/>
      <c r="H1017" s="16" t="str">
        <f>IF(COUNTA($A1017:$G1017)=0,"",IF(OR($B1017="",SUMPRODUCT(--(Extinguishers!$A$2:$A$301=$B1017))&lt;&gt;1),"Check ID",IF(OR(NOT(AND(ISNUMBER($A1017),N($A1017)&gt;=18264,N($A1017)&lt;=73050)),N($A1017)&lt;SUMPRODUCT(--(Extinguishers!$A$2:$A$301=$B1017),Extinguishers!$E$2:$E$301),AND($C1017&lt;&gt;"Monthly",$C1017&lt;&gt;"Maintenance",$C1017&lt;&gt;"Internal",$C1017&lt;&gt;"Hydrostatic"),AND($E1017&lt;&gt;"Pass",$E1017&lt;&gt;"Fail"),AND($G1017&lt;&gt;"",$G1017&lt;&gt;"Open",$G1017&lt;&gt;"Closed")),"Check inputs",IF(AND($E1017="Fail",$G1017=""),"Set follow-up","OK"))))</f>
        <v/>
      </c>
      <c r="I1017" s="26">
        <f>IF(AND(ISNUMBER($A1017),N($A1017)&gt;=18264,N($A1017)&lt;=73050),$A1017,0)</f>
        <v>0</v>
      </c>
    </row>
    <row r="1018" spans="1:9" x14ac:dyDescent="0.25">
      <c r="A1018" s="25"/>
      <c r="B1018" s="13"/>
      <c r="C1018" s="13"/>
      <c r="D1018" s="14"/>
      <c r="E1018" s="13"/>
      <c r="F1018" s="14"/>
      <c r="G1018" s="13"/>
      <c r="H1018" s="16" t="str">
        <f>IF(COUNTA($A1018:$G1018)=0,"",IF(OR($B1018="",SUMPRODUCT(--(Extinguishers!$A$2:$A$301=$B1018))&lt;&gt;1),"Check ID",IF(OR(NOT(AND(ISNUMBER($A1018),N($A1018)&gt;=18264,N($A1018)&lt;=73050)),N($A1018)&lt;SUMPRODUCT(--(Extinguishers!$A$2:$A$301=$B1018),Extinguishers!$E$2:$E$301),AND($C1018&lt;&gt;"Monthly",$C1018&lt;&gt;"Maintenance",$C1018&lt;&gt;"Internal",$C1018&lt;&gt;"Hydrostatic"),AND($E1018&lt;&gt;"Pass",$E1018&lt;&gt;"Fail"),AND($G1018&lt;&gt;"",$G1018&lt;&gt;"Open",$G1018&lt;&gt;"Closed")),"Check inputs",IF(AND($E1018="Fail",$G1018=""),"Set follow-up","OK"))))</f>
        <v/>
      </c>
      <c r="I1018" s="26">
        <f>IF(AND(ISNUMBER($A1018),N($A1018)&gt;=18264,N($A1018)&lt;=73050),$A1018,0)</f>
        <v>0</v>
      </c>
    </row>
    <row r="1019" spans="1:9" x14ac:dyDescent="0.25">
      <c r="A1019" s="25"/>
      <c r="B1019" s="13"/>
      <c r="C1019" s="13"/>
      <c r="D1019" s="14"/>
      <c r="E1019" s="13"/>
      <c r="F1019" s="14"/>
      <c r="G1019" s="13"/>
      <c r="H1019" s="16" t="str">
        <f>IF(COUNTA($A1019:$G1019)=0,"",IF(OR($B1019="",SUMPRODUCT(--(Extinguishers!$A$2:$A$301=$B1019))&lt;&gt;1),"Check ID",IF(OR(NOT(AND(ISNUMBER($A1019),N($A1019)&gt;=18264,N($A1019)&lt;=73050)),N($A1019)&lt;SUMPRODUCT(--(Extinguishers!$A$2:$A$301=$B1019),Extinguishers!$E$2:$E$301),AND($C1019&lt;&gt;"Monthly",$C1019&lt;&gt;"Maintenance",$C1019&lt;&gt;"Internal",$C1019&lt;&gt;"Hydrostatic"),AND($E1019&lt;&gt;"Pass",$E1019&lt;&gt;"Fail"),AND($G1019&lt;&gt;"",$G1019&lt;&gt;"Open",$G1019&lt;&gt;"Closed")),"Check inputs",IF(AND($E1019="Fail",$G1019=""),"Set follow-up","OK"))))</f>
        <v/>
      </c>
      <c r="I1019" s="26">
        <f>IF(AND(ISNUMBER($A1019),N($A1019)&gt;=18264,N($A1019)&lt;=73050),$A1019,0)</f>
        <v>0</v>
      </c>
    </row>
    <row r="1020" spans="1:9" x14ac:dyDescent="0.25">
      <c r="A1020" s="25"/>
      <c r="B1020" s="13"/>
      <c r="C1020" s="13"/>
      <c r="D1020" s="14"/>
      <c r="E1020" s="13"/>
      <c r="F1020" s="14"/>
      <c r="G1020" s="13"/>
      <c r="H1020" s="16" t="str">
        <f>IF(COUNTA($A1020:$G1020)=0,"",IF(OR($B1020="",SUMPRODUCT(--(Extinguishers!$A$2:$A$301=$B1020))&lt;&gt;1),"Check ID",IF(OR(NOT(AND(ISNUMBER($A1020),N($A1020)&gt;=18264,N($A1020)&lt;=73050)),N($A1020)&lt;SUMPRODUCT(--(Extinguishers!$A$2:$A$301=$B1020),Extinguishers!$E$2:$E$301),AND($C1020&lt;&gt;"Monthly",$C1020&lt;&gt;"Maintenance",$C1020&lt;&gt;"Internal",$C1020&lt;&gt;"Hydrostatic"),AND($E1020&lt;&gt;"Pass",$E1020&lt;&gt;"Fail"),AND($G1020&lt;&gt;"",$G1020&lt;&gt;"Open",$G1020&lt;&gt;"Closed")),"Check inputs",IF(AND($E1020="Fail",$G1020=""),"Set follow-up","OK"))))</f>
        <v/>
      </c>
      <c r="I1020" s="26">
        <f>IF(AND(ISNUMBER($A1020),N($A1020)&gt;=18264,N($A1020)&lt;=73050),$A1020,0)</f>
        <v>0</v>
      </c>
    </row>
    <row r="1021" spans="1:9" x14ac:dyDescent="0.25">
      <c r="A1021" s="25"/>
      <c r="B1021" s="13"/>
      <c r="C1021" s="13"/>
      <c r="D1021" s="14"/>
      <c r="E1021" s="13"/>
      <c r="F1021" s="14"/>
      <c r="G1021" s="13"/>
      <c r="H1021" s="16" t="str">
        <f>IF(COUNTA($A1021:$G1021)=0,"",IF(OR($B1021="",SUMPRODUCT(--(Extinguishers!$A$2:$A$301=$B1021))&lt;&gt;1),"Check ID",IF(OR(NOT(AND(ISNUMBER($A1021),N($A1021)&gt;=18264,N($A1021)&lt;=73050)),N($A1021)&lt;SUMPRODUCT(--(Extinguishers!$A$2:$A$301=$B1021),Extinguishers!$E$2:$E$301),AND($C1021&lt;&gt;"Monthly",$C1021&lt;&gt;"Maintenance",$C1021&lt;&gt;"Internal",$C1021&lt;&gt;"Hydrostatic"),AND($E1021&lt;&gt;"Pass",$E1021&lt;&gt;"Fail"),AND($G1021&lt;&gt;"",$G1021&lt;&gt;"Open",$G1021&lt;&gt;"Closed")),"Check inputs",IF(AND($E1021="Fail",$G1021=""),"Set follow-up","OK"))))</f>
        <v/>
      </c>
      <c r="I1021" s="26">
        <f>IF(AND(ISNUMBER($A1021),N($A1021)&gt;=18264,N($A1021)&lt;=73050),$A1021,0)</f>
        <v>0</v>
      </c>
    </row>
    <row r="1022" spans="1:9" x14ac:dyDescent="0.25">
      <c r="A1022" s="25"/>
      <c r="B1022" s="13"/>
      <c r="C1022" s="13"/>
      <c r="D1022" s="14"/>
      <c r="E1022" s="13"/>
      <c r="F1022" s="14"/>
      <c r="G1022" s="13"/>
      <c r="H1022" s="16" t="str">
        <f>IF(COUNTA($A1022:$G1022)=0,"",IF(OR($B1022="",SUMPRODUCT(--(Extinguishers!$A$2:$A$301=$B1022))&lt;&gt;1),"Check ID",IF(OR(NOT(AND(ISNUMBER($A1022),N($A1022)&gt;=18264,N($A1022)&lt;=73050)),N($A1022)&lt;SUMPRODUCT(--(Extinguishers!$A$2:$A$301=$B1022),Extinguishers!$E$2:$E$301),AND($C1022&lt;&gt;"Monthly",$C1022&lt;&gt;"Maintenance",$C1022&lt;&gt;"Internal",$C1022&lt;&gt;"Hydrostatic"),AND($E1022&lt;&gt;"Pass",$E1022&lt;&gt;"Fail"),AND($G1022&lt;&gt;"",$G1022&lt;&gt;"Open",$G1022&lt;&gt;"Closed")),"Check inputs",IF(AND($E1022="Fail",$G1022=""),"Set follow-up","OK"))))</f>
        <v/>
      </c>
      <c r="I1022" s="26">
        <f>IF(AND(ISNUMBER($A1022),N($A1022)&gt;=18264,N($A1022)&lt;=73050),$A1022,0)</f>
        <v>0</v>
      </c>
    </row>
    <row r="1023" spans="1:9" x14ac:dyDescent="0.25">
      <c r="A1023" s="25"/>
      <c r="B1023" s="13"/>
      <c r="C1023" s="13"/>
      <c r="D1023" s="14"/>
      <c r="E1023" s="13"/>
      <c r="F1023" s="14"/>
      <c r="G1023" s="13"/>
      <c r="H1023" s="16" t="str">
        <f>IF(COUNTA($A1023:$G1023)=0,"",IF(OR($B1023="",SUMPRODUCT(--(Extinguishers!$A$2:$A$301=$B1023))&lt;&gt;1),"Check ID",IF(OR(NOT(AND(ISNUMBER($A1023),N($A1023)&gt;=18264,N($A1023)&lt;=73050)),N($A1023)&lt;SUMPRODUCT(--(Extinguishers!$A$2:$A$301=$B1023),Extinguishers!$E$2:$E$301),AND($C1023&lt;&gt;"Monthly",$C1023&lt;&gt;"Maintenance",$C1023&lt;&gt;"Internal",$C1023&lt;&gt;"Hydrostatic"),AND($E1023&lt;&gt;"Pass",$E1023&lt;&gt;"Fail"),AND($G1023&lt;&gt;"",$G1023&lt;&gt;"Open",$G1023&lt;&gt;"Closed")),"Check inputs",IF(AND($E1023="Fail",$G1023=""),"Set follow-up","OK"))))</f>
        <v/>
      </c>
      <c r="I1023" s="26">
        <f>IF(AND(ISNUMBER($A1023),N($A1023)&gt;=18264,N($A1023)&lt;=73050),$A1023,0)</f>
        <v>0</v>
      </c>
    </row>
    <row r="1024" spans="1:9" x14ac:dyDescent="0.25">
      <c r="A1024" s="25"/>
      <c r="B1024" s="13"/>
      <c r="C1024" s="13"/>
      <c r="D1024" s="14"/>
      <c r="E1024" s="13"/>
      <c r="F1024" s="14"/>
      <c r="G1024" s="13"/>
      <c r="H1024" s="16" t="str">
        <f>IF(COUNTA($A1024:$G1024)=0,"",IF(OR($B1024="",SUMPRODUCT(--(Extinguishers!$A$2:$A$301=$B1024))&lt;&gt;1),"Check ID",IF(OR(NOT(AND(ISNUMBER($A1024),N($A1024)&gt;=18264,N($A1024)&lt;=73050)),N($A1024)&lt;SUMPRODUCT(--(Extinguishers!$A$2:$A$301=$B1024),Extinguishers!$E$2:$E$301),AND($C1024&lt;&gt;"Monthly",$C1024&lt;&gt;"Maintenance",$C1024&lt;&gt;"Internal",$C1024&lt;&gt;"Hydrostatic"),AND($E1024&lt;&gt;"Pass",$E1024&lt;&gt;"Fail"),AND($G1024&lt;&gt;"",$G1024&lt;&gt;"Open",$G1024&lt;&gt;"Closed")),"Check inputs",IF(AND($E1024="Fail",$G1024=""),"Set follow-up","OK"))))</f>
        <v/>
      </c>
      <c r="I1024" s="26">
        <f>IF(AND(ISNUMBER($A1024),N($A1024)&gt;=18264,N($A1024)&lt;=73050),$A1024,0)</f>
        <v>0</v>
      </c>
    </row>
    <row r="1025" spans="1:9" x14ac:dyDescent="0.25">
      <c r="A1025" s="25"/>
      <c r="B1025" s="13"/>
      <c r="C1025" s="13"/>
      <c r="D1025" s="14"/>
      <c r="E1025" s="13"/>
      <c r="F1025" s="14"/>
      <c r="G1025" s="13"/>
      <c r="H1025" s="16" t="str">
        <f>IF(COUNTA($A1025:$G1025)=0,"",IF(OR($B1025="",SUMPRODUCT(--(Extinguishers!$A$2:$A$301=$B1025))&lt;&gt;1),"Check ID",IF(OR(NOT(AND(ISNUMBER($A1025),N($A1025)&gt;=18264,N($A1025)&lt;=73050)),N($A1025)&lt;SUMPRODUCT(--(Extinguishers!$A$2:$A$301=$B1025),Extinguishers!$E$2:$E$301),AND($C1025&lt;&gt;"Monthly",$C1025&lt;&gt;"Maintenance",$C1025&lt;&gt;"Internal",$C1025&lt;&gt;"Hydrostatic"),AND($E1025&lt;&gt;"Pass",$E1025&lt;&gt;"Fail"),AND($G1025&lt;&gt;"",$G1025&lt;&gt;"Open",$G1025&lt;&gt;"Closed")),"Check inputs",IF(AND($E1025="Fail",$G1025=""),"Set follow-up","OK"))))</f>
        <v/>
      </c>
      <c r="I1025" s="26">
        <f>IF(AND(ISNUMBER($A1025),N($A1025)&gt;=18264,N($A1025)&lt;=73050),$A1025,0)</f>
        <v>0</v>
      </c>
    </row>
    <row r="1026" spans="1:9" x14ac:dyDescent="0.25">
      <c r="A1026" s="25"/>
      <c r="B1026" s="13"/>
      <c r="C1026" s="13"/>
      <c r="D1026" s="14"/>
      <c r="E1026" s="13"/>
      <c r="F1026" s="14"/>
      <c r="G1026" s="13"/>
      <c r="H1026" s="16" t="str">
        <f>IF(COUNTA($A1026:$G1026)=0,"",IF(OR($B1026="",SUMPRODUCT(--(Extinguishers!$A$2:$A$301=$B1026))&lt;&gt;1),"Check ID",IF(OR(NOT(AND(ISNUMBER($A1026),N($A1026)&gt;=18264,N($A1026)&lt;=73050)),N($A1026)&lt;SUMPRODUCT(--(Extinguishers!$A$2:$A$301=$B1026),Extinguishers!$E$2:$E$301),AND($C1026&lt;&gt;"Monthly",$C1026&lt;&gt;"Maintenance",$C1026&lt;&gt;"Internal",$C1026&lt;&gt;"Hydrostatic"),AND($E1026&lt;&gt;"Pass",$E1026&lt;&gt;"Fail"),AND($G1026&lt;&gt;"",$G1026&lt;&gt;"Open",$G1026&lt;&gt;"Closed")),"Check inputs",IF(AND($E1026="Fail",$G1026=""),"Set follow-up","OK"))))</f>
        <v/>
      </c>
      <c r="I1026" s="26">
        <f>IF(AND(ISNUMBER($A1026),N($A1026)&gt;=18264,N($A1026)&lt;=73050),$A1026,0)</f>
        <v>0</v>
      </c>
    </row>
    <row r="1027" spans="1:9" x14ac:dyDescent="0.25">
      <c r="A1027" s="25"/>
      <c r="B1027" s="13"/>
      <c r="C1027" s="13"/>
      <c r="D1027" s="14"/>
      <c r="E1027" s="13"/>
      <c r="F1027" s="14"/>
      <c r="G1027" s="13"/>
      <c r="H1027" s="16" t="str">
        <f>IF(COUNTA($A1027:$G1027)=0,"",IF(OR($B1027="",SUMPRODUCT(--(Extinguishers!$A$2:$A$301=$B1027))&lt;&gt;1),"Check ID",IF(OR(NOT(AND(ISNUMBER($A1027),N($A1027)&gt;=18264,N($A1027)&lt;=73050)),N($A1027)&lt;SUMPRODUCT(--(Extinguishers!$A$2:$A$301=$B1027),Extinguishers!$E$2:$E$301),AND($C1027&lt;&gt;"Monthly",$C1027&lt;&gt;"Maintenance",$C1027&lt;&gt;"Internal",$C1027&lt;&gt;"Hydrostatic"),AND($E1027&lt;&gt;"Pass",$E1027&lt;&gt;"Fail"),AND($G1027&lt;&gt;"",$G1027&lt;&gt;"Open",$G1027&lt;&gt;"Closed")),"Check inputs",IF(AND($E1027="Fail",$G1027=""),"Set follow-up","OK"))))</f>
        <v/>
      </c>
      <c r="I1027" s="26">
        <f>IF(AND(ISNUMBER($A1027),N($A1027)&gt;=18264,N($A1027)&lt;=73050),$A1027,0)</f>
        <v>0</v>
      </c>
    </row>
    <row r="1028" spans="1:9" x14ac:dyDescent="0.25">
      <c r="A1028" s="25"/>
      <c r="B1028" s="13"/>
      <c r="C1028" s="13"/>
      <c r="D1028" s="14"/>
      <c r="E1028" s="13"/>
      <c r="F1028" s="14"/>
      <c r="G1028" s="13"/>
      <c r="H1028" s="16" t="str">
        <f>IF(COUNTA($A1028:$G1028)=0,"",IF(OR($B1028="",SUMPRODUCT(--(Extinguishers!$A$2:$A$301=$B1028))&lt;&gt;1),"Check ID",IF(OR(NOT(AND(ISNUMBER($A1028),N($A1028)&gt;=18264,N($A1028)&lt;=73050)),N($A1028)&lt;SUMPRODUCT(--(Extinguishers!$A$2:$A$301=$B1028),Extinguishers!$E$2:$E$301),AND($C1028&lt;&gt;"Monthly",$C1028&lt;&gt;"Maintenance",$C1028&lt;&gt;"Internal",$C1028&lt;&gt;"Hydrostatic"),AND($E1028&lt;&gt;"Pass",$E1028&lt;&gt;"Fail"),AND($G1028&lt;&gt;"",$G1028&lt;&gt;"Open",$G1028&lt;&gt;"Closed")),"Check inputs",IF(AND($E1028="Fail",$G1028=""),"Set follow-up","OK"))))</f>
        <v/>
      </c>
      <c r="I1028" s="26">
        <f>IF(AND(ISNUMBER($A1028),N($A1028)&gt;=18264,N($A1028)&lt;=73050),$A1028,0)</f>
        <v>0</v>
      </c>
    </row>
    <row r="1029" spans="1:9" x14ac:dyDescent="0.25">
      <c r="A1029" s="25"/>
      <c r="B1029" s="13"/>
      <c r="C1029" s="13"/>
      <c r="D1029" s="14"/>
      <c r="E1029" s="13"/>
      <c r="F1029" s="14"/>
      <c r="G1029" s="13"/>
      <c r="H1029" s="16" t="str">
        <f>IF(COUNTA($A1029:$G1029)=0,"",IF(OR($B1029="",SUMPRODUCT(--(Extinguishers!$A$2:$A$301=$B1029))&lt;&gt;1),"Check ID",IF(OR(NOT(AND(ISNUMBER($A1029),N($A1029)&gt;=18264,N($A1029)&lt;=73050)),N($A1029)&lt;SUMPRODUCT(--(Extinguishers!$A$2:$A$301=$B1029),Extinguishers!$E$2:$E$301),AND($C1029&lt;&gt;"Monthly",$C1029&lt;&gt;"Maintenance",$C1029&lt;&gt;"Internal",$C1029&lt;&gt;"Hydrostatic"),AND($E1029&lt;&gt;"Pass",$E1029&lt;&gt;"Fail"),AND($G1029&lt;&gt;"",$G1029&lt;&gt;"Open",$G1029&lt;&gt;"Closed")),"Check inputs",IF(AND($E1029="Fail",$G1029=""),"Set follow-up","OK"))))</f>
        <v/>
      </c>
      <c r="I1029" s="26">
        <f>IF(AND(ISNUMBER($A1029),N($A1029)&gt;=18264,N($A1029)&lt;=73050),$A1029,0)</f>
        <v>0</v>
      </c>
    </row>
    <row r="1030" spans="1:9" x14ac:dyDescent="0.25">
      <c r="A1030" s="25"/>
      <c r="B1030" s="13"/>
      <c r="C1030" s="13"/>
      <c r="D1030" s="14"/>
      <c r="E1030" s="13"/>
      <c r="F1030" s="14"/>
      <c r="G1030" s="13"/>
      <c r="H1030" s="16" t="str">
        <f>IF(COUNTA($A1030:$G1030)=0,"",IF(OR($B1030="",SUMPRODUCT(--(Extinguishers!$A$2:$A$301=$B1030))&lt;&gt;1),"Check ID",IF(OR(NOT(AND(ISNUMBER($A1030),N($A1030)&gt;=18264,N($A1030)&lt;=73050)),N($A1030)&lt;SUMPRODUCT(--(Extinguishers!$A$2:$A$301=$B1030),Extinguishers!$E$2:$E$301),AND($C1030&lt;&gt;"Monthly",$C1030&lt;&gt;"Maintenance",$C1030&lt;&gt;"Internal",$C1030&lt;&gt;"Hydrostatic"),AND($E1030&lt;&gt;"Pass",$E1030&lt;&gt;"Fail"),AND($G1030&lt;&gt;"",$G1030&lt;&gt;"Open",$G1030&lt;&gt;"Closed")),"Check inputs",IF(AND($E1030="Fail",$G1030=""),"Set follow-up","OK"))))</f>
        <v/>
      </c>
      <c r="I1030" s="26">
        <f>IF(AND(ISNUMBER($A1030),N($A1030)&gt;=18264,N($A1030)&lt;=73050),$A1030,0)</f>
        <v>0</v>
      </c>
    </row>
    <row r="1031" spans="1:9" x14ac:dyDescent="0.25">
      <c r="A1031" s="25"/>
      <c r="B1031" s="13"/>
      <c r="C1031" s="13"/>
      <c r="D1031" s="14"/>
      <c r="E1031" s="13"/>
      <c r="F1031" s="14"/>
      <c r="G1031" s="13"/>
      <c r="H1031" s="16" t="str">
        <f>IF(COUNTA($A1031:$G1031)=0,"",IF(OR($B1031="",SUMPRODUCT(--(Extinguishers!$A$2:$A$301=$B1031))&lt;&gt;1),"Check ID",IF(OR(NOT(AND(ISNUMBER($A1031),N($A1031)&gt;=18264,N($A1031)&lt;=73050)),N($A1031)&lt;SUMPRODUCT(--(Extinguishers!$A$2:$A$301=$B1031),Extinguishers!$E$2:$E$301),AND($C1031&lt;&gt;"Monthly",$C1031&lt;&gt;"Maintenance",$C1031&lt;&gt;"Internal",$C1031&lt;&gt;"Hydrostatic"),AND($E1031&lt;&gt;"Pass",$E1031&lt;&gt;"Fail"),AND($G1031&lt;&gt;"",$G1031&lt;&gt;"Open",$G1031&lt;&gt;"Closed")),"Check inputs",IF(AND($E1031="Fail",$G1031=""),"Set follow-up","OK"))))</f>
        <v/>
      </c>
      <c r="I1031" s="26">
        <f>IF(AND(ISNUMBER($A1031),N($A1031)&gt;=18264,N($A1031)&lt;=73050),$A1031,0)</f>
        <v>0</v>
      </c>
    </row>
    <row r="1032" spans="1:9" x14ac:dyDescent="0.25">
      <c r="A1032" s="25"/>
      <c r="B1032" s="13"/>
      <c r="C1032" s="13"/>
      <c r="D1032" s="14"/>
      <c r="E1032" s="13"/>
      <c r="F1032" s="14"/>
      <c r="G1032" s="13"/>
      <c r="H1032" s="16" t="str">
        <f>IF(COUNTA($A1032:$G1032)=0,"",IF(OR($B1032="",SUMPRODUCT(--(Extinguishers!$A$2:$A$301=$B1032))&lt;&gt;1),"Check ID",IF(OR(NOT(AND(ISNUMBER($A1032),N($A1032)&gt;=18264,N($A1032)&lt;=73050)),N($A1032)&lt;SUMPRODUCT(--(Extinguishers!$A$2:$A$301=$B1032),Extinguishers!$E$2:$E$301),AND($C1032&lt;&gt;"Monthly",$C1032&lt;&gt;"Maintenance",$C1032&lt;&gt;"Internal",$C1032&lt;&gt;"Hydrostatic"),AND($E1032&lt;&gt;"Pass",$E1032&lt;&gt;"Fail"),AND($G1032&lt;&gt;"",$G1032&lt;&gt;"Open",$G1032&lt;&gt;"Closed")),"Check inputs",IF(AND($E1032="Fail",$G1032=""),"Set follow-up","OK"))))</f>
        <v/>
      </c>
      <c r="I1032" s="26">
        <f>IF(AND(ISNUMBER($A1032),N($A1032)&gt;=18264,N($A1032)&lt;=73050),$A1032,0)</f>
        <v>0</v>
      </c>
    </row>
    <row r="1033" spans="1:9" x14ac:dyDescent="0.25">
      <c r="A1033" s="25"/>
      <c r="B1033" s="13"/>
      <c r="C1033" s="13"/>
      <c r="D1033" s="14"/>
      <c r="E1033" s="13"/>
      <c r="F1033" s="14"/>
      <c r="G1033" s="13"/>
      <c r="H1033" s="16" t="str">
        <f>IF(COUNTA($A1033:$G1033)=0,"",IF(OR($B1033="",SUMPRODUCT(--(Extinguishers!$A$2:$A$301=$B1033))&lt;&gt;1),"Check ID",IF(OR(NOT(AND(ISNUMBER($A1033),N($A1033)&gt;=18264,N($A1033)&lt;=73050)),N($A1033)&lt;SUMPRODUCT(--(Extinguishers!$A$2:$A$301=$B1033),Extinguishers!$E$2:$E$301),AND($C1033&lt;&gt;"Monthly",$C1033&lt;&gt;"Maintenance",$C1033&lt;&gt;"Internal",$C1033&lt;&gt;"Hydrostatic"),AND($E1033&lt;&gt;"Pass",$E1033&lt;&gt;"Fail"),AND($G1033&lt;&gt;"",$G1033&lt;&gt;"Open",$G1033&lt;&gt;"Closed")),"Check inputs",IF(AND($E1033="Fail",$G1033=""),"Set follow-up","OK"))))</f>
        <v/>
      </c>
      <c r="I1033" s="26">
        <f>IF(AND(ISNUMBER($A1033),N($A1033)&gt;=18264,N($A1033)&lt;=73050),$A1033,0)</f>
        <v>0</v>
      </c>
    </row>
    <row r="1034" spans="1:9" x14ac:dyDescent="0.25">
      <c r="A1034" s="25"/>
      <c r="B1034" s="13"/>
      <c r="C1034" s="13"/>
      <c r="D1034" s="14"/>
      <c r="E1034" s="13"/>
      <c r="F1034" s="14"/>
      <c r="G1034" s="13"/>
      <c r="H1034" s="16" t="str">
        <f>IF(COUNTA($A1034:$G1034)=0,"",IF(OR($B1034="",SUMPRODUCT(--(Extinguishers!$A$2:$A$301=$B1034))&lt;&gt;1),"Check ID",IF(OR(NOT(AND(ISNUMBER($A1034),N($A1034)&gt;=18264,N($A1034)&lt;=73050)),N($A1034)&lt;SUMPRODUCT(--(Extinguishers!$A$2:$A$301=$B1034),Extinguishers!$E$2:$E$301),AND($C1034&lt;&gt;"Monthly",$C1034&lt;&gt;"Maintenance",$C1034&lt;&gt;"Internal",$C1034&lt;&gt;"Hydrostatic"),AND($E1034&lt;&gt;"Pass",$E1034&lt;&gt;"Fail"),AND($G1034&lt;&gt;"",$G1034&lt;&gt;"Open",$G1034&lt;&gt;"Closed")),"Check inputs",IF(AND($E1034="Fail",$G1034=""),"Set follow-up","OK"))))</f>
        <v/>
      </c>
      <c r="I1034" s="26">
        <f>IF(AND(ISNUMBER($A1034),N($A1034)&gt;=18264,N($A1034)&lt;=73050),$A1034,0)</f>
        <v>0</v>
      </c>
    </row>
    <row r="1035" spans="1:9" x14ac:dyDescent="0.25">
      <c r="A1035" s="25"/>
      <c r="B1035" s="13"/>
      <c r="C1035" s="13"/>
      <c r="D1035" s="14"/>
      <c r="E1035" s="13"/>
      <c r="F1035" s="14"/>
      <c r="G1035" s="13"/>
      <c r="H1035" s="16" t="str">
        <f>IF(COUNTA($A1035:$G1035)=0,"",IF(OR($B1035="",SUMPRODUCT(--(Extinguishers!$A$2:$A$301=$B1035))&lt;&gt;1),"Check ID",IF(OR(NOT(AND(ISNUMBER($A1035),N($A1035)&gt;=18264,N($A1035)&lt;=73050)),N($A1035)&lt;SUMPRODUCT(--(Extinguishers!$A$2:$A$301=$B1035),Extinguishers!$E$2:$E$301),AND($C1035&lt;&gt;"Monthly",$C1035&lt;&gt;"Maintenance",$C1035&lt;&gt;"Internal",$C1035&lt;&gt;"Hydrostatic"),AND($E1035&lt;&gt;"Pass",$E1035&lt;&gt;"Fail"),AND($G1035&lt;&gt;"",$G1035&lt;&gt;"Open",$G1035&lt;&gt;"Closed")),"Check inputs",IF(AND($E1035="Fail",$G1035=""),"Set follow-up","OK"))))</f>
        <v/>
      </c>
      <c r="I1035" s="26">
        <f>IF(AND(ISNUMBER($A1035),N($A1035)&gt;=18264,N($A1035)&lt;=73050),$A1035,0)</f>
        <v>0</v>
      </c>
    </row>
    <row r="1036" spans="1:9" x14ac:dyDescent="0.25">
      <c r="A1036" s="25"/>
      <c r="B1036" s="13"/>
      <c r="C1036" s="13"/>
      <c r="D1036" s="14"/>
      <c r="E1036" s="13"/>
      <c r="F1036" s="14"/>
      <c r="G1036" s="13"/>
      <c r="H1036" s="16" t="str">
        <f>IF(COUNTA($A1036:$G1036)=0,"",IF(OR($B1036="",SUMPRODUCT(--(Extinguishers!$A$2:$A$301=$B1036))&lt;&gt;1),"Check ID",IF(OR(NOT(AND(ISNUMBER($A1036),N($A1036)&gt;=18264,N($A1036)&lt;=73050)),N($A1036)&lt;SUMPRODUCT(--(Extinguishers!$A$2:$A$301=$B1036),Extinguishers!$E$2:$E$301),AND($C1036&lt;&gt;"Monthly",$C1036&lt;&gt;"Maintenance",$C1036&lt;&gt;"Internal",$C1036&lt;&gt;"Hydrostatic"),AND($E1036&lt;&gt;"Pass",$E1036&lt;&gt;"Fail"),AND($G1036&lt;&gt;"",$G1036&lt;&gt;"Open",$G1036&lt;&gt;"Closed")),"Check inputs",IF(AND($E1036="Fail",$G1036=""),"Set follow-up","OK"))))</f>
        <v/>
      </c>
      <c r="I1036" s="26">
        <f>IF(AND(ISNUMBER($A1036),N($A1036)&gt;=18264,N($A1036)&lt;=73050),$A1036,0)</f>
        <v>0</v>
      </c>
    </row>
    <row r="1037" spans="1:9" x14ac:dyDescent="0.25">
      <c r="A1037" s="25"/>
      <c r="B1037" s="13"/>
      <c r="C1037" s="13"/>
      <c r="D1037" s="14"/>
      <c r="E1037" s="13"/>
      <c r="F1037" s="14"/>
      <c r="G1037" s="13"/>
      <c r="H1037" s="16" t="str">
        <f>IF(COUNTA($A1037:$G1037)=0,"",IF(OR($B1037="",SUMPRODUCT(--(Extinguishers!$A$2:$A$301=$B1037))&lt;&gt;1),"Check ID",IF(OR(NOT(AND(ISNUMBER($A1037),N($A1037)&gt;=18264,N($A1037)&lt;=73050)),N($A1037)&lt;SUMPRODUCT(--(Extinguishers!$A$2:$A$301=$B1037),Extinguishers!$E$2:$E$301),AND($C1037&lt;&gt;"Monthly",$C1037&lt;&gt;"Maintenance",$C1037&lt;&gt;"Internal",$C1037&lt;&gt;"Hydrostatic"),AND($E1037&lt;&gt;"Pass",$E1037&lt;&gt;"Fail"),AND($G1037&lt;&gt;"",$G1037&lt;&gt;"Open",$G1037&lt;&gt;"Closed")),"Check inputs",IF(AND($E1037="Fail",$G1037=""),"Set follow-up","OK"))))</f>
        <v/>
      </c>
      <c r="I1037" s="26">
        <f>IF(AND(ISNUMBER($A1037),N($A1037)&gt;=18264,N($A1037)&lt;=73050),$A1037,0)</f>
        <v>0</v>
      </c>
    </row>
    <row r="1038" spans="1:9" x14ac:dyDescent="0.25">
      <c r="A1038" s="25"/>
      <c r="B1038" s="13"/>
      <c r="C1038" s="13"/>
      <c r="D1038" s="14"/>
      <c r="E1038" s="13"/>
      <c r="F1038" s="14"/>
      <c r="G1038" s="13"/>
      <c r="H1038" s="16" t="str">
        <f>IF(COUNTA($A1038:$G1038)=0,"",IF(OR($B1038="",SUMPRODUCT(--(Extinguishers!$A$2:$A$301=$B1038))&lt;&gt;1),"Check ID",IF(OR(NOT(AND(ISNUMBER($A1038),N($A1038)&gt;=18264,N($A1038)&lt;=73050)),N($A1038)&lt;SUMPRODUCT(--(Extinguishers!$A$2:$A$301=$B1038),Extinguishers!$E$2:$E$301),AND($C1038&lt;&gt;"Monthly",$C1038&lt;&gt;"Maintenance",$C1038&lt;&gt;"Internal",$C1038&lt;&gt;"Hydrostatic"),AND($E1038&lt;&gt;"Pass",$E1038&lt;&gt;"Fail"),AND($G1038&lt;&gt;"",$G1038&lt;&gt;"Open",$G1038&lt;&gt;"Closed")),"Check inputs",IF(AND($E1038="Fail",$G1038=""),"Set follow-up","OK"))))</f>
        <v/>
      </c>
      <c r="I1038" s="26">
        <f>IF(AND(ISNUMBER($A1038),N($A1038)&gt;=18264,N($A1038)&lt;=73050),$A1038,0)</f>
        <v>0</v>
      </c>
    </row>
    <row r="1039" spans="1:9" x14ac:dyDescent="0.25">
      <c r="A1039" s="25"/>
      <c r="B1039" s="13"/>
      <c r="C1039" s="13"/>
      <c r="D1039" s="14"/>
      <c r="E1039" s="13"/>
      <c r="F1039" s="14"/>
      <c r="G1039" s="13"/>
      <c r="H1039" s="16" t="str">
        <f>IF(COUNTA($A1039:$G1039)=0,"",IF(OR($B1039="",SUMPRODUCT(--(Extinguishers!$A$2:$A$301=$B1039))&lt;&gt;1),"Check ID",IF(OR(NOT(AND(ISNUMBER($A1039),N($A1039)&gt;=18264,N($A1039)&lt;=73050)),N($A1039)&lt;SUMPRODUCT(--(Extinguishers!$A$2:$A$301=$B1039),Extinguishers!$E$2:$E$301),AND($C1039&lt;&gt;"Monthly",$C1039&lt;&gt;"Maintenance",$C1039&lt;&gt;"Internal",$C1039&lt;&gt;"Hydrostatic"),AND($E1039&lt;&gt;"Pass",$E1039&lt;&gt;"Fail"),AND($G1039&lt;&gt;"",$G1039&lt;&gt;"Open",$G1039&lt;&gt;"Closed")),"Check inputs",IF(AND($E1039="Fail",$G1039=""),"Set follow-up","OK"))))</f>
        <v/>
      </c>
      <c r="I1039" s="26">
        <f>IF(AND(ISNUMBER($A1039),N($A1039)&gt;=18264,N($A1039)&lt;=73050),$A1039,0)</f>
        <v>0</v>
      </c>
    </row>
    <row r="1040" spans="1:9" x14ac:dyDescent="0.25">
      <c r="A1040" s="25"/>
      <c r="B1040" s="13"/>
      <c r="C1040" s="13"/>
      <c r="D1040" s="14"/>
      <c r="E1040" s="13"/>
      <c r="F1040" s="14"/>
      <c r="G1040" s="13"/>
      <c r="H1040" s="16" t="str">
        <f>IF(COUNTA($A1040:$G1040)=0,"",IF(OR($B1040="",SUMPRODUCT(--(Extinguishers!$A$2:$A$301=$B1040))&lt;&gt;1),"Check ID",IF(OR(NOT(AND(ISNUMBER($A1040),N($A1040)&gt;=18264,N($A1040)&lt;=73050)),N($A1040)&lt;SUMPRODUCT(--(Extinguishers!$A$2:$A$301=$B1040),Extinguishers!$E$2:$E$301),AND($C1040&lt;&gt;"Monthly",$C1040&lt;&gt;"Maintenance",$C1040&lt;&gt;"Internal",$C1040&lt;&gt;"Hydrostatic"),AND($E1040&lt;&gt;"Pass",$E1040&lt;&gt;"Fail"),AND($G1040&lt;&gt;"",$G1040&lt;&gt;"Open",$G1040&lt;&gt;"Closed")),"Check inputs",IF(AND($E1040="Fail",$G1040=""),"Set follow-up","OK"))))</f>
        <v/>
      </c>
      <c r="I1040" s="26">
        <f>IF(AND(ISNUMBER($A1040),N($A1040)&gt;=18264,N($A1040)&lt;=73050),$A1040,0)</f>
        <v>0</v>
      </c>
    </row>
    <row r="1041" spans="1:9" x14ac:dyDescent="0.25">
      <c r="A1041" s="25"/>
      <c r="B1041" s="13"/>
      <c r="C1041" s="13"/>
      <c r="D1041" s="14"/>
      <c r="E1041" s="13"/>
      <c r="F1041" s="14"/>
      <c r="G1041" s="13"/>
      <c r="H1041" s="16" t="str">
        <f>IF(COUNTA($A1041:$G1041)=0,"",IF(OR($B1041="",SUMPRODUCT(--(Extinguishers!$A$2:$A$301=$B1041))&lt;&gt;1),"Check ID",IF(OR(NOT(AND(ISNUMBER($A1041),N($A1041)&gt;=18264,N($A1041)&lt;=73050)),N($A1041)&lt;SUMPRODUCT(--(Extinguishers!$A$2:$A$301=$B1041),Extinguishers!$E$2:$E$301),AND($C1041&lt;&gt;"Monthly",$C1041&lt;&gt;"Maintenance",$C1041&lt;&gt;"Internal",$C1041&lt;&gt;"Hydrostatic"),AND($E1041&lt;&gt;"Pass",$E1041&lt;&gt;"Fail"),AND($G1041&lt;&gt;"",$G1041&lt;&gt;"Open",$G1041&lt;&gt;"Closed")),"Check inputs",IF(AND($E1041="Fail",$G1041=""),"Set follow-up","OK"))))</f>
        <v/>
      </c>
      <c r="I1041" s="26">
        <f>IF(AND(ISNUMBER($A1041),N($A1041)&gt;=18264,N($A1041)&lt;=73050),$A1041,0)</f>
        <v>0</v>
      </c>
    </row>
    <row r="1042" spans="1:9" x14ac:dyDescent="0.25">
      <c r="A1042" s="25"/>
      <c r="B1042" s="13"/>
      <c r="C1042" s="13"/>
      <c r="D1042" s="14"/>
      <c r="E1042" s="13"/>
      <c r="F1042" s="14"/>
      <c r="G1042" s="13"/>
      <c r="H1042" s="16" t="str">
        <f>IF(COUNTA($A1042:$G1042)=0,"",IF(OR($B1042="",SUMPRODUCT(--(Extinguishers!$A$2:$A$301=$B1042))&lt;&gt;1),"Check ID",IF(OR(NOT(AND(ISNUMBER($A1042),N($A1042)&gt;=18264,N($A1042)&lt;=73050)),N($A1042)&lt;SUMPRODUCT(--(Extinguishers!$A$2:$A$301=$B1042),Extinguishers!$E$2:$E$301),AND($C1042&lt;&gt;"Monthly",$C1042&lt;&gt;"Maintenance",$C1042&lt;&gt;"Internal",$C1042&lt;&gt;"Hydrostatic"),AND($E1042&lt;&gt;"Pass",$E1042&lt;&gt;"Fail"),AND($G1042&lt;&gt;"",$G1042&lt;&gt;"Open",$G1042&lt;&gt;"Closed")),"Check inputs",IF(AND($E1042="Fail",$G1042=""),"Set follow-up","OK"))))</f>
        <v/>
      </c>
      <c r="I1042" s="26">
        <f>IF(AND(ISNUMBER($A1042),N($A1042)&gt;=18264,N($A1042)&lt;=73050),$A1042,0)</f>
        <v>0</v>
      </c>
    </row>
    <row r="1043" spans="1:9" x14ac:dyDescent="0.25">
      <c r="A1043" s="25"/>
      <c r="B1043" s="13"/>
      <c r="C1043" s="13"/>
      <c r="D1043" s="14"/>
      <c r="E1043" s="13"/>
      <c r="F1043" s="14"/>
      <c r="G1043" s="13"/>
      <c r="H1043" s="16" t="str">
        <f>IF(COUNTA($A1043:$G1043)=0,"",IF(OR($B1043="",SUMPRODUCT(--(Extinguishers!$A$2:$A$301=$B1043))&lt;&gt;1),"Check ID",IF(OR(NOT(AND(ISNUMBER($A1043),N($A1043)&gt;=18264,N($A1043)&lt;=73050)),N($A1043)&lt;SUMPRODUCT(--(Extinguishers!$A$2:$A$301=$B1043),Extinguishers!$E$2:$E$301),AND($C1043&lt;&gt;"Monthly",$C1043&lt;&gt;"Maintenance",$C1043&lt;&gt;"Internal",$C1043&lt;&gt;"Hydrostatic"),AND($E1043&lt;&gt;"Pass",$E1043&lt;&gt;"Fail"),AND($G1043&lt;&gt;"",$G1043&lt;&gt;"Open",$G1043&lt;&gt;"Closed")),"Check inputs",IF(AND($E1043="Fail",$G1043=""),"Set follow-up","OK"))))</f>
        <v/>
      </c>
      <c r="I1043" s="26">
        <f>IF(AND(ISNUMBER($A1043),N($A1043)&gt;=18264,N($A1043)&lt;=73050),$A1043,0)</f>
        <v>0</v>
      </c>
    </row>
    <row r="1044" spans="1:9" x14ac:dyDescent="0.25">
      <c r="A1044" s="25"/>
      <c r="B1044" s="13"/>
      <c r="C1044" s="13"/>
      <c r="D1044" s="14"/>
      <c r="E1044" s="13"/>
      <c r="F1044" s="14"/>
      <c r="G1044" s="13"/>
      <c r="H1044" s="16" t="str">
        <f>IF(COUNTA($A1044:$G1044)=0,"",IF(OR($B1044="",SUMPRODUCT(--(Extinguishers!$A$2:$A$301=$B1044))&lt;&gt;1),"Check ID",IF(OR(NOT(AND(ISNUMBER($A1044),N($A1044)&gt;=18264,N($A1044)&lt;=73050)),N($A1044)&lt;SUMPRODUCT(--(Extinguishers!$A$2:$A$301=$B1044),Extinguishers!$E$2:$E$301),AND($C1044&lt;&gt;"Monthly",$C1044&lt;&gt;"Maintenance",$C1044&lt;&gt;"Internal",$C1044&lt;&gt;"Hydrostatic"),AND($E1044&lt;&gt;"Pass",$E1044&lt;&gt;"Fail"),AND($G1044&lt;&gt;"",$G1044&lt;&gt;"Open",$G1044&lt;&gt;"Closed")),"Check inputs",IF(AND($E1044="Fail",$G1044=""),"Set follow-up","OK"))))</f>
        <v/>
      </c>
      <c r="I1044" s="26">
        <f>IF(AND(ISNUMBER($A1044),N($A1044)&gt;=18264,N($A1044)&lt;=73050),$A1044,0)</f>
        <v>0</v>
      </c>
    </row>
    <row r="1045" spans="1:9" x14ac:dyDescent="0.25">
      <c r="A1045" s="25"/>
      <c r="B1045" s="13"/>
      <c r="C1045" s="13"/>
      <c r="D1045" s="14"/>
      <c r="E1045" s="13"/>
      <c r="F1045" s="14"/>
      <c r="G1045" s="13"/>
      <c r="H1045" s="16" t="str">
        <f>IF(COUNTA($A1045:$G1045)=0,"",IF(OR($B1045="",SUMPRODUCT(--(Extinguishers!$A$2:$A$301=$B1045))&lt;&gt;1),"Check ID",IF(OR(NOT(AND(ISNUMBER($A1045),N($A1045)&gt;=18264,N($A1045)&lt;=73050)),N($A1045)&lt;SUMPRODUCT(--(Extinguishers!$A$2:$A$301=$B1045),Extinguishers!$E$2:$E$301),AND($C1045&lt;&gt;"Monthly",$C1045&lt;&gt;"Maintenance",$C1045&lt;&gt;"Internal",$C1045&lt;&gt;"Hydrostatic"),AND($E1045&lt;&gt;"Pass",$E1045&lt;&gt;"Fail"),AND($G1045&lt;&gt;"",$G1045&lt;&gt;"Open",$G1045&lt;&gt;"Closed")),"Check inputs",IF(AND($E1045="Fail",$G1045=""),"Set follow-up","OK"))))</f>
        <v/>
      </c>
      <c r="I1045" s="26">
        <f>IF(AND(ISNUMBER($A1045),N($A1045)&gt;=18264,N($A1045)&lt;=73050),$A1045,0)</f>
        <v>0</v>
      </c>
    </row>
    <row r="1046" spans="1:9" x14ac:dyDescent="0.25">
      <c r="A1046" s="25"/>
      <c r="B1046" s="13"/>
      <c r="C1046" s="13"/>
      <c r="D1046" s="14"/>
      <c r="E1046" s="13"/>
      <c r="F1046" s="14"/>
      <c r="G1046" s="13"/>
      <c r="H1046" s="16" t="str">
        <f>IF(COUNTA($A1046:$G1046)=0,"",IF(OR($B1046="",SUMPRODUCT(--(Extinguishers!$A$2:$A$301=$B1046))&lt;&gt;1),"Check ID",IF(OR(NOT(AND(ISNUMBER($A1046),N($A1046)&gt;=18264,N($A1046)&lt;=73050)),N($A1046)&lt;SUMPRODUCT(--(Extinguishers!$A$2:$A$301=$B1046),Extinguishers!$E$2:$E$301),AND($C1046&lt;&gt;"Monthly",$C1046&lt;&gt;"Maintenance",$C1046&lt;&gt;"Internal",$C1046&lt;&gt;"Hydrostatic"),AND($E1046&lt;&gt;"Pass",$E1046&lt;&gt;"Fail"),AND($G1046&lt;&gt;"",$G1046&lt;&gt;"Open",$G1046&lt;&gt;"Closed")),"Check inputs",IF(AND($E1046="Fail",$G1046=""),"Set follow-up","OK"))))</f>
        <v/>
      </c>
      <c r="I1046" s="26">
        <f>IF(AND(ISNUMBER($A1046),N($A1046)&gt;=18264,N($A1046)&lt;=73050),$A1046,0)</f>
        <v>0</v>
      </c>
    </row>
    <row r="1047" spans="1:9" x14ac:dyDescent="0.25">
      <c r="A1047" s="25"/>
      <c r="B1047" s="13"/>
      <c r="C1047" s="13"/>
      <c r="D1047" s="14"/>
      <c r="E1047" s="13"/>
      <c r="F1047" s="14"/>
      <c r="G1047" s="13"/>
      <c r="H1047" s="16" t="str">
        <f>IF(COUNTA($A1047:$G1047)=0,"",IF(OR($B1047="",SUMPRODUCT(--(Extinguishers!$A$2:$A$301=$B1047))&lt;&gt;1),"Check ID",IF(OR(NOT(AND(ISNUMBER($A1047),N($A1047)&gt;=18264,N($A1047)&lt;=73050)),N($A1047)&lt;SUMPRODUCT(--(Extinguishers!$A$2:$A$301=$B1047),Extinguishers!$E$2:$E$301),AND($C1047&lt;&gt;"Monthly",$C1047&lt;&gt;"Maintenance",$C1047&lt;&gt;"Internal",$C1047&lt;&gt;"Hydrostatic"),AND($E1047&lt;&gt;"Pass",$E1047&lt;&gt;"Fail"),AND($G1047&lt;&gt;"",$G1047&lt;&gt;"Open",$G1047&lt;&gt;"Closed")),"Check inputs",IF(AND($E1047="Fail",$G1047=""),"Set follow-up","OK"))))</f>
        <v/>
      </c>
      <c r="I1047" s="26">
        <f>IF(AND(ISNUMBER($A1047),N($A1047)&gt;=18264,N($A1047)&lt;=73050),$A1047,0)</f>
        <v>0</v>
      </c>
    </row>
    <row r="1048" spans="1:9" x14ac:dyDescent="0.25">
      <c r="A1048" s="25"/>
      <c r="B1048" s="13"/>
      <c r="C1048" s="13"/>
      <c r="D1048" s="14"/>
      <c r="E1048" s="13"/>
      <c r="F1048" s="14"/>
      <c r="G1048" s="13"/>
      <c r="H1048" s="16" t="str">
        <f>IF(COUNTA($A1048:$G1048)=0,"",IF(OR($B1048="",SUMPRODUCT(--(Extinguishers!$A$2:$A$301=$B1048))&lt;&gt;1),"Check ID",IF(OR(NOT(AND(ISNUMBER($A1048),N($A1048)&gt;=18264,N($A1048)&lt;=73050)),N($A1048)&lt;SUMPRODUCT(--(Extinguishers!$A$2:$A$301=$B1048),Extinguishers!$E$2:$E$301),AND($C1048&lt;&gt;"Monthly",$C1048&lt;&gt;"Maintenance",$C1048&lt;&gt;"Internal",$C1048&lt;&gt;"Hydrostatic"),AND($E1048&lt;&gt;"Pass",$E1048&lt;&gt;"Fail"),AND($G1048&lt;&gt;"",$G1048&lt;&gt;"Open",$G1048&lt;&gt;"Closed")),"Check inputs",IF(AND($E1048="Fail",$G1048=""),"Set follow-up","OK"))))</f>
        <v/>
      </c>
      <c r="I1048" s="26">
        <f>IF(AND(ISNUMBER($A1048),N($A1048)&gt;=18264,N($A1048)&lt;=73050),$A1048,0)</f>
        <v>0</v>
      </c>
    </row>
    <row r="1049" spans="1:9" x14ac:dyDescent="0.25">
      <c r="A1049" s="25"/>
      <c r="B1049" s="13"/>
      <c r="C1049" s="13"/>
      <c r="D1049" s="14"/>
      <c r="E1049" s="13"/>
      <c r="F1049" s="14"/>
      <c r="G1049" s="13"/>
      <c r="H1049" s="16" t="str">
        <f>IF(COUNTA($A1049:$G1049)=0,"",IF(OR($B1049="",SUMPRODUCT(--(Extinguishers!$A$2:$A$301=$B1049))&lt;&gt;1),"Check ID",IF(OR(NOT(AND(ISNUMBER($A1049),N($A1049)&gt;=18264,N($A1049)&lt;=73050)),N($A1049)&lt;SUMPRODUCT(--(Extinguishers!$A$2:$A$301=$B1049),Extinguishers!$E$2:$E$301),AND($C1049&lt;&gt;"Monthly",$C1049&lt;&gt;"Maintenance",$C1049&lt;&gt;"Internal",$C1049&lt;&gt;"Hydrostatic"),AND($E1049&lt;&gt;"Pass",$E1049&lt;&gt;"Fail"),AND($G1049&lt;&gt;"",$G1049&lt;&gt;"Open",$G1049&lt;&gt;"Closed")),"Check inputs",IF(AND($E1049="Fail",$G1049=""),"Set follow-up","OK"))))</f>
        <v/>
      </c>
      <c r="I1049" s="26">
        <f>IF(AND(ISNUMBER($A1049),N($A1049)&gt;=18264,N($A1049)&lt;=73050),$A1049,0)</f>
        <v>0</v>
      </c>
    </row>
    <row r="1050" spans="1:9" x14ac:dyDescent="0.25">
      <c r="A1050" s="25"/>
      <c r="B1050" s="13"/>
      <c r="C1050" s="13"/>
      <c r="D1050" s="14"/>
      <c r="E1050" s="13"/>
      <c r="F1050" s="14"/>
      <c r="G1050" s="13"/>
      <c r="H1050" s="16" t="str">
        <f>IF(COUNTA($A1050:$G1050)=0,"",IF(OR($B1050="",SUMPRODUCT(--(Extinguishers!$A$2:$A$301=$B1050))&lt;&gt;1),"Check ID",IF(OR(NOT(AND(ISNUMBER($A1050),N($A1050)&gt;=18264,N($A1050)&lt;=73050)),N($A1050)&lt;SUMPRODUCT(--(Extinguishers!$A$2:$A$301=$B1050),Extinguishers!$E$2:$E$301),AND($C1050&lt;&gt;"Monthly",$C1050&lt;&gt;"Maintenance",$C1050&lt;&gt;"Internal",$C1050&lt;&gt;"Hydrostatic"),AND($E1050&lt;&gt;"Pass",$E1050&lt;&gt;"Fail"),AND($G1050&lt;&gt;"",$G1050&lt;&gt;"Open",$G1050&lt;&gt;"Closed")),"Check inputs",IF(AND($E1050="Fail",$G1050=""),"Set follow-up","OK"))))</f>
        <v/>
      </c>
      <c r="I1050" s="26">
        <f>IF(AND(ISNUMBER($A1050),N($A1050)&gt;=18264,N($A1050)&lt;=73050),$A1050,0)</f>
        <v>0</v>
      </c>
    </row>
    <row r="1051" spans="1:9" x14ac:dyDescent="0.25">
      <c r="A1051" s="25"/>
      <c r="B1051" s="13"/>
      <c r="C1051" s="13"/>
      <c r="D1051" s="14"/>
      <c r="E1051" s="13"/>
      <c r="F1051" s="14"/>
      <c r="G1051" s="13"/>
      <c r="H1051" s="16" t="str">
        <f>IF(COUNTA($A1051:$G1051)=0,"",IF(OR($B1051="",SUMPRODUCT(--(Extinguishers!$A$2:$A$301=$B1051))&lt;&gt;1),"Check ID",IF(OR(NOT(AND(ISNUMBER($A1051),N($A1051)&gt;=18264,N($A1051)&lt;=73050)),N($A1051)&lt;SUMPRODUCT(--(Extinguishers!$A$2:$A$301=$B1051),Extinguishers!$E$2:$E$301),AND($C1051&lt;&gt;"Monthly",$C1051&lt;&gt;"Maintenance",$C1051&lt;&gt;"Internal",$C1051&lt;&gt;"Hydrostatic"),AND($E1051&lt;&gt;"Pass",$E1051&lt;&gt;"Fail"),AND($G1051&lt;&gt;"",$G1051&lt;&gt;"Open",$G1051&lt;&gt;"Closed")),"Check inputs",IF(AND($E1051="Fail",$G1051=""),"Set follow-up","OK"))))</f>
        <v/>
      </c>
      <c r="I1051" s="26">
        <f>IF(AND(ISNUMBER($A1051),N($A1051)&gt;=18264,N($A1051)&lt;=73050),$A1051,0)</f>
        <v>0</v>
      </c>
    </row>
    <row r="1052" spans="1:9" x14ac:dyDescent="0.25">
      <c r="A1052" s="25"/>
      <c r="B1052" s="13"/>
      <c r="C1052" s="13"/>
      <c r="D1052" s="14"/>
      <c r="E1052" s="13"/>
      <c r="F1052" s="14"/>
      <c r="G1052" s="13"/>
      <c r="H1052" s="16" t="str">
        <f>IF(COUNTA($A1052:$G1052)=0,"",IF(OR($B1052="",SUMPRODUCT(--(Extinguishers!$A$2:$A$301=$B1052))&lt;&gt;1),"Check ID",IF(OR(NOT(AND(ISNUMBER($A1052),N($A1052)&gt;=18264,N($A1052)&lt;=73050)),N($A1052)&lt;SUMPRODUCT(--(Extinguishers!$A$2:$A$301=$B1052),Extinguishers!$E$2:$E$301),AND($C1052&lt;&gt;"Monthly",$C1052&lt;&gt;"Maintenance",$C1052&lt;&gt;"Internal",$C1052&lt;&gt;"Hydrostatic"),AND($E1052&lt;&gt;"Pass",$E1052&lt;&gt;"Fail"),AND($G1052&lt;&gt;"",$G1052&lt;&gt;"Open",$G1052&lt;&gt;"Closed")),"Check inputs",IF(AND($E1052="Fail",$G1052=""),"Set follow-up","OK"))))</f>
        <v/>
      </c>
      <c r="I1052" s="26">
        <f>IF(AND(ISNUMBER($A1052),N($A1052)&gt;=18264,N($A1052)&lt;=73050),$A1052,0)</f>
        <v>0</v>
      </c>
    </row>
    <row r="1053" spans="1:9" x14ac:dyDescent="0.25">
      <c r="A1053" s="25"/>
      <c r="B1053" s="13"/>
      <c r="C1053" s="13"/>
      <c r="D1053" s="14"/>
      <c r="E1053" s="13"/>
      <c r="F1053" s="14"/>
      <c r="G1053" s="13"/>
      <c r="H1053" s="16" t="str">
        <f>IF(COUNTA($A1053:$G1053)=0,"",IF(OR($B1053="",SUMPRODUCT(--(Extinguishers!$A$2:$A$301=$B1053))&lt;&gt;1),"Check ID",IF(OR(NOT(AND(ISNUMBER($A1053),N($A1053)&gt;=18264,N($A1053)&lt;=73050)),N($A1053)&lt;SUMPRODUCT(--(Extinguishers!$A$2:$A$301=$B1053),Extinguishers!$E$2:$E$301),AND($C1053&lt;&gt;"Monthly",$C1053&lt;&gt;"Maintenance",$C1053&lt;&gt;"Internal",$C1053&lt;&gt;"Hydrostatic"),AND($E1053&lt;&gt;"Pass",$E1053&lt;&gt;"Fail"),AND($G1053&lt;&gt;"",$G1053&lt;&gt;"Open",$G1053&lt;&gt;"Closed")),"Check inputs",IF(AND($E1053="Fail",$G1053=""),"Set follow-up","OK"))))</f>
        <v/>
      </c>
      <c r="I1053" s="26">
        <f>IF(AND(ISNUMBER($A1053),N($A1053)&gt;=18264,N($A1053)&lt;=73050),$A1053,0)</f>
        <v>0</v>
      </c>
    </row>
    <row r="1054" spans="1:9" x14ac:dyDescent="0.25">
      <c r="A1054" s="25"/>
      <c r="B1054" s="13"/>
      <c r="C1054" s="13"/>
      <c r="D1054" s="14"/>
      <c r="E1054" s="13"/>
      <c r="F1054" s="14"/>
      <c r="G1054" s="13"/>
      <c r="H1054" s="16" t="str">
        <f>IF(COUNTA($A1054:$G1054)=0,"",IF(OR($B1054="",SUMPRODUCT(--(Extinguishers!$A$2:$A$301=$B1054))&lt;&gt;1),"Check ID",IF(OR(NOT(AND(ISNUMBER($A1054),N($A1054)&gt;=18264,N($A1054)&lt;=73050)),N($A1054)&lt;SUMPRODUCT(--(Extinguishers!$A$2:$A$301=$B1054),Extinguishers!$E$2:$E$301),AND($C1054&lt;&gt;"Monthly",$C1054&lt;&gt;"Maintenance",$C1054&lt;&gt;"Internal",$C1054&lt;&gt;"Hydrostatic"),AND($E1054&lt;&gt;"Pass",$E1054&lt;&gt;"Fail"),AND($G1054&lt;&gt;"",$G1054&lt;&gt;"Open",$G1054&lt;&gt;"Closed")),"Check inputs",IF(AND($E1054="Fail",$G1054=""),"Set follow-up","OK"))))</f>
        <v/>
      </c>
      <c r="I1054" s="26">
        <f>IF(AND(ISNUMBER($A1054),N($A1054)&gt;=18264,N($A1054)&lt;=73050),$A1054,0)</f>
        <v>0</v>
      </c>
    </row>
    <row r="1055" spans="1:9" x14ac:dyDescent="0.25">
      <c r="A1055" s="25"/>
      <c r="B1055" s="13"/>
      <c r="C1055" s="13"/>
      <c r="D1055" s="14"/>
      <c r="E1055" s="13"/>
      <c r="F1055" s="14"/>
      <c r="G1055" s="13"/>
      <c r="H1055" s="16" t="str">
        <f>IF(COUNTA($A1055:$G1055)=0,"",IF(OR($B1055="",SUMPRODUCT(--(Extinguishers!$A$2:$A$301=$B1055))&lt;&gt;1),"Check ID",IF(OR(NOT(AND(ISNUMBER($A1055),N($A1055)&gt;=18264,N($A1055)&lt;=73050)),N($A1055)&lt;SUMPRODUCT(--(Extinguishers!$A$2:$A$301=$B1055),Extinguishers!$E$2:$E$301),AND($C1055&lt;&gt;"Monthly",$C1055&lt;&gt;"Maintenance",$C1055&lt;&gt;"Internal",$C1055&lt;&gt;"Hydrostatic"),AND($E1055&lt;&gt;"Pass",$E1055&lt;&gt;"Fail"),AND($G1055&lt;&gt;"",$G1055&lt;&gt;"Open",$G1055&lt;&gt;"Closed")),"Check inputs",IF(AND($E1055="Fail",$G1055=""),"Set follow-up","OK"))))</f>
        <v/>
      </c>
      <c r="I1055" s="26">
        <f>IF(AND(ISNUMBER($A1055),N($A1055)&gt;=18264,N($A1055)&lt;=73050),$A1055,0)</f>
        <v>0</v>
      </c>
    </row>
    <row r="1056" spans="1:9" x14ac:dyDescent="0.25">
      <c r="A1056" s="25"/>
      <c r="B1056" s="13"/>
      <c r="C1056" s="13"/>
      <c r="D1056" s="14"/>
      <c r="E1056" s="13"/>
      <c r="F1056" s="14"/>
      <c r="G1056" s="13"/>
      <c r="H1056" s="16" t="str">
        <f>IF(COUNTA($A1056:$G1056)=0,"",IF(OR($B1056="",SUMPRODUCT(--(Extinguishers!$A$2:$A$301=$B1056))&lt;&gt;1),"Check ID",IF(OR(NOT(AND(ISNUMBER($A1056),N($A1056)&gt;=18264,N($A1056)&lt;=73050)),N($A1056)&lt;SUMPRODUCT(--(Extinguishers!$A$2:$A$301=$B1056),Extinguishers!$E$2:$E$301),AND($C1056&lt;&gt;"Monthly",$C1056&lt;&gt;"Maintenance",$C1056&lt;&gt;"Internal",$C1056&lt;&gt;"Hydrostatic"),AND($E1056&lt;&gt;"Pass",$E1056&lt;&gt;"Fail"),AND($G1056&lt;&gt;"",$G1056&lt;&gt;"Open",$G1056&lt;&gt;"Closed")),"Check inputs",IF(AND($E1056="Fail",$G1056=""),"Set follow-up","OK"))))</f>
        <v/>
      </c>
      <c r="I1056" s="26">
        <f>IF(AND(ISNUMBER($A1056),N($A1056)&gt;=18264,N($A1056)&lt;=73050),$A1056,0)</f>
        <v>0</v>
      </c>
    </row>
    <row r="1057" spans="1:9" x14ac:dyDescent="0.25">
      <c r="A1057" s="25"/>
      <c r="B1057" s="13"/>
      <c r="C1057" s="13"/>
      <c r="D1057" s="14"/>
      <c r="E1057" s="13"/>
      <c r="F1057" s="14"/>
      <c r="G1057" s="13"/>
      <c r="H1057" s="16" t="str">
        <f>IF(COUNTA($A1057:$G1057)=0,"",IF(OR($B1057="",SUMPRODUCT(--(Extinguishers!$A$2:$A$301=$B1057))&lt;&gt;1),"Check ID",IF(OR(NOT(AND(ISNUMBER($A1057),N($A1057)&gt;=18264,N($A1057)&lt;=73050)),N($A1057)&lt;SUMPRODUCT(--(Extinguishers!$A$2:$A$301=$B1057),Extinguishers!$E$2:$E$301),AND($C1057&lt;&gt;"Monthly",$C1057&lt;&gt;"Maintenance",$C1057&lt;&gt;"Internal",$C1057&lt;&gt;"Hydrostatic"),AND($E1057&lt;&gt;"Pass",$E1057&lt;&gt;"Fail"),AND($G1057&lt;&gt;"",$G1057&lt;&gt;"Open",$G1057&lt;&gt;"Closed")),"Check inputs",IF(AND($E1057="Fail",$G1057=""),"Set follow-up","OK"))))</f>
        <v/>
      </c>
      <c r="I1057" s="26">
        <f>IF(AND(ISNUMBER($A1057),N($A1057)&gt;=18264,N($A1057)&lt;=73050),$A1057,0)</f>
        <v>0</v>
      </c>
    </row>
    <row r="1058" spans="1:9" x14ac:dyDescent="0.25">
      <c r="A1058" s="25"/>
      <c r="B1058" s="13"/>
      <c r="C1058" s="13"/>
      <c r="D1058" s="14"/>
      <c r="E1058" s="13"/>
      <c r="F1058" s="14"/>
      <c r="G1058" s="13"/>
      <c r="H1058" s="16" t="str">
        <f>IF(COUNTA($A1058:$G1058)=0,"",IF(OR($B1058="",SUMPRODUCT(--(Extinguishers!$A$2:$A$301=$B1058))&lt;&gt;1),"Check ID",IF(OR(NOT(AND(ISNUMBER($A1058),N($A1058)&gt;=18264,N($A1058)&lt;=73050)),N($A1058)&lt;SUMPRODUCT(--(Extinguishers!$A$2:$A$301=$B1058),Extinguishers!$E$2:$E$301),AND($C1058&lt;&gt;"Monthly",$C1058&lt;&gt;"Maintenance",$C1058&lt;&gt;"Internal",$C1058&lt;&gt;"Hydrostatic"),AND($E1058&lt;&gt;"Pass",$E1058&lt;&gt;"Fail"),AND($G1058&lt;&gt;"",$G1058&lt;&gt;"Open",$G1058&lt;&gt;"Closed")),"Check inputs",IF(AND($E1058="Fail",$G1058=""),"Set follow-up","OK"))))</f>
        <v/>
      </c>
      <c r="I1058" s="26">
        <f>IF(AND(ISNUMBER($A1058),N($A1058)&gt;=18264,N($A1058)&lt;=73050),$A1058,0)</f>
        <v>0</v>
      </c>
    </row>
    <row r="1059" spans="1:9" x14ac:dyDescent="0.25">
      <c r="A1059" s="25"/>
      <c r="B1059" s="13"/>
      <c r="C1059" s="13"/>
      <c r="D1059" s="14"/>
      <c r="E1059" s="13"/>
      <c r="F1059" s="14"/>
      <c r="G1059" s="13"/>
      <c r="H1059" s="16" t="str">
        <f>IF(COUNTA($A1059:$G1059)=0,"",IF(OR($B1059="",SUMPRODUCT(--(Extinguishers!$A$2:$A$301=$B1059))&lt;&gt;1),"Check ID",IF(OR(NOT(AND(ISNUMBER($A1059),N($A1059)&gt;=18264,N($A1059)&lt;=73050)),N($A1059)&lt;SUMPRODUCT(--(Extinguishers!$A$2:$A$301=$B1059),Extinguishers!$E$2:$E$301),AND($C1059&lt;&gt;"Monthly",$C1059&lt;&gt;"Maintenance",$C1059&lt;&gt;"Internal",$C1059&lt;&gt;"Hydrostatic"),AND($E1059&lt;&gt;"Pass",$E1059&lt;&gt;"Fail"),AND($G1059&lt;&gt;"",$G1059&lt;&gt;"Open",$G1059&lt;&gt;"Closed")),"Check inputs",IF(AND($E1059="Fail",$G1059=""),"Set follow-up","OK"))))</f>
        <v/>
      </c>
      <c r="I1059" s="26">
        <f>IF(AND(ISNUMBER($A1059),N($A1059)&gt;=18264,N($A1059)&lt;=73050),$A1059,0)</f>
        <v>0</v>
      </c>
    </row>
    <row r="1060" spans="1:9" x14ac:dyDescent="0.25">
      <c r="A1060" s="25"/>
      <c r="B1060" s="13"/>
      <c r="C1060" s="13"/>
      <c r="D1060" s="14"/>
      <c r="E1060" s="13"/>
      <c r="F1060" s="14"/>
      <c r="G1060" s="13"/>
      <c r="H1060" s="16" t="str">
        <f>IF(COUNTA($A1060:$G1060)=0,"",IF(OR($B1060="",SUMPRODUCT(--(Extinguishers!$A$2:$A$301=$B1060))&lt;&gt;1),"Check ID",IF(OR(NOT(AND(ISNUMBER($A1060),N($A1060)&gt;=18264,N($A1060)&lt;=73050)),N($A1060)&lt;SUMPRODUCT(--(Extinguishers!$A$2:$A$301=$B1060),Extinguishers!$E$2:$E$301),AND($C1060&lt;&gt;"Monthly",$C1060&lt;&gt;"Maintenance",$C1060&lt;&gt;"Internal",$C1060&lt;&gt;"Hydrostatic"),AND($E1060&lt;&gt;"Pass",$E1060&lt;&gt;"Fail"),AND($G1060&lt;&gt;"",$G1060&lt;&gt;"Open",$G1060&lt;&gt;"Closed")),"Check inputs",IF(AND($E1060="Fail",$G1060=""),"Set follow-up","OK"))))</f>
        <v/>
      </c>
      <c r="I1060" s="26">
        <f>IF(AND(ISNUMBER($A1060),N($A1060)&gt;=18264,N($A1060)&lt;=73050),$A1060,0)</f>
        <v>0</v>
      </c>
    </row>
    <row r="1061" spans="1:9" x14ac:dyDescent="0.25">
      <c r="A1061" s="25"/>
      <c r="B1061" s="13"/>
      <c r="C1061" s="13"/>
      <c r="D1061" s="14"/>
      <c r="E1061" s="13"/>
      <c r="F1061" s="14"/>
      <c r="G1061" s="13"/>
      <c r="H1061" s="16" t="str">
        <f>IF(COUNTA($A1061:$G1061)=0,"",IF(OR($B1061="",SUMPRODUCT(--(Extinguishers!$A$2:$A$301=$B1061))&lt;&gt;1),"Check ID",IF(OR(NOT(AND(ISNUMBER($A1061),N($A1061)&gt;=18264,N($A1061)&lt;=73050)),N($A1061)&lt;SUMPRODUCT(--(Extinguishers!$A$2:$A$301=$B1061),Extinguishers!$E$2:$E$301),AND($C1061&lt;&gt;"Monthly",$C1061&lt;&gt;"Maintenance",$C1061&lt;&gt;"Internal",$C1061&lt;&gt;"Hydrostatic"),AND($E1061&lt;&gt;"Pass",$E1061&lt;&gt;"Fail"),AND($G1061&lt;&gt;"",$G1061&lt;&gt;"Open",$G1061&lt;&gt;"Closed")),"Check inputs",IF(AND($E1061="Fail",$G1061=""),"Set follow-up","OK"))))</f>
        <v/>
      </c>
      <c r="I1061" s="26">
        <f>IF(AND(ISNUMBER($A1061),N($A1061)&gt;=18264,N($A1061)&lt;=73050),$A1061,0)</f>
        <v>0</v>
      </c>
    </row>
    <row r="1062" spans="1:9" x14ac:dyDescent="0.25">
      <c r="A1062" s="25"/>
      <c r="B1062" s="13"/>
      <c r="C1062" s="13"/>
      <c r="D1062" s="14"/>
      <c r="E1062" s="13"/>
      <c r="F1062" s="14"/>
      <c r="G1062" s="13"/>
      <c r="H1062" s="16" t="str">
        <f>IF(COUNTA($A1062:$G1062)=0,"",IF(OR($B1062="",SUMPRODUCT(--(Extinguishers!$A$2:$A$301=$B1062))&lt;&gt;1),"Check ID",IF(OR(NOT(AND(ISNUMBER($A1062),N($A1062)&gt;=18264,N($A1062)&lt;=73050)),N($A1062)&lt;SUMPRODUCT(--(Extinguishers!$A$2:$A$301=$B1062),Extinguishers!$E$2:$E$301),AND($C1062&lt;&gt;"Monthly",$C1062&lt;&gt;"Maintenance",$C1062&lt;&gt;"Internal",$C1062&lt;&gt;"Hydrostatic"),AND($E1062&lt;&gt;"Pass",$E1062&lt;&gt;"Fail"),AND($G1062&lt;&gt;"",$G1062&lt;&gt;"Open",$G1062&lt;&gt;"Closed")),"Check inputs",IF(AND($E1062="Fail",$G1062=""),"Set follow-up","OK"))))</f>
        <v/>
      </c>
      <c r="I1062" s="26">
        <f>IF(AND(ISNUMBER($A1062),N($A1062)&gt;=18264,N($A1062)&lt;=73050),$A1062,0)</f>
        <v>0</v>
      </c>
    </row>
    <row r="1063" spans="1:9" x14ac:dyDescent="0.25">
      <c r="A1063" s="25"/>
      <c r="B1063" s="13"/>
      <c r="C1063" s="13"/>
      <c r="D1063" s="14"/>
      <c r="E1063" s="13"/>
      <c r="F1063" s="14"/>
      <c r="G1063" s="13"/>
      <c r="H1063" s="16" t="str">
        <f>IF(COUNTA($A1063:$G1063)=0,"",IF(OR($B1063="",SUMPRODUCT(--(Extinguishers!$A$2:$A$301=$B1063))&lt;&gt;1),"Check ID",IF(OR(NOT(AND(ISNUMBER($A1063),N($A1063)&gt;=18264,N($A1063)&lt;=73050)),N($A1063)&lt;SUMPRODUCT(--(Extinguishers!$A$2:$A$301=$B1063),Extinguishers!$E$2:$E$301),AND($C1063&lt;&gt;"Monthly",$C1063&lt;&gt;"Maintenance",$C1063&lt;&gt;"Internal",$C1063&lt;&gt;"Hydrostatic"),AND($E1063&lt;&gt;"Pass",$E1063&lt;&gt;"Fail"),AND($G1063&lt;&gt;"",$G1063&lt;&gt;"Open",$G1063&lt;&gt;"Closed")),"Check inputs",IF(AND($E1063="Fail",$G1063=""),"Set follow-up","OK"))))</f>
        <v/>
      </c>
      <c r="I1063" s="26">
        <f>IF(AND(ISNUMBER($A1063),N($A1063)&gt;=18264,N($A1063)&lt;=73050),$A1063,0)</f>
        <v>0</v>
      </c>
    </row>
    <row r="1064" spans="1:9" x14ac:dyDescent="0.25">
      <c r="A1064" s="25"/>
      <c r="B1064" s="13"/>
      <c r="C1064" s="13"/>
      <c r="D1064" s="14"/>
      <c r="E1064" s="13"/>
      <c r="F1064" s="14"/>
      <c r="G1064" s="13"/>
      <c r="H1064" s="16" t="str">
        <f>IF(COUNTA($A1064:$G1064)=0,"",IF(OR($B1064="",SUMPRODUCT(--(Extinguishers!$A$2:$A$301=$B1064))&lt;&gt;1),"Check ID",IF(OR(NOT(AND(ISNUMBER($A1064),N($A1064)&gt;=18264,N($A1064)&lt;=73050)),N($A1064)&lt;SUMPRODUCT(--(Extinguishers!$A$2:$A$301=$B1064),Extinguishers!$E$2:$E$301),AND($C1064&lt;&gt;"Monthly",$C1064&lt;&gt;"Maintenance",$C1064&lt;&gt;"Internal",$C1064&lt;&gt;"Hydrostatic"),AND($E1064&lt;&gt;"Pass",$E1064&lt;&gt;"Fail"),AND($G1064&lt;&gt;"",$G1064&lt;&gt;"Open",$G1064&lt;&gt;"Closed")),"Check inputs",IF(AND($E1064="Fail",$G1064=""),"Set follow-up","OK"))))</f>
        <v/>
      </c>
      <c r="I1064" s="26">
        <f>IF(AND(ISNUMBER($A1064),N($A1064)&gt;=18264,N($A1064)&lt;=73050),$A1064,0)</f>
        <v>0</v>
      </c>
    </row>
    <row r="1065" spans="1:9" x14ac:dyDescent="0.25">
      <c r="A1065" s="25"/>
      <c r="B1065" s="13"/>
      <c r="C1065" s="13"/>
      <c r="D1065" s="14"/>
      <c r="E1065" s="13"/>
      <c r="F1065" s="14"/>
      <c r="G1065" s="13"/>
      <c r="H1065" s="16" t="str">
        <f>IF(COUNTA($A1065:$G1065)=0,"",IF(OR($B1065="",SUMPRODUCT(--(Extinguishers!$A$2:$A$301=$B1065))&lt;&gt;1),"Check ID",IF(OR(NOT(AND(ISNUMBER($A1065),N($A1065)&gt;=18264,N($A1065)&lt;=73050)),N($A1065)&lt;SUMPRODUCT(--(Extinguishers!$A$2:$A$301=$B1065),Extinguishers!$E$2:$E$301),AND($C1065&lt;&gt;"Monthly",$C1065&lt;&gt;"Maintenance",$C1065&lt;&gt;"Internal",$C1065&lt;&gt;"Hydrostatic"),AND($E1065&lt;&gt;"Pass",$E1065&lt;&gt;"Fail"),AND($G1065&lt;&gt;"",$G1065&lt;&gt;"Open",$G1065&lt;&gt;"Closed")),"Check inputs",IF(AND($E1065="Fail",$G1065=""),"Set follow-up","OK"))))</f>
        <v/>
      </c>
      <c r="I1065" s="26">
        <f>IF(AND(ISNUMBER($A1065),N($A1065)&gt;=18264,N($A1065)&lt;=73050),$A1065,0)</f>
        <v>0</v>
      </c>
    </row>
    <row r="1066" spans="1:9" x14ac:dyDescent="0.25">
      <c r="A1066" s="25"/>
      <c r="B1066" s="13"/>
      <c r="C1066" s="13"/>
      <c r="D1066" s="14"/>
      <c r="E1066" s="13"/>
      <c r="F1066" s="14"/>
      <c r="G1066" s="13"/>
      <c r="H1066" s="16" t="str">
        <f>IF(COUNTA($A1066:$G1066)=0,"",IF(OR($B1066="",SUMPRODUCT(--(Extinguishers!$A$2:$A$301=$B1066))&lt;&gt;1),"Check ID",IF(OR(NOT(AND(ISNUMBER($A1066),N($A1066)&gt;=18264,N($A1066)&lt;=73050)),N($A1066)&lt;SUMPRODUCT(--(Extinguishers!$A$2:$A$301=$B1066),Extinguishers!$E$2:$E$301),AND($C1066&lt;&gt;"Monthly",$C1066&lt;&gt;"Maintenance",$C1066&lt;&gt;"Internal",$C1066&lt;&gt;"Hydrostatic"),AND($E1066&lt;&gt;"Pass",$E1066&lt;&gt;"Fail"),AND($G1066&lt;&gt;"",$G1066&lt;&gt;"Open",$G1066&lt;&gt;"Closed")),"Check inputs",IF(AND($E1066="Fail",$G1066=""),"Set follow-up","OK"))))</f>
        <v/>
      </c>
      <c r="I1066" s="26">
        <f>IF(AND(ISNUMBER($A1066),N($A1066)&gt;=18264,N($A1066)&lt;=73050),$A1066,0)</f>
        <v>0</v>
      </c>
    </row>
    <row r="1067" spans="1:9" x14ac:dyDescent="0.25">
      <c r="A1067" s="25"/>
      <c r="B1067" s="13"/>
      <c r="C1067" s="13"/>
      <c r="D1067" s="14"/>
      <c r="E1067" s="13"/>
      <c r="F1067" s="14"/>
      <c r="G1067" s="13"/>
      <c r="H1067" s="16" t="str">
        <f>IF(COUNTA($A1067:$G1067)=0,"",IF(OR($B1067="",SUMPRODUCT(--(Extinguishers!$A$2:$A$301=$B1067))&lt;&gt;1),"Check ID",IF(OR(NOT(AND(ISNUMBER($A1067),N($A1067)&gt;=18264,N($A1067)&lt;=73050)),N($A1067)&lt;SUMPRODUCT(--(Extinguishers!$A$2:$A$301=$B1067),Extinguishers!$E$2:$E$301),AND($C1067&lt;&gt;"Monthly",$C1067&lt;&gt;"Maintenance",$C1067&lt;&gt;"Internal",$C1067&lt;&gt;"Hydrostatic"),AND($E1067&lt;&gt;"Pass",$E1067&lt;&gt;"Fail"),AND($G1067&lt;&gt;"",$G1067&lt;&gt;"Open",$G1067&lt;&gt;"Closed")),"Check inputs",IF(AND($E1067="Fail",$G1067=""),"Set follow-up","OK"))))</f>
        <v/>
      </c>
      <c r="I1067" s="26">
        <f>IF(AND(ISNUMBER($A1067),N($A1067)&gt;=18264,N($A1067)&lt;=73050),$A1067,0)</f>
        <v>0</v>
      </c>
    </row>
    <row r="1068" spans="1:9" x14ac:dyDescent="0.25">
      <c r="A1068" s="25"/>
      <c r="B1068" s="13"/>
      <c r="C1068" s="13"/>
      <c r="D1068" s="14"/>
      <c r="E1068" s="13"/>
      <c r="F1068" s="14"/>
      <c r="G1068" s="13"/>
      <c r="H1068" s="16" t="str">
        <f>IF(COUNTA($A1068:$G1068)=0,"",IF(OR($B1068="",SUMPRODUCT(--(Extinguishers!$A$2:$A$301=$B1068))&lt;&gt;1),"Check ID",IF(OR(NOT(AND(ISNUMBER($A1068),N($A1068)&gt;=18264,N($A1068)&lt;=73050)),N($A1068)&lt;SUMPRODUCT(--(Extinguishers!$A$2:$A$301=$B1068),Extinguishers!$E$2:$E$301),AND($C1068&lt;&gt;"Monthly",$C1068&lt;&gt;"Maintenance",$C1068&lt;&gt;"Internal",$C1068&lt;&gt;"Hydrostatic"),AND($E1068&lt;&gt;"Pass",$E1068&lt;&gt;"Fail"),AND($G1068&lt;&gt;"",$G1068&lt;&gt;"Open",$G1068&lt;&gt;"Closed")),"Check inputs",IF(AND($E1068="Fail",$G1068=""),"Set follow-up","OK"))))</f>
        <v/>
      </c>
      <c r="I1068" s="26">
        <f>IF(AND(ISNUMBER($A1068),N($A1068)&gt;=18264,N($A1068)&lt;=73050),$A1068,0)</f>
        <v>0</v>
      </c>
    </row>
    <row r="1069" spans="1:9" x14ac:dyDescent="0.25">
      <c r="A1069" s="25"/>
      <c r="B1069" s="13"/>
      <c r="C1069" s="13"/>
      <c r="D1069" s="14"/>
      <c r="E1069" s="13"/>
      <c r="F1069" s="14"/>
      <c r="G1069" s="13"/>
      <c r="H1069" s="16" t="str">
        <f>IF(COUNTA($A1069:$G1069)=0,"",IF(OR($B1069="",SUMPRODUCT(--(Extinguishers!$A$2:$A$301=$B1069))&lt;&gt;1),"Check ID",IF(OR(NOT(AND(ISNUMBER($A1069),N($A1069)&gt;=18264,N($A1069)&lt;=73050)),N($A1069)&lt;SUMPRODUCT(--(Extinguishers!$A$2:$A$301=$B1069),Extinguishers!$E$2:$E$301),AND($C1069&lt;&gt;"Monthly",$C1069&lt;&gt;"Maintenance",$C1069&lt;&gt;"Internal",$C1069&lt;&gt;"Hydrostatic"),AND($E1069&lt;&gt;"Pass",$E1069&lt;&gt;"Fail"),AND($G1069&lt;&gt;"",$G1069&lt;&gt;"Open",$G1069&lt;&gt;"Closed")),"Check inputs",IF(AND($E1069="Fail",$G1069=""),"Set follow-up","OK"))))</f>
        <v/>
      </c>
      <c r="I1069" s="26">
        <f>IF(AND(ISNUMBER($A1069),N($A1069)&gt;=18264,N($A1069)&lt;=73050),$A1069,0)</f>
        <v>0</v>
      </c>
    </row>
    <row r="1070" spans="1:9" x14ac:dyDescent="0.25">
      <c r="A1070" s="25"/>
      <c r="B1070" s="13"/>
      <c r="C1070" s="13"/>
      <c r="D1070" s="14"/>
      <c r="E1070" s="13"/>
      <c r="F1070" s="14"/>
      <c r="G1070" s="13"/>
      <c r="H1070" s="16" t="str">
        <f>IF(COUNTA($A1070:$G1070)=0,"",IF(OR($B1070="",SUMPRODUCT(--(Extinguishers!$A$2:$A$301=$B1070))&lt;&gt;1),"Check ID",IF(OR(NOT(AND(ISNUMBER($A1070),N($A1070)&gt;=18264,N($A1070)&lt;=73050)),N($A1070)&lt;SUMPRODUCT(--(Extinguishers!$A$2:$A$301=$B1070),Extinguishers!$E$2:$E$301),AND($C1070&lt;&gt;"Monthly",$C1070&lt;&gt;"Maintenance",$C1070&lt;&gt;"Internal",$C1070&lt;&gt;"Hydrostatic"),AND($E1070&lt;&gt;"Pass",$E1070&lt;&gt;"Fail"),AND($G1070&lt;&gt;"",$G1070&lt;&gt;"Open",$G1070&lt;&gt;"Closed")),"Check inputs",IF(AND($E1070="Fail",$G1070=""),"Set follow-up","OK"))))</f>
        <v/>
      </c>
      <c r="I1070" s="26">
        <f>IF(AND(ISNUMBER($A1070),N($A1070)&gt;=18264,N($A1070)&lt;=73050),$A1070,0)</f>
        <v>0</v>
      </c>
    </row>
    <row r="1071" spans="1:9" x14ac:dyDescent="0.25">
      <c r="A1071" s="25"/>
      <c r="B1071" s="13"/>
      <c r="C1071" s="13"/>
      <c r="D1071" s="14"/>
      <c r="E1071" s="13"/>
      <c r="F1071" s="14"/>
      <c r="G1071" s="13"/>
      <c r="H1071" s="16" t="str">
        <f>IF(COUNTA($A1071:$G1071)=0,"",IF(OR($B1071="",SUMPRODUCT(--(Extinguishers!$A$2:$A$301=$B1071))&lt;&gt;1),"Check ID",IF(OR(NOT(AND(ISNUMBER($A1071),N($A1071)&gt;=18264,N($A1071)&lt;=73050)),N($A1071)&lt;SUMPRODUCT(--(Extinguishers!$A$2:$A$301=$B1071),Extinguishers!$E$2:$E$301),AND($C1071&lt;&gt;"Monthly",$C1071&lt;&gt;"Maintenance",$C1071&lt;&gt;"Internal",$C1071&lt;&gt;"Hydrostatic"),AND($E1071&lt;&gt;"Pass",$E1071&lt;&gt;"Fail"),AND($G1071&lt;&gt;"",$G1071&lt;&gt;"Open",$G1071&lt;&gt;"Closed")),"Check inputs",IF(AND($E1071="Fail",$G1071=""),"Set follow-up","OK"))))</f>
        <v/>
      </c>
      <c r="I1071" s="26">
        <f>IF(AND(ISNUMBER($A1071),N($A1071)&gt;=18264,N($A1071)&lt;=73050),$A1071,0)</f>
        <v>0</v>
      </c>
    </row>
    <row r="1072" spans="1:9" x14ac:dyDescent="0.25">
      <c r="A1072" s="25"/>
      <c r="B1072" s="13"/>
      <c r="C1072" s="13"/>
      <c r="D1072" s="14"/>
      <c r="E1072" s="13"/>
      <c r="F1072" s="14"/>
      <c r="G1072" s="13"/>
      <c r="H1072" s="16" t="str">
        <f>IF(COUNTA($A1072:$G1072)=0,"",IF(OR($B1072="",SUMPRODUCT(--(Extinguishers!$A$2:$A$301=$B1072))&lt;&gt;1),"Check ID",IF(OR(NOT(AND(ISNUMBER($A1072),N($A1072)&gt;=18264,N($A1072)&lt;=73050)),N($A1072)&lt;SUMPRODUCT(--(Extinguishers!$A$2:$A$301=$B1072),Extinguishers!$E$2:$E$301),AND($C1072&lt;&gt;"Monthly",$C1072&lt;&gt;"Maintenance",$C1072&lt;&gt;"Internal",$C1072&lt;&gt;"Hydrostatic"),AND($E1072&lt;&gt;"Pass",$E1072&lt;&gt;"Fail"),AND($G1072&lt;&gt;"",$G1072&lt;&gt;"Open",$G1072&lt;&gt;"Closed")),"Check inputs",IF(AND($E1072="Fail",$G1072=""),"Set follow-up","OK"))))</f>
        <v/>
      </c>
      <c r="I1072" s="26">
        <f>IF(AND(ISNUMBER($A1072),N($A1072)&gt;=18264,N($A1072)&lt;=73050),$A1072,0)</f>
        <v>0</v>
      </c>
    </row>
    <row r="1073" spans="1:9" x14ac:dyDescent="0.25">
      <c r="A1073" s="25"/>
      <c r="B1073" s="13"/>
      <c r="C1073" s="13"/>
      <c r="D1073" s="14"/>
      <c r="E1073" s="13"/>
      <c r="F1073" s="14"/>
      <c r="G1073" s="13"/>
      <c r="H1073" s="16" t="str">
        <f>IF(COUNTA($A1073:$G1073)=0,"",IF(OR($B1073="",SUMPRODUCT(--(Extinguishers!$A$2:$A$301=$B1073))&lt;&gt;1),"Check ID",IF(OR(NOT(AND(ISNUMBER($A1073),N($A1073)&gt;=18264,N($A1073)&lt;=73050)),N($A1073)&lt;SUMPRODUCT(--(Extinguishers!$A$2:$A$301=$B1073),Extinguishers!$E$2:$E$301),AND($C1073&lt;&gt;"Monthly",$C1073&lt;&gt;"Maintenance",$C1073&lt;&gt;"Internal",$C1073&lt;&gt;"Hydrostatic"),AND($E1073&lt;&gt;"Pass",$E1073&lt;&gt;"Fail"),AND($G1073&lt;&gt;"",$G1073&lt;&gt;"Open",$G1073&lt;&gt;"Closed")),"Check inputs",IF(AND($E1073="Fail",$G1073=""),"Set follow-up","OK"))))</f>
        <v/>
      </c>
      <c r="I1073" s="26">
        <f>IF(AND(ISNUMBER($A1073),N($A1073)&gt;=18264,N($A1073)&lt;=73050),$A1073,0)</f>
        <v>0</v>
      </c>
    </row>
    <row r="1074" spans="1:9" x14ac:dyDescent="0.25">
      <c r="A1074" s="25"/>
      <c r="B1074" s="13"/>
      <c r="C1074" s="13"/>
      <c r="D1074" s="14"/>
      <c r="E1074" s="13"/>
      <c r="F1074" s="14"/>
      <c r="G1074" s="13"/>
      <c r="H1074" s="16" t="str">
        <f>IF(COUNTA($A1074:$G1074)=0,"",IF(OR($B1074="",SUMPRODUCT(--(Extinguishers!$A$2:$A$301=$B1074))&lt;&gt;1),"Check ID",IF(OR(NOT(AND(ISNUMBER($A1074),N($A1074)&gt;=18264,N($A1074)&lt;=73050)),N($A1074)&lt;SUMPRODUCT(--(Extinguishers!$A$2:$A$301=$B1074),Extinguishers!$E$2:$E$301),AND($C1074&lt;&gt;"Monthly",$C1074&lt;&gt;"Maintenance",$C1074&lt;&gt;"Internal",$C1074&lt;&gt;"Hydrostatic"),AND($E1074&lt;&gt;"Pass",$E1074&lt;&gt;"Fail"),AND($G1074&lt;&gt;"",$G1074&lt;&gt;"Open",$G1074&lt;&gt;"Closed")),"Check inputs",IF(AND($E1074="Fail",$G1074=""),"Set follow-up","OK"))))</f>
        <v/>
      </c>
      <c r="I1074" s="26">
        <f>IF(AND(ISNUMBER($A1074),N($A1074)&gt;=18264,N($A1074)&lt;=73050),$A1074,0)</f>
        <v>0</v>
      </c>
    </row>
    <row r="1075" spans="1:9" x14ac:dyDescent="0.25">
      <c r="A1075" s="25"/>
      <c r="B1075" s="13"/>
      <c r="C1075" s="13"/>
      <c r="D1075" s="14"/>
      <c r="E1075" s="13"/>
      <c r="F1075" s="14"/>
      <c r="G1075" s="13"/>
      <c r="H1075" s="16" t="str">
        <f>IF(COUNTA($A1075:$G1075)=0,"",IF(OR($B1075="",SUMPRODUCT(--(Extinguishers!$A$2:$A$301=$B1075))&lt;&gt;1),"Check ID",IF(OR(NOT(AND(ISNUMBER($A1075),N($A1075)&gt;=18264,N($A1075)&lt;=73050)),N($A1075)&lt;SUMPRODUCT(--(Extinguishers!$A$2:$A$301=$B1075),Extinguishers!$E$2:$E$301),AND($C1075&lt;&gt;"Monthly",$C1075&lt;&gt;"Maintenance",$C1075&lt;&gt;"Internal",$C1075&lt;&gt;"Hydrostatic"),AND($E1075&lt;&gt;"Pass",$E1075&lt;&gt;"Fail"),AND($G1075&lt;&gt;"",$G1075&lt;&gt;"Open",$G1075&lt;&gt;"Closed")),"Check inputs",IF(AND($E1075="Fail",$G1075=""),"Set follow-up","OK"))))</f>
        <v/>
      </c>
      <c r="I1075" s="26">
        <f>IF(AND(ISNUMBER($A1075),N($A1075)&gt;=18264,N($A1075)&lt;=73050),$A1075,0)</f>
        <v>0</v>
      </c>
    </row>
    <row r="1076" spans="1:9" x14ac:dyDescent="0.25">
      <c r="A1076" s="25"/>
      <c r="B1076" s="13"/>
      <c r="C1076" s="13"/>
      <c r="D1076" s="14"/>
      <c r="E1076" s="13"/>
      <c r="F1076" s="14"/>
      <c r="G1076" s="13"/>
      <c r="H1076" s="16" t="str">
        <f>IF(COUNTA($A1076:$G1076)=0,"",IF(OR($B1076="",SUMPRODUCT(--(Extinguishers!$A$2:$A$301=$B1076))&lt;&gt;1),"Check ID",IF(OR(NOT(AND(ISNUMBER($A1076),N($A1076)&gt;=18264,N($A1076)&lt;=73050)),N($A1076)&lt;SUMPRODUCT(--(Extinguishers!$A$2:$A$301=$B1076),Extinguishers!$E$2:$E$301),AND($C1076&lt;&gt;"Monthly",$C1076&lt;&gt;"Maintenance",$C1076&lt;&gt;"Internal",$C1076&lt;&gt;"Hydrostatic"),AND($E1076&lt;&gt;"Pass",$E1076&lt;&gt;"Fail"),AND($G1076&lt;&gt;"",$G1076&lt;&gt;"Open",$G1076&lt;&gt;"Closed")),"Check inputs",IF(AND($E1076="Fail",$G1076=""),"Set follow-up","OK"))))</f>
        <v/>
      </c>
      <c r="I1076" s="26">
        <f>IF(AND(ISNUMBER($A1076),N($A1076)&gt;=18264,N($A1076)&lt;=73050),$A1076,0)</f>
        <v>0</v>
      </c>
    </row>
    <row r="1077" spans="1:9" x14ac:dyDescent="0.25">
      <c r="A1077" s="25"/>
      <c r="B1077" s="13"/>
      <c r="C1077" s="13"/>
      <c r="D1077" s="14"/>
      <c r="E1077" s="13"/>
      <c r="F1077" s="14"/>
      <c r="G1077" s="13"/>
      <c r="H1077" s="16" t="str">
        <f>IF(COUNTA($A1077:$G1077)=0,"",IF(OR($B1077="",SUMPRODUCT(--(Extinguishers!$A$2:$A$301=$B1077))&lt;&gt;1),"Check ID",IF(OR(NOT(AND(ISNUMBER($A1077),N($A1077)&gt;=18264,N($A1077)&lt;=73050)),N($A1077)&lt;SUMPRODUCT(--(Extinguishers!$A$2:$A$301=$B1077),Extinguishers!$E$2:$E$301),AND($C1077&lt;&gt;"Monthly",$C1077&lt;&gt;"Maintenance",$C1077&lt;&gt;"Internal",$C1077&lt;&gt;"Hydrostatic"),AND($E1077&lt;&gt;"Pass",$E1077&lt;&gt;"Fail"),AND($G1077&lt;&gt;"",$G1077&lt;&gt;"Open",$G1077&lt;&gt;"Closed")),"Check inputs",IF(AND($E1077="Fail",$G1077=""),"Set follow-up","OK"))))</f>
        <v/>
      </c>
      <c r="I1077" s="26">
        <f>IF(AND(ISNUMBER($A1077),N($A1077)&gt;=18264,N($A1077)&lt;=73050),$A1077,0)</f>
        <v>0</v>
      </c>
    </row>
    <row r="1078" spans="1:9" x14ac:dyDescent="0.25">
      <c r="A1078" s="25"/>
      <c r="B1078" s="13"/>
      <c r="C1078" s="13"/>
      <c r="D1078" s="14"/>
      <c r="E1078" s="13"/>
      <c r="F1078" s="14"/>
      <c r="G1078" s="13"/>
      <c r="H1078" s="16" t="str">
        <f>IF(COUNTA($A1078:$G1078)=0,"",IF(OR($B1078="",SUMPRODUCT(--(Extinguishers!$A$2:$A$301=$B1078))&lt;&gt;1),"Check ID",IF(OR(NOT(AND(ISNUMBER($A1078),N($A1078)&gt;=18264,N($A1078)&lt;=73050)),N($A1078)&lt;SUMPRODUCT(--(Extinguishers!$A$2:$A$301=$B1078),Extinguishers!$E$2:$E$301),AND($C1078&lt;&gt;"Monthly",$C1078&lt;&gt;"Maintenance",$C1078&lt;&gt;"Internal",$C1078&lt;&gt;"Hydrostatic"),AND($E1078&lt;&gt;"Pass",$E1078&lt;&gt;"Fail"),AND($G1078&lt;&gt;"",$G1078&lt;&gt;"Open",$G1078&lt;&gt;"Closed")),"Check inputs",IF(AND($E1078="Fail",$G1078=""),"Set follow-up","OK"))))</f>
        <v/>
      </c>
      <c r="I1078" s="26">
        <f>IF(AND(ISNUMBER($A1078),N($A1078)&gt;=18264,N($A1078)&lt;=73050),$A1078,0)</f>
        <v>0</v>
      </c>
    </row>
    <row r="1079" spans="1:9" x14ac:dyDescent="0.25">
      <c r="A1079" s="25"/>
      <c r="B1079" s="13"/>
      <c r="C1079" s="13"/>
      <c r="D1079" s="14"/>
      <c r="E1079" s="13"/>
      <c r="F1079" s="14"/>
      <c r="G1079" s="13"/>
      <c r="H1079" s="16" t="str">
        <f>IF(COUNTA($A1079:$G1079)=0,"",IF(OR($B1079="",SUMPRODUCT(--(Extinguishers!$A$2:$A$301=$B1079))&lt;&gt;1),"Check ID",IF(OR(NOT(AND(ISNUMBER($A1079),N($A1079)&gt;=18264,N($A1079)&lt;=73050)),N($A1079)&lt;SUMPRODUCT(--(Extinguishers!$A$2:$A$301=$B1079),Extinguishers!$E$2:$E$301),AND($C1079&lt;&gt;"Monthly",$C1079&lt;&gt;"Maintenance",$C1079&lt;&gt;"Internal",$C1079&lt;&gt;"Hydrostatic"),AND($E1079&lt;&gt;"Pass",$E1079&lt;&gt;"Fail"),AND($G1079&lt;&gt;"",$G1079&lt;&gt;"Open",$G1079&lt;&gt;"Closed")),"Check inputs",IF(AND($E1079="Fail",$G1079=""),"Set follow-up","OK"))))</f>
        <v/>
      </c>
      <c r="I1079" s="26">
        <f>IF(AND(ISNUMBER($A1079),N($A1079)&gt;=18264,N($A1079)&lt;=73050),$A1079,0)</f>
        <v>0</v>
      </c>
    </row>
    <row r="1080" spans="1:9" x14ac:dyDescent="0.25">
      <c r="A1080" s="25"/>
      <c r="B1080" s="13"/>
      <c r="C1080" s="13"/>
      <c r="D1080" s="14"/>
      <c r="E1080" s="13"/>
      <c r="F1080" s="14"/>
      <c r="G1080" s="13"/>
      <c r="H1080" s="16" t="str">
        <f>IF(COUNTA($A1080:$G1080)=0,"",IF(OR($B1080="",SUMPRODUCT(--(Extinguishers!$A$2:$A$301=$B1080))&lt;&gt;1),"Check ID",IF(OR(NOT(AND(ISNUMBER($A1080),N($A1080)&gt;=18264,N($A1080)&lt;=73050)),N($A1080)&lt;SUMPRODUCT(--(Extinguishers!$A$2:$A$301=$B1080),Extinguishers!$E$2:$E$301),AND($C1080&lt;&gt;"Monthly",$C1080&lt;&gt;"Maintenance",$C1080&lt;&gt;"Internal",$C1080&lt;&gt;"Hydrostatic"),AND($E1080&lt;&gt;"Pass",$E1080&lt;&gt;"Fail"),AND($G1080&lt;&gt;"",$G1080&lt;&gt;"Open",$G1080&lt;&gt;"Closed")),"Check inputs",IF(AND($E1080="Fail",$G1080=""),"Set follow-up","OK"))))</f>
        <v/>
      </c>
      <c r="I1080" s="26">
        <f>IF(AND(ISNUMBER($A1080),N($A1080)&gt;=18264,N($A1080)&lt;=73050),$A1080,0)</f>
        <v>0</v>
      </c>
    </row>
    <row r="1081" spans="1:9" x14ac:dyDescent="0.25">
      <c r="A1081" s="25"/>
      <c r="B1081" s="13"/>
      <c r="C1081" s="13"/>
      <c r="D1081" s="14"/>
      <c r="E1081" s="13"/>
      <c r="F1081" s="14"/>
      <c r="G1081" s="13"/>
      <c r="H1081" s="16" t="str">
        <f>IF(COUNTA($A1081:$G1081)=0,"",IF(OR($B1081="",SUMPRODUCT(--(Extinguishers!$A$2:$A$301=$B1081))&lt;&gt;1),"Check ID",IF(OR(NOT(AND(ISNUMBER($A1081),N($A1081)&gt;=18264,N($A1081)&lt;=73050)),N($A1081)&lt;SUMPRODUCT(--(Extinguishers!$A$2:$A$301=$B1081),Extinguishers!$E$2:$E$301),AND($C1081&lt;&gt;"Monthly",$C1081&lt;&gt;"Maintenance",$C1081&lt;&gt;"Internal",$C1081&lt;&gt;"Hydrostatic"),AND($E1081&lt;&gt;"Pass",$E1081&lt;&gt;"Fail"),AND($G1081&lt;&gt;"",$G1081&lt;&gt;"Open",$G1081&lt;&gt;"Closed")),"Check inputs",IF(AND($E1081="Fail",$G1081=""),"Set follow-up","OK"))))</f>
        <v/>
      </c>
      <c r="I1081" s="26">
        <f>IF(AND(ISNUMBER($A1081),N($A1081)&gt;=18264,N($A1081)&lt;=73050),$A1081,0)</f>
        <v>0</v>
      </c>
    </row>
    <row r="1082" spans="1:9" x14ac:dyDescent="0.25">
      <c r="A1082" s="25"/>
      <c r="B1082" s="13"/>
      <c r="C1082" s="13"/>
      <c r="D1082" s="14"/>
      <c r="E1082" s="13"/>
      <c r="F1082" s="14"/>
      <c r="G1082" s="13"/>
      <c r="H1082" s="16" t="str">
        <f>IF(COUNTA($A1082:$G1082)=0,"",IF(OR($B1082="",SUMPRODUCT(--(Extinguishers!$A$2:$A$301=$B1082))&lt;&gt;1),"Check ID",IF(OR(NOT(AND(ISNUMBER($A1082),N($A1082)&gt;=18264,N($A1082)&lt;=73050)),N($A1082)&lt;SUMPRODUCT(--(Extinguishers!$A$2:$A$301=$B1082),Extinguishers!$E$2:$E$301),AND($C1082&lt;&gt;"Monthly",$C1082&lt;&gt;"Maintenance",$C1082&lt;&gt;"Internal",$C1082&lt;&gt;"Hydrostatic"),AND($E1082&lt;&gt;"Pass",$E1082&lt;&gt;"Fail"),AND($G1082&lt;&gt;"",$G1082&lt;&gt;"Open",$G1082&lt;&gt;"Closed")),"Check inputs",IF(AND($E1082="Fail",$G1082=""),"Set follow-up","OK"))))</f>
        <v/>
      </c>
      <c r="I1082" s="26">
        <f>IF(AND(ISNUMBER($A1082),N($A1082)&gt;=18264,N($A1082)&lt;=73050),$A1082,0)</f>
        <v>0</v>
      </c>
    </row>
    <row r="1083" spans="1:9" x14ac:dyDescent="0.25">
      <c r="A1083" s="25"/>
      <c r="B1083" s="13"/>
      <c r="C1083" s="13"/>
      <c r="D1083" s="14"/>
      <c r="E1083" s="13"/>
      <c r="F1083" s="14"/>
      <c r="G1083" s="13"/>
      <c r="H1083" s="16" t="str">
        <f>IF(COUNTA($A1083:$G1083)=0,"",IF(OR($B1083="",SUMPRODUCT(--(Extinguishers!$A$2:$A$301=$B1083))&lt;&gt;1),"Check ID",IF(OR(NOT(AND(ISNUMBER($A1083),N($A1083)&gt;=18264,N($A1083)&lt;=73050)),N($A1083)&lt;SUMPRODUCT(--(Extinguishers!$A$2:$A$301=$B1083),Extinguishers!$E$2:$E$301),AND($C1083&lt;&gt;"Monthly",$C1083&lt;&gt;"Maintenance",$C1083&lt;&gt;"Internal",$C1083&lt;&gt;"Hydrostatic"),AND($E1083&lt;&gt;"Pass",$E1083&lt;&gt;"Fail"),AND($G1083&lt;&gt;"",$G1083&lt;&gt;"Open",$G1083&lt;&gt;"Closed")),"Check inputs",IF(AND($E1083="Fail",$G1083=""),"Set follow-up","OK"))))</f>
        <v/>
      </c>
      <c r="I1083" s="26">
        <f>IF(AND(ISNUMBER($A1083),N($A1083)&gt;=18264,N($A1083)&lt;=73050),$A1083,0)</f>
        <v>0</v>
      </c>
    </row>
    <row r="1084" spans="1:9" x14ac:dyDescent="0.25">
      <c r="A1084" s="25"/>
      <c r="B1084" s="13"/>
      <c r="C1084" s="13"/>
      <c r="D1084" s="14"/>
      <c r="E1084" s="13"/>
      <c r="F1084" s="14"/>
      <c r="G1084" s="13"/>
      <c r="H1084" s="16" t="str">
        <f>IF(COUNTA($A1084:$G1084)=0,"",IF(OR($B1084="",SUMPRODUCT(--(Extinguishers!$A$2:$A$301=$B1084))&lt;&gt;1),"Check ID",IF(OR(NOT(AND(ISNUMBER($A1084),N($A1084)&gt;=18264,N($A1084)&lt;=73050)),N($A1084)&lt;SUMPRODUCT(--(Extinguishers!$A$2:$A$301=$B1084),Extinguishers!$E$2:$E$301),AND($C1084&lt;&gt;"Monthly",$C1084&lt;&gt;"Maintenance",$C1084&lt;&gt;"Internal",$C1084&lt;&gt;"Hydrostatic"),AND($E1084&lt;&gt;"Pass",$E1084&lt;&gt;"Fail"),AND($G1084&lt;&gt;"",$G1084&lt;&gt;"Open",$G1084&lt;&gt;"Closed")),"Check inputs",IF(AND($E1084="Fail",$G1084=""),"Set follow-up","OK"))))</f>
        <v/>
      </c>
      <c r="I1084" s="26">
        <f>IF(AND(ISNUMBER($A1084),N($A1084)&gt;=18264,N($A1084)&lt;=73050),$A1084,0)</f>
        <v>0</v>
      </c>
    </row>
    <row r="1085" spans="1:9" x14ac:dyDescent="0.25">
      <c r="A1085" s="25"/>
      <c r="B1085" s="13"/>
      <c r="C1085" s="13"/>
      <c r="D1085" s="14"/>
      <c r="E1085" s="13"/>
      <c r="F1085" s="14"/>
      <c r="G1085" s="13"/>
      <c r="H1085" s="16" t="str">
        <f>IF(COUNTA($A1085:$G1085)=0,"",IF(OR($B1085="",SUMPRODUCT(--(Extinguishers!$A$2:$A$301=$B1085))&lt;&gt;1),"Check ID",IF(OR(NOT(AND(ISNUMBER($A1085),N($A1085)&gt;=18264,N($A1085)&lt;=73050)),N($A1085)&lt;SUMPRODUCT(--(Extinguishers!$A$2:$A$301=$B1085),Extinguishers!$E$2:$E$301),AND($C1085&lt;&gt;"Monthly",$C1085&lt;&gt;"Maintenance",$C1085&lt;&gt;"Internal",$C1085&lt;&gt;"Hydrostatic"),AND($E1085&lt;&gt;"Pass",$E1085&lt;&gt;"Fail"),AND($G1085&lt;&gt;"",$G1085&lt;&gt;"Open",$G1085&lt;&gt;"Closed")),"Check inputs",IF(AND($E1085="Fail",$G1085=""),"Set follow-up","OK"))))</f>
        <v/>
      </c>
      <c r="I1085" s="26">
        <f>IF(AND(ISNUMBER($A1085),N($A1085)&gt;=18264,N($A1085)&lt;=73050),$A1085,0)</f>
        <v>0</v>
      </c>
    </row>
    <row r="1086" spans="1:9" x14ac:dyDescent="0.25">
      <c r="A1086" s="25"/>
      <c r="B1086" s="13"/>
      <c r="C1086" s="13"/>
      <c r="D1086" s="14"/>
      <c r="E1086" s="13"/>
      <c r="F1086" s="14"/>
      <c r="G1086" s="13"/>
      <c r="H1086" s="16" t="str">
        <f>IF(COUNTA($A1086:$G1086)=0,"",IF(OR($B1086="",SUMPRODUCT(--(Extinguishers!$A$2:$A$301=$B1086))&lt;&gt;1),"Check ID",IF(OR(NOT(AND(ISNUMBER($A1086),N($A1086)&gt;=18264,N($A1086)&lt;=73050)),N($A1086)&lt;SUMPRODUCT(--(Extinguishers!$A$2:$A$301=$B1086),Extinguishers!$E$2:$E$301),AND($C1086&lt;&gt;"Monthly",$C1086&lt;&gt;"Maintenance",$C1086&lt;&gt;"Internal",$C1086&lt;&gt;"Hydrostatic"),AND($E1086&lt;&gt;"Pass",$E1086&lt;&gt;"Fail"),AND($G1086&lt;&gt;"",$G1086&lt;&gt;"Open",$G1086&lt;&gt;"Closed")),"Check inputs",IF(AND($E1086="Fail",$G1086=""),"Set follow-up","OK"))))</f>
        <v/>
      </c>
      <c r="I1086" s="26">
        <f>IF(AND(ISNUMBER($A1086),N($A1086)&gt;=18264,N($A1086)&lt;=73050),$A1086,0)</f>
        <v>0</v>
      </c>
    </row>
    <row r="1087" spans="1:9" x14ac:dyDescent="0.25">
      <c r="A1087" s="25"/>
      <c r="B1087" s="13"/>
      <c r="C1087" s="13"/>
      <c r="D1087" s="14"/>
      <c r="E1087" s="13"/>
      <c r="F1087" s="14"/>
      <c r="G1087" s="13"/>
      <c r="H1087" s="16" t="str">
        <f>IF(COUNTA($A1087:$G1087)=0,"",IF(OR($B1087="",SUMPRODUCT(--(Extinguishers!$A$2:$A$301=$B1087))&lt;&gt;1),"Check ID",IF(OR(NOT(AND(ISNUMBER($A1087),N($A1087)&gt;=18264,N($A1087)&lt;=73050)),N($A1087)&lt;SUMPRODUCT(--(Extinguishers!$A$2:$A$301=$B1087),Extinguishers!$E$2:$E$301),AND($C1087&lt;&gt;"Monthly",$C1087&lt;&gt;"Maintenance",$C1087&lt;&gt;"Internal",$C1087&lt;&gt;"Hydrostatic"),AND($E1087&lt;&gt;"Pass",$E1087&lt;&gt;"Fail"),AND($G1087&lt;&gt;"",$G1087&lt;&gt;"Open",$G1087&lt;&gt;"Closed")),"Check inputs",IF(AND($E1087="Fail",$G1087=""),"Set follow-up","OK"))))</f>
        <v/>
      </c>
      <c r="I1087" s="26">
        <f>IF(AND(ISNUMBER($A1087),N($A1087)&gt;=18264,N($A1087)&lt;=73050),$A1087,0)</f>
        <v>0</v>
      </c>
    </row>
    <row r="1088" spans="1:9" x14ac:dyDescent="0.25">
      <c r="A1088" s="25"/>
      <c r="B1088" s="13"/>
      <c r="C1088" s="13"/>
      <c r="D1088" s="14"/>
      <c r="E1088" s="13"/>
      <c r="F1088" s="14"/>
      <c r="G1088" s="13"/>
      <c r="H1088" s="16" t="str">
        <f>IF(COUNTA($A1088:$G1088)=0,"",IF(OR($B1088="",SUMPRODUCT(--(Extinguishers!$A$2:$A$301=$B1088))&lt;&gt;1),"Check ID",IF(OR(NOT(AND(ISNUMBER($A1088),N($A1088)&gt;=18264,N($A1088)&lt;=73050)),N($A1088)&lt;SUMPRODUCT(--(Extinguishers!$A$2:$A$301=$B1088),Extinguishers!$E$2:$E$301),AND($C1088&lt;&gt;"Monthly",$C1088&lt;&gt;"Maintenance",$C1088&lt;&gt;"Internal",$C1088&lt;&gt;"Hydrostatic"),AND($E1088&lt;&gt;"Pass",$E1088&lt;&gt;"Fail"),AND($G1088&lt;&gt;"",$G1088&lt;&gt;"Open",$G1088&lt;&gt;"Closed")),"Check inputs",IF(AND($E1088="Fail",$G1088=""),"Set follow-up","OK"))))</f>
        <v/>
      </c>
      <c r="I1088" s="26">
        <f>IF(AND(ISNUMBER($A1088),N($A1088)&gt;=18264,N($A1088)&lt;=73050),$A1088,0)</f>
        <v>0</v>
      </c>
    </row>
    <row r="1089" spans="1:9" x14ac:dyDescent="0.25">
      <c r="A1089" s="25"/>
      <c r="B1089" s="13"/>
      <c r="C1089" s="13"/>
      <c r="D1089" s="14"/>
      <c r="E1089" s="13"/>
      <c r="F1089" s="14"/>
      <c r="G1089" s="13"/>
      <c r="H1089" s="16" t="str">
        <f>IF(COUNTA($A1089:$G1089)=0,"",IF(OR($B1089="",SUMPRODUCT(--(Extinguishers!$A$2:$A$301=$B1089))&lt;&gt;1),"Check ID",IF(OR(NOT(AND(ISNUMBER($A1089),N($A1089)&gt;=18264,N($A1089)&lt;=73050)),N($A1089)&lt;SUMPRODUCT(--(Extinguishers!$A$2:$A$301=$B1089),Extinguishers!$E$2:$E$301),AND($C1089&lt;&gt;"Monthly",$C1089&lt;&gt;"Maintenance",$C1089&lt;&gt;"Internal",$C1089&lt;&gt;"Hydrostatic"),AND($E1089&lt;&gt;"Pass",$E1089&lt;&gt;"Fail"),AND($G1089&lt;&gt;"",$G1089&lt;&gt;"Open",$G1089&lt;&gt;"Closed")),"Check inputs",IF(AND($E1089="Fail",$G1089=""),"Set follow-up","OK"))))</f>
        <v/>
      </c>
      <c r="I1089" s="26">
        <f>IF(AND(ISNUMBER($A1089),N($A1089)&gt;=18264,N($A1089)&lt;=73050),$A1089,0)</f>
        <v>0</v>
      </c>
    </row>
    <row r="1090" spans="1:9" x14ac:dyDescent="0.25">
      <c r="A1090" s="25"/>
      <c r="B1090" s="13"/>
      <c r="C1090" s="13"/>
      <c r="D1090" s="14"/>
      <c r="E1090" s="13"/>
      <c r="F1090" s="14"/>
      <c r="G1090" s="13"/>
      <c r="H1090" s="16" t="str">
        <f>IF(COUNTA($A1090:$G1090)=0,"",IF(OR($B1090="",SUMPRODUCT(--(Extinguishers!$A$2:$A$301=$B1090))&lt;&gt;1),"Check ID",IF(OR(NOT(AND(ISNUMBER($A1090),N($A1090)&gt;=18264,N($A1090)&lt;=73050)),N($A1090)&lt;SUMPRODUCT(--(Extinguishers!$A$2:$A$301=$B1090),Extinguishers!$E$2:$E$301),AND($C1090&lt;&gt;"Monthly",$C1090&lt;&gt;"Maintenance",$C1090&lt;&gt;"Internal",$C1090&lt;&gt;"Hydrostatic"),AND($E1090&lt;&gt;"Pass",$E1090&lt;&gt;"Fail"),AND($G1090&lt;&gt;"",$G1090&lt;&gt;"Open",$G1090&lt;&gt;"Closed")),"Check inputs",IF(AND($E1090="Fail",$G1090=""),"Set follow-up","OK"))))</f>
        <v/>
      </c>
      <c r="I1090" s="26">
        <f>IF(AND(ISNUMBER($A1090),N($A1090)&gt;=18264,N($A1090)&lt;=73050),$A1090,0)</f>
        <v>0</v>
      </c>
    </row>
    <row r="1091" spans="1:9" x14ac:dyDescent="0.25">
      <c r="A1091" s="25"/>
      <c r="B1091" s="13"/>
      <c r="C1091" s="13"/>
      <c r="D1091" s="14"/>
      <c r="E1091" s="13"/>
      <c r="F1091" s="14"/>
      <c r="G1091" s="13"/>
      <c r="H1091" s="16" t="str">
        <f>IF(COUNTA($A1091:$G1091)=0,"",IF(OR($B1091="",SUMPRODUCT(--(Extinguishers!$A$2:$A$301=$B1091))&lt;&gt;1),"Check ID",IF(OR(NOT(AND(ISNUMBER($A1091),N($A1091)&gt;=18264,N($A1091)&lt;=73050)),N($A1091)&lt;SUMPRODUCT(--(Extinguishers!$A$2:$A$301=$B1091),Extinguishers!$E$2:$E$301),AND($C1091&lt;&gt;"Monthly",$C1091&lt;&gt;"Maintenance",$C1091&lt;&gt;"Internal",$C1091&lt;&gt;"Hydrostatic"),AND($E1091&lt;&gt;"Pass",$E1091&lt;&gt;"Fail"),AND($G1091&lt;&gt;"",$G1091&lt;&gt;"Open",$G1091&lt;&gt;"Closed")),"Check inputs",IF(AND($E1091="Fail",$G1091=""),"Set follow-up","OK"))))</f>
        <v/>
      </c>
      <c r="I1091" s="26">
        <f>IF(AND(ISNUMBER($A1091),N($A1091)&gt;=18264,N($A1091)&lt;=73050),$A1091,0)</f>
        <v>0</v>
      </c>
    </row>
    <row r="1092" spans="1:9" x14ac:dyDescent="0.25">
      <c r="A1092" s="25"/>
      <c r="B1092" s="13"/>
      <c r="C1092" s="13"/>
      <c r="D1092" s="14"/>
      <c r="E1092" s="13"/>
      <c r="F1092" s="14"/>
      <c r="G1092" s="13"/>
      <c r="H1092" s="16" t="str">
        <f>IF(COUNTA($A1092:$G1092)=0,"",IF(OR($B1092="",SUMPRODUCT(--(Extinguishers!$A$2:$A$301=$B1092))&lt;&gt;1),"Check ID",IF(OR(NOT(AND(ISNUMBER($A1092),N($A1092)&gt;=18264,N($A1092)&lt;=73050)),N($A1092)&lt;SUMPRODUCT(--(Extinguishers!$A$2:$A$301=$B1092),Extinguishers!$E$2:$E$301),AND($C1092&lt;&gt;"Monthly",$C1092&lt;&gt;"Maintenance",$C1092&lt;&gt;"Internal",$C1092&lt;&gt;"Hydrostatic"),AND($E1092&lt;&gt;"Pass",$E1092&lt;&gt;"Fail"),AND($G1092&lt;&gt;"",$G1092&lt;&gt;"Open",$G1092&lt;&gt;"Closed")),"Check inputs",IF(AND($E1092="Fail",$G1092=""),"Set follow-up","OK"))))</f>
        <v/>
      </c>
      <c r="I1092" s="26">
        <f>IF(AND(ISNUMBER($A1092),N($A1092)&gt;=18264,N($A1092)&lt;=73050),$A1092,0)</f>
        <v>0</v>
      </c>
    </row>
    <row r="1093" spans="1:9" x14ac:dyDescent="0.25">
      <c r="A1093" s="25"/>
      <c r="B1093" s="13"/>
      <c r="C1093" s="13"/>
      <c r="D1093" s="14"/>
      <c r="E1093" s="13"/>
      <c r="F1093" s="14"/>
      <c r="G1093" s="13"/>
      <c r="H1093" s="16" t="str">
        <f>IF(COUNTA($A1093:$G1093)=0,"",IF(OR($B1093="",SUMPRODUCT(--(Extinguishers!$A$2:$A$301=$B1093))&lt;&gt;1),"Check ID",IF(OR(NOT(AND(ISNUMBER($A1093),N($A1093)&gt;=18264,N($A1093)&lt;=73050)),N($A1093)&lt;SUMPRODUCT(--(Extinguishers!$A$2:$A$301=$B1093),Extinguishers!$E$2:$E$301),AND($C1093&lt;&gt;"Monthly",$C1093&lt;&gt;"Maintenance",$C1093&lt;&gt;"Internal",$C1093&lt;&gt;"Hydrostatic"),AND($E1093&lt;&gt;"Pass",$E1093&lt;&gt;"Fail"),AND($G1093&lt;&gt;"",$G1093&lt;&gt;"Open",$G1093&lt;&gt;"Closed")),"Check inputs",IF(AND($E1093="Fail",$G1093=""),"Set follow-up","OK"))))</f>
        <v/>
      </c>
      <c r="I1093" s="26">
        <f>IF(AND(ISNUMBER($A1093),N($A1093)&gt;=18264,N($A1093)&lt;=73050),$A1093,0)</f>
        <v>0</v>
      </c>
    </row>
    <row r="1094" spans="1:9" x14ac:dyDescent="0.25">
      <c r="A1094" s="25"/>
      <c r="B1094" s="13"/>
      <c r="C1094" s="13"/>
      <c r="D1094" s="14"/>
      <c r="E1094" s="13"/>
      <c r="F1094" s="14"/>
      <c r="G1094" s="13"/>
      <c r="H1094" s="16" t="str">
        <f>IF(COUNTA($A1094:$G1094)=0,"",IF(OR($B1094="",SUMPRODUCT(--(Extinguishers!$A$2:$A$301=$B1094))&lt;&gt;1),"Check ID",IF(OR(NOT(AND(ISNUMBER($A1094),N($A1094)&gt;=18264,N($A1094)&lt;=73050)),N($A1094)&lt;SUMPRODUCT(--(Extinguishers!$A$2:$A$301=$B1094),Extinguishers!$E$2:$E$301),AND($C1094&lt;&gt;"Monthly",$C1094&lt;&gt;"Maintenance",$C1094&lt;&gt;"Internal",$C1094&lt;&gt;"Hydrostatic"),AND($E1094&lt;&gt;"Pass",$E1094&lt;&gt;"Fail"),AND($G1094&lt;&gt;"",$G1094&lt;&gt;"Open",$G1094&lt;&gt;"Closed")),"Check inputs",IF(AND($E1094="Fail",$G1094=""),"Set follow-up","OK"))))</f>
        <v/>
      </c>
      <c r="I1094" s="26">
        <f>IF(AND(ISNUMBER($A1094),N($A1094)&gt;=18264,N($A1094)&lt;=73050),$A1094,0)</f>
        <v>0</v>
      </c>
    </row>
    <row r="1095" spans="1:9" x14ac:dyDescent="0.25">
      <c r="A1095" s="25"/>
      <c r="B1095" s="13"/>
      <c r="C1095" s="13"/>
      <c r="D1095" s="14"/>
      <c r="E1095" s="13"/>
      <c r="F1095" s="14"/>
      <c r="G1095" s="13"/>
      <c r="H1095" s="16" t="str">
        <f>IF(COUNTA($A1095:$G1095)=0,"",IF(OR($B1095="",SUMPRODUCT(--(Extinguishers!$A$2:$A$301=$B1095))&lt;&gt;1),"Check ID",IF(OR(NOT(AND(ISNUMBER($A1095),N($A1095)&gt;=18264,N($A1095)&lt;=73050)),N($A1095)&lt;SUMPRODUCT(--(Extinguishers!$A$2:$A$301=$B1095),Extinguishers!$E$2:$E$301),AND($C1095&lt;&gt;"Monthly",$C1095&lt;&gt;"Maintenance",$C1095&lt;&gt;"Internal",$C1095&lt;&gt;"Hydrostatic"),AND($E1095&lt;&gt;"Pass",$E1095&lt;&gt;"Fail"),AND($G1095&lt;&gt;"",$G1095&lt;&gt;"Open",$G1095&lt;&gt;"Closed")),"Check inputs",IF(AND($E1095="Fail",$G1095=""),"Set follow-up","OK"))))</f>
        <v/>
      </c>
      <c r="I1095" s="26">
        <f>IF(AND(ISNUMBER($A1095),N($A1095)&gt;=18264,N($A1095)&lt;=73050),$A1095,0)</f>
        <v>0</v>
      </c>
    </row>
    <row r="1096" spans="1:9" x14ac:dyDescent="0.25">
      <c r="A1096" s="25"/>
      <c r="B1096" s="13"/>
      <c r="C1096" s="13"/>
      <c r="D1096" s="14"/>
      <c r="E1096" s="13"/>
      <c r="F1096" s="14"/>
      <c r="G1096" s="13"/>
      <c r="H1096" s="16" t="str">
        <f>IF(COUNTA($A1096:$G1096)=0,"",IF(OR($B1096="",SUMPRODUCT(--(Extinguishers!$A$2:$A$301=$B1096))&lt;&gt;1),"Check ID",IF(OR(NOT(AND(ISNUMBER($A1096),N($A1096)&gt;=18264,N($A1096)&lt;=73050)),N($A1096)&lt;SUMPRODUCT(--(Extinguishers!$A$2:$A$301=$B1096),Extinguishers!$E$2:$E$301),AND($C1096&lt;&gt;"Monthly",$C1096&lt;&gt;"Maintenance",$C1096&lt;&gt;"Internal",$C1096&lt;&gt;"Hydrostatic"),AND($E1096&lt;&gt;"Pass",$E1096&lt;&gt;"Fail"),AND($G1096&lt;&gt;"",$G1096&lt;&gt;"Open",$G1096&lt;&gt;"Closed")),"Check inputs",IF(AND($E1096="Fail",$G1096=""),"Set follow-up","OK"))))</f>
        <v/>
      </c>
      <c r="I1096" s="26">
        <f>IF(AND(ISNUMBER($A1096),N($A1096)&gt;=18264,N($A1096)&lt;=73050),$A1096,0)</f>
        <v>0</v>
      </c>
    </row>
    <row r="1097" spans="1:9" x14ac:dyDescent="0.25">
      <c r="A1097" s="25"/>
      <c r="B1097" s="13"/>
      <c r="C1097" s="13"/>
      <c r="D1097" s="14"/>
      <c r="E1097" s="13"/>
      <c r="F1097" s="14"/>
      <c r="G1097" s="13"/>
      <c r="H1097" s="16" t="str">
        <f>IF(COUNTA($A1097:$G1097)=0,"",IF(OR($B1097="",SUMPRODUCT(--(Extinguishers!$A$2:$A$301=$B1097))&lt;&gt;1),"Check ID",IF(OR(NOT(AND(ISNUMBER($A1097),N($A1097)&gt;=18264,N($A1097)&lt;=73050)),N($A1097)&lt;SUMPRODUCT(--(Extinguishers!$A$2:$A$301=$B1097),Extinguishers!$E$2:$E$301),AND($C1097&lt;&gt;"Monthly",$C1097&lt;&gt;"Maintenance",$C1097&lt;&gt;"Internal",$C1097&lt;&gt;"Hydrostatic"),AND($E1097&lt;&gt;"Pass",$E1097&lt;&gt;"Fail"),AND($G1097&lt;&gt;"",$G1097&lt;&gt;"Open",$G1097&lt;&gt;"Closed")),"Check inputs",IF(AND($E1097="Fail",$G1097=""),"Set follow-up","OK"))))</f>
        <v/>
      </c>
      <c r="I1097" s="26">
        <f>IF(AND(ISNUMBER($A1097),N($A1097)&gt;=18264,N($A1097)&lt;=73050),$A1097,0)</f>
        <v>0</v>
      </c>
    </row>
    <row r="1098" spans="1:9" x14ac:dyDescent="0.25">
      <c r="A1098" s="25"/>
      <c r="B1098" s="13"/>
      <c r="C1098" s="13"/>
      <c r="D1098" s="14"/>
      <c r="E1098" s="13"/>
      <c r="F1098" s="14"/>
      <c r="G1098" s="13"/>
      <c r="H1098" s="16" t="str">
        <f>IF(COUNTA($A1098:$G1098)=0,"",IF(OR($B1098="",SUMPRODUCT(--(Extinguishers!$A$2:$A$301=$B1098))&lt;&gt;1),"Check ID",IF(OR(NOT(AND(ISNUMBER($A1098),N($A1098)&gt;=18264,N($A1098)&lt;=73050)),N($A1098)&lt;SUMPRODUCT(--(Extinguishers!$A$2:$A$301=$B1098),Extinguishers!$E$2:$E$301),AND($C1098&lt;&gt;"Monthly",$C1098&lt;&gt;"Maintenance",$C1098&lt;&gt;"Internal",$C1098&lt;&gt;"Hydrostatic"),AND($E1098&lt;&gt;"Pass",$E1098&lt;&gt;"Fail"),AND($G1098&lt;&gt;"",$G1098&lt;&gt;"Open",$G1098&lt;&gt;"Closed")),"Check inputs",IF(AND($E1098="Fail",$G1098=""),"Set follow-up","OK"))))</f>
        <v/>
      </c>
      <c r="I1098" s="26">
        <f>IF(AND(ISNUMBER($A1098),N($A1098)&gt;=18264,N($A1098)&lt;=73050),$A1098,0)</f>
        <v>0</v>
      </c>
    </row>
    <row r="1099" spans="1:9" x14ac:dyDescent="0.25">
      <c r="A1099" s="25"/>
      <c r="B1099" s="13"/>
      <c r="C1099" s="13"/>
      <c r="D1099" s="14"/>
      <c r="E1099" s="13"/>
      <c r="F1099" s="14"/>
      <c r="G1099" s="13"/>
      <c r="H1099" s="16" t="str">
        <f>IF(COUNTA($A1099:$G1099)=0,"",IF(OR($B1099="",SUMPRODUCT(--(Extinguishers!$A$2:$A$301=$B1099))&lt;&gt;1),"Check ID",IF(OR(NOT(AND(ISNUMBER($A1099),N($A1099)&gt;=18264,N($A1099)&lt;=73050)),N($A1099)&lt;SUMPRODUCT(--(Extinguishers!$A$2:$A$301=$B1099),Extinguishers!$E$2:$E$301),AND($C1099&lt;&gt;"Monthly",$C1099&lt;&gt;"Maintenance",$C1099&lt;&gt;"Internal",$C1099&lt;&gt;"Hydrostatic"),AND($E1099&lt;&gt;"Pass",$E1099&lt;&gt;"Fail"),AND($G1099&lt;&gt;"",$G1099&lt;&gt;"Open",$G1099&lt;&gt;"Closed")),"Check inputs",IF(AND($E1099="Fail",$G1099=""),"Set follow-up","OK"))))</f>
        <v/>
      </c>
      <c r="I1099" s="26">
        <f>IF(AND(ISNUMBER($A1099),N($A1099)&gt;=18264,N($A1099)&lt;=73050),$A1099,0)</f>
        <v>0</v>
      </c>
    </row>
    <row r="1100" spans="1:9" x14ac:dyDescent="0.25">
      <c r="A1100" s="25"/>
      <c r="B1100" s="13"/>
      <c r="C1100" s="13"/>
      <c r="D1100" s="14"/>
      <c r="E1100" s="13"/>
      <c r="F1100" s="14"/>
      <c r="G1100" s="13"/>
      <c r="H1100" s="16" t="str">
        <f>IF(COUNTA($A1100:$G1100)=0,"",IF(OR($B1100="",SUMPRODUCT(--(Extinguishers!$A$2:$A$301=$B1100))&lt;&gt;1),"Check ID",IF(OR(NOT(AND(ISNUMBER($A1100),N($A1100)&gt;=18264,N($A1100)&lt;=73050)),N($A1100)&lt;SUMPRODUCT(--(Extinguishers!$A$2:$A$301=$B1100),Extinguishers!$E$2:$E$301),AND($C1100&lt;&gt;"Monthly",$C1100&lt;&gt;"Maintenance",$C1100&lt;&gt;"Internal",$C1100&lt;&gt;"Hydrostatic"),AND($E1100&lt;&gt;"Pass",$E1100&lt;&gt;"Fail"),AND($G1100&lt;&gt;"",$G1100&lt;&gt;"Open",$G1100&lt;&gt;"Closed")),"Check inputs",IF(AND($E1100="Fail",$G1100=""),"Set follow-up","OK"))))</f>
        <v/>
      </c>
      <c r="I1100" s="26">
        <f>IF(AND(ISNUMBER($A1100),N($A1100)&gt;=18264,N($A1100)&lt;=73050),$A1100,0)</f>
        <v>0</v>
      </c>
    </row>
    <row r="1101" spans="1:9" x14ac:dyDescent="0.25">
      <c r="A1101" s="25"/>
      <c r="B1101" s="13"/>
      <c r="C1101" s="13"/>
      <c r="D1101" s="14"/>
      <c r="E1101" s="13"/>
      <c r="F1101" s="14"/>
      <c r="G1101" s="13"/>
      <c r="H1101" s="16" t="str">
        <f>IF(COUNTA($A1101:$G1101)=0,"",IF(OR($B1101="",SUMPRODUCT(--(Extinguishers!$A$2:$A$301=$B1101))&lt;&gt;1),"Check ID",IF(OR(NOT(AND(ISNUMBER($A1101),N($A1101)&gt;=18264,N($A1101)&lt;=73050)),N($A1101)&lt;SUMPRODUCT(--(Extinguishers!$A$2:$A$301=$B1101),Extinguishers!$E$2:$E$301),AND($C1101&lt;&gt;"Monthly",$C1101&lt;&gt;"Maintenance",$C1101&lt;&gt;"Internal",$C1101&lt;&gt;"Hydrostatic"),AND($E1101&lt;&gt;"Pass",$E1101&lt;&gt;"Fail"),AND($G1101&lt;&gt;"",$G1101&lt;&gt;"Open",$G1101&lt;&gt;"Closed")),"Check inputs",IF(AND($E1101="Fail",$G1101=""),"Set follow-up","OK"))))</f>
        <v/>
      </c>
      <c r="I1101" s="26">
        <f>IF(AND(ISNUMBER($A1101),N($A1101)&gt;=18264,N($A1101)&lt;=73050),$A1101,0)</f>
        <v>0</v>
      </c>
    </row>
    <row r="1102" spans="1:9" x14ac:dyDescent="0.25">
      <c r="A1102" s="25"/>
      <c r="B1102" s="13"/>
      <c r="C1102" s="13"/>
      <c r="D1102" s="14"/>
      <c r="E1102" s="13"/>
      <c r="F1102" s="14"/>
      <c r="G1102" s="13"/>
      <c r="H1102" s="16" t="str">
        <f>IF(COUNTA($A1102:$G1102)=0,"",IF(OR($B1102="",SUMPRODUCT(--(Extinguishers!$A$2:$A$301=$B1102))&lt;&gt;1),"Check ID",IF(OR(NOT(AND(ISNUMBER($A1102),N($A1102)&gt;=18264,N($A1102)&lt;=73050)),N($A1102)&lt;SUMPRODUCT(--(Extinguishers!$A$2:$A$301=$B1102),Extinguishers!$E$2:$E$301),AND($C1102&lt;&gt;"Monthly",$C1102&lt;&gt;"Maintenance",$C1102&lt;&gt;"Internal",$C1102&lt;&gt;"Hydrostatic"),AND($E1102&lt;&gt;"Pass",$E1102&lt;&gt;"Fail"),AND($G1102&lt;&gt;"",$G1102&lt;&gt;"Open",$G1102&lt;&gt;"Closed")),"Check inputs",IF(AND($E1102="Fail",$G1102=""),"Set follow-up","OK"))))</f>
        <v/>
      </c>
      <c r="I1102" s="26">
        <f>IF(AND(ISNUMBER($A1102),N($A1102)&gt;=18264,N($A1102)&lt;=73050),$A1102,0)</f>
        <v>0</v>
      </c>
    </row>
    <row r="1103" spans="1:9" x14ac:dyDescent="0.25">
      <c r="A1103" s="25"/>
      <c r="B1103" s="13"/>
      <c r="C1103" s="13"/>
      <c r="D1103" s="14"/>
      <c r="E1103" s="13"/>
      <c r="F1103" s="14"/>
      <c r="G1103" s="13"/>
      <c r="H1103" s="16" t="str">
        <f>IF(COUNTA($A1103:$G1103)=0,"",IF(OR($B1103="",SUMPRODUCT(--(Extinguishers!$A$2:$A$301=$B1103))&lt;&gt;1),"Check ID",IF(OR(NOT(AND(ISNUMBER($A1103),N($A1103)&gt;=18264,N($A1103)&lt;=73050)),N($A1103)&lt;SUMPRODUCT(--(Extinguishers!$A$2:$A$301=$B1103),Extinguishers!$E$2:$E$301),AND($C1103&lt;&gt;"Monthly",$C1103&lt;&gt;"Maintenance",$C1103&lt;&gt;"Internal",$C1103&lt;&gt;"Hydrostatic"),AND($E1103&lt;&gt;"Pass",$E1103&lt;&gt;"Fail"),AND($G1103&lt;&gt;"",$G1103&lt;&gt;"Open",$G1103&lt;&gt;"Closed")),"Check inputs",IF(AND($E1103="Fail",$G1103=""),"Set follow-up","OK"))))</f>
        <v/>
      </c>
      <c r="I1103" s="26">
        <f>IF(AND(ISNUMBER($A1103),N($A1103)&gt;=18264,N($A1103)&lt;=73050),$A1103,0)</f>
        <v>0</v>
      </c>
    </row>
    <row r="1104" spans="1:9" x14ac:dyDescent="0.25">
      <c r="A1104" s="25"/>
      <c r="B1104" s="13"/>
      <c r="C1104" s="13"/>
      <c r="D1104" s="14"/>
      <c r="E1104" s="13"/>
      <c r="F1104" s="14"/>
      <c r="G1104" s="13"/>
      <c r="H1104" s="16" t="str">
        <f>IF(COUNTA($A1104:$G1104)=0,"",IF(OR($B1104="",SUMPRODUCT(--(Extinguishers!$A$2:$A$301=$B1104))&lt;&gt;1),"Check ID",IF(OR(NOT(AND(ISNUMBER($A1104),N($A1104)&gt;=18264,N($A1104)&lt;=73050)),N($A1104)&lt;SUMPRODUCT(--(Extinguishers!$A$2:$A$301=$B1104),Extinguishers!$E$2:$E$301),AND($C1104&lt;&gt;"Monthly",$C1104&lt;&gt;"Maintenance",$C1104&lt;&gt;"Internal",$C1104&lt;&gt;"Hydrostatic"),AND($E1104&lt;&gt;"Pass",$E1104&lt;&gt;"Fail"),AND($G1104&lt;&gt;"",$G1104&lt;&gt;"Open",$G1104&lt;&gt;"Closed")),"Check inputs",IF(AND($E1104="Fail",$G1104=""),"Set follow-up","OK"))))</f>
        <v/>
      </c>
      <c r="I1104" s="26">
        <f>IF(AND(ISNUMBER($A1104),N($A1104)&gt;=18264,N($A1104)&lt;=73050),$A1104,0)</f>
        <v>0</v>
      </c>
    </row>
    <row r="1105" spans="1:9" x14ac:dyDescent="0.25">
      <c r="A1105" s="25"/>
      <c r="B1105" s="13"/>
      <c r="C1105" s="13"/>
      <c r="D1105" s="14"/>
      <c r="E1105" s="13"/>
      <c r="F1105" s="14"/>
      <c r="G1105" s="13"/>
      <c r="H1105" s="16" t="str">
        <f>IF(COUNTA($A1105:$G1105)=0,"",IF(OR($B1105="",SUMPRODUCT(--(Extinguishers!$A$2:$A$301=$B1105))&lt;&gt;1),"Check ID",IF(OR(NOT(AND(ISNUMBER($A1105),N($A1105)&gt;=18264,N($A1105)&lt;=73050)),N($A1105)&lt;SUMPRODUCT(--(Extinguishers!$A$2:$A$301=$B1105),Extinguishers!$E$2:$E$301),AND($C1105&lt;&gt;"Monthly",$C1105&lt;&gt;"Maintenance",$C1105&lt;&gt;"Internal",$C1105&lt;&gt;"Hydrostatic"),AND($E1105&lt;&gt;"Pass",$E1105&lt;&gt;"Fail"),AND($G1105&lt;&gt;"",$G1105&lt;&gt;"Open",$G1105&lt;&gt;"Closed")),"Check inputs",IF(AND($E1105="Fail",$G1105=""),"Set follow-up","OK"))))</f>
        <v/>
      </c>
      <c r="I1105" s="26">
        <f>IF(AND(ISNUMBER($A1105),N($A1105)&gt;=18264,N($A1105)&lt;=73050),$A1105,0)</f>
        <v>0</v>
      </c>
    </row>
    <row r="1106" spans="1:9" x14ac:dyDescent="0.25">
      <c r="A1106" s="25"/>
      <c r="B1106" s="13"/>
      <c r="C1106" s="13"/>
      <c r="D1106" s="14"/>
      <c r="E1106" s="13"/>
      <c r="F1106" s="14"/>
      <c r="G1106" s="13"/>
      <c r="H1106" s="16" t="str">
        <f>IF(COUNTA($A1106:$G1106)=0,"",IF(OR($B1106="",SUMPRODUCT(--(Extinguishers!$A$2:$A$301=$B1106))&lt;&gt;1),"Check ID",IF(OR(NOT(AND(ISNUMBER($A1106),N($A1106)&gt;=18264,N($A1106)&lt;=73050)),N($A1106)&lt;SUMPRODUCT(--(Extinguishers!$A$2:$A$301=$B1106),Extinguishers!$E$2:$E$301),AND($C1106&lt;&gt;"Monthly",$C1106&lt;&gt;"Maintenance",$C1106&lt;&gt;"Internal",$C1106&lt;&gt;"Hydrostatic"),AND($E1106&lt;&gt;"Pass",$E1106&lt;&gt;"Fail"),AND($G1106&lt;&gt;"",$G1106&lt;&gt;"Open",$G1106&lt;&gt;"Closed")),"Check inputs",IF(AND($E1106="Fail",$G1106=""),"Set follow-up","OK"))))</f>
        <v/>
      </c>
      <c r="I1106" s="26">
        <f>IF(AND(ISNUMBER($A1106),N($A1106)&gt;=18264,N($A1106)&lt;=73050),$A1106,0)</f>
        <v>0</v>
      </c>
    </row>
    <row r="1107" spans="1:9" x14ac:dyDescent="0.25">
      <c r="A1107" s="25"/>
      <c r="B1107" s="13"/>
      <c r="C1107" s="13"/>
      <c r="D1107" s="14"/>
      <c r="E1107" s="13"/>
      <c r="F1107" s="14"/>
      <c r="G1107" s="13"/>
      <c r="H1107" s="16" t="str">
        <f>IF(COUNTA($A1107:$G1107)=0,"",IF(OR($B1107="",SUMPRODUCT(--(Extinguishers!$A$2:$A$301=$B1107))&lt;&gt;1),"Check ID",IF(OR(NOT(AND(ISNUMBER($A1107),N($A1107)&gt;=18264,N($A1107)&lt;=73050)),N($A1107)&lt;SUMPRODUCT(--(Extinguishers!$A$2:$A$301=$B1107),Extinguishers!$E$2:$E$301),AND($C1107&lt;&gt;"Monthly",$C1107&lt;&gt;"Maintenance",$C1107&lt;&gt;"Internal",$C1107&lt;&gt;"Hydrostatic"),AND($E1107&lt;&gt;"Pass",$E1107&lt;&gt;"Fail"),AND($G1107&lt;&gt;"",$G1107&lt;&gt;"Open",$G1107&lt;&gt;"Closed")),"Check inputs",IF(AND($E1107="Fail",$G1107=""),"Set follow-up","OK"))))</f>
        <v/>
      </c>
      <c r="I1107" s="26">
        <f>IF(AND(ISNUMBER($A1107),N($A1107)&gt;=18264,N($A1107)&lt;=73050),$A1107,0)</f>
        <v>0</v>
      </c>
    </row>
    <row r="1108" spans="1:9" x14ac:dyDescent="0.25">
      <c r="A1108" s="25"/>
      <c r="B1108" s="13"/>
      <c r="C1108" s="13"/>
      <c r="D1108" s="14"/>
      <c r="E1108" s="13"/>
      <c r="F1108" s="14"/>
      <c r="G1108" s="13"/>
      <c r="H1108" s="16" t="str">
        <f>IF(COUNTA($A1108:$G1108)=0,"",IF(OR($B1108="",SUMPRODUCT(--(Extinguishers!$A$2:$A$301=$B1108))&lt;&gt;1),"Check ID",IF(OR(NOT(AND(ISNUMBER($A1108),N($A1108)&gt;=18264,N($A1108)&lt;=73050)),N($A1108)&lt;SUMPRODUCT(--(Extinguishers!$A$2:$A$301=$B1108),Extinguishers!$E$2:$E$301),AND($C1108&lt;&gt;"Monthly",$C1108&lt;&gt;"Maintenance",$C1108&lt;&gt;"Internal",$C1108&lt;&gt;"Hydrostatic"),AND($E1108&lt;&gt;"Pass",$E1108&lt;&gt;"Fail"),AND($G1108&lt;&gt;"",$G1108&lt;&gt;"Open",$G1108&lt;&gt;"Closed")),"Check inputs",IF(AND($E1108="Fail",$G1108=""),"Set follow-up","OK"))))</f>
        <v/>
      </c>
      <c r="I1108" s="26">
        <f>IF(AND(ISNUMBER($A1108),N($A1108)&gt;=18264,N($A1108)&lt;=73050),$A1108,0)</f>
        <v>0</v>
      </c>
    </row>
    <row r="1109" spans="1:9" x14ac:dyDescent="0.25">
      <c r="A1109" s="25"/>
      <c r="B1109" s="13"/>
      <c r="C1109" s="13"/>
      <c r="D1109" s="14"/>
      <c r="E1109" s="13"/>
      <c r="F1109" s="14"/>
      <c r="G1109" s="13"/>
      <c r="H1109" s="16" t="str">
        <f>IF(COUNTA($A1109:$G1109)=0,"",IF(OR($B1109="",SUMPRODUCT(--(Extinguishers!$A$2:$A$301=$B1109))&lt;&gt;1),"Check ID",IF(OR(NOT(AND(ISNUMBER($A1109),N($A1109)&gt;=18264,N($A1109)&lt;=73050)),N($A1109)&lt;SUMPRODUCT(--(Extinguishers!$A$2:$A$301=$B1109),Extinguishers!$E$2:$E$301),AND($C1109&lt;&gt;"Monthly",$C1109&lt;&gt;"Maintenance",$C1109&lt;&gt;"Internal",$C1109&lt;&gt;"Hydrostatic"),AND($E1109&lt;&gt;"Pass",$E1109&lt;&gt;"Fail"),AND($G1109&lt;&gt;"",$G1109&lt;&gt;"Open",$G1109&lt;&gt;"Closed")),"Check inputs",IF(AND($E1109="Fail",$G1109=""),"Set follow-up","OK"))))</f>
        <v/>
      </c>
      <c r="I1109" s="26">
        <f>IF(AND(ISNUMBER($A1109),N($A1109)&gt;=18264,N($A1109)&lt;=73050),$A1109,0)</f>
        <v>0</v>
      </c>
    </row>
    <row r="1110" spans="1:9" x14ac:dyDescent="0.25">
      <c r="A1110" s="25"/>
      <c r="B1110" s="13"/>
      <c r="C1110" s="13"/>
      <c r="D1110" s="14"/>
      <c r="E1110" s="13"/>
      <c r="F1110" s="14"/>
      <c r="G1110" s="13"/>
      <c r="H1110" s="16" t="str">
        <f>IF(COUNTA($A1110:$G1110)=0,"",IF(OR($B1110="",SUMPRODUCT(--(Extinguishers!$A$2:$A$301=$B1110))&lt;&gt;1),"Check ID",IF(OR(NOT(AND(ISNUMBER($A1110),N($A1110)&gt;=18264,N($A1110)&lt;=73050)),N($A1110)&lt;SUMPRODUCT(--(Extinguishers!$A$2:$A$301=$B1110),Extinguishers!$E$2:$E$301),AND($C1110&lt;&gt;"Monthly",$C1110&lt;&gt;"Maintenance",$C1110&lt;&gt;"Internal",$C1110&lt;&gt;"Hydrostatic"),AND($E1110&lt;&gt;"Pass",$E1110&lt;&gt;"Fail"),AND($G1110&lt;&gt;"",$G1110&lt;&gt;"Open",$G1110&lt;&gt;"Closed")),"Check inputs",IF(AND($E1110="Fail",$G1110=""),"Set follow-up","OK"))))</f>
        <v/>
      </c>
      <c r="I1110" s="26">
        <f>IF(AND(ISNUMBER($A1110),N($A1110)&gt;=18264,N($A1110)&lt;=73050),$A1110,0)</f>
        <v>0</v>
      </c>
    </row>
    <row r="1111" spans="1:9" x14ac:dyDescent="0.25">
      <c r="A1111" s="25"/>
      <c r="B1111" s="13"/>
      <c r="C1111" s="13"/>
      <c r="D1111" s="14"/>
      <c r="E1111" s="13"/>
      <c r="F1111" s="14"/>
      <c r="G1111" s="13"/>
      <c r="H1111" s="16" t="str">
        <f>IF(COUNTA($A1111:$G1111)=0,"",IF(OR($B1111="",SUMPRODUCT(--(Extinguishers!$A$2:$A$301=$B1111))&lt;&gt;1),"Check ID",IF(OR(NOT(AND(ISNUMBER($A1111),N($A1111)&gt;=18264,N($A1111)&lt;=73050)),N($A1111)&lt;SUMPRODUCT(--(Extinguishers!$A$2:$A$301=$B1111),Extinguishers!$E$2:$E$301),AND($C1111&lt;&gt;"Monthly",$C1111&lt;&gt;"Maintenance",$C1111&lt;&gt;"Internal",$C1111&lt;&gt;"Hydrostatic"),AND($E1111&lt;&gt;"Pass",$E1111&lt;&gt;"Fail"),AND($G1111&lt;&gt;"",$G1111&lt;&gt;"Open",$G1111&lt;&gt;"Closed")),"Check inputs",IF(AND($E1111="Fail",$G1111=""),"Set follow-up","OK"))))</f>
        <v/>
      </c>
      <c r="I1111" s="26">
        <f>IF(AND(ISNUMBER($A1111),N($A1111)&gt;=18264,N($A1111)&lt;=73050),$A1111,0)</f>
        <v>0</v>
      </c>
    </row>
    <row r="1112" spans="1:9" x14ac:dyDescent="0.25">
      <c r="A1112" s="25"/>
      <c r="B1112" s="13"/>
      <c r="C1112" s="13"/>
      <c r="D1112" s="14"/>
      <c r="E1112" s="13"/>
      <c r="F1112" s="14"/>
      <c r="G1112" s="13"/>
      <c r="H1112" s="16" t="str">
        <f>IF(COUNTA($A1112:$G1112)=0,"",IF(OR($B1112="",SUMPRODUCT(--(Extinguishers!$A$2:$A$301=$B1112))&lt;&gt;1),"Check ID",IF(OR(NOT(AND(ISNUMBER($A1112),N($A1112)&gt;=18264,N($A1112)&lt;=73050)),N($A1112)&lt;SUMPRODUCT(--(Extinguishers!$A$2:$A$301=$B1112),Extinguishers!$E$2:$E$301),AND($C1112&lt;&gt;"Monthly",$C1112&lt;&gt;"Maintenance",$C1112&lt;&gt;"Internal",$C1112&lt;&gt;"Hydrostatic"),AND($E1112&lt;&gt;"Pass",$E1112&lt;&gt;"Fail"),AND($G1112&lt;&gt;"",$G1112&lt;&gt;"Open",$G1112&lt;&gt;"Closed")),"Check inputs",IF(AND($E1112="Fail",$G1112=""),"Set follow-up","OK"))))</f>
        <v/>
      </c>
      <c r="I1112" s="26">
        <f>IF(AND(ISNUMBER($A1112),N($A1112)&gt;=18264,N($A1112)&lt;=73050),$A1112,0)</f>
        <v>0</v>
      </c>
    </row>
    <row r="1113" spans="1:9" x14ac:dyDescent="0.25">
      <c r="A1113" s="25"/>
      <c r="B1113" s="13"/>
      <c r="C1113" s="13"/>
      <c r="D1113" s="14"/>
      <c r="E1113" s="13"/>
      <c r="F1113" s="14"/>
      <c r="G1113" s="13"/>
      <c r="H1113" s="16" t="str">
        <f>IF(COUNTA($A1113:$G1113)=0,"",IF(OR($B1113="",SUMPRODUCT(--(Extinguishers!$A$2:$A$301=$B1113))&lt;&gt;1),"Check ID",IF(OR(NOT(AND(ISNUMBER($A1113),N($A1113)&gt;=18264,N($A1113)&lt;=73050)),N($A1113)&lt;SUMPRODUCT(--(Extinguishers!$A$2:$A$301=$B1113),Extinguishers!$E$2:$E$301),AND($C1113&lt;&gt;"Monthly",$C1113&lt;&gt;"Maintenance",$C1113&lt;&gt;"Internal",$C1113&lt;&gt;"Hydrostatic"),AND($E1113&lt;&gt;"Pass",$E1113&lt;&gt;"Fail"),AND($G1113&lt;&gt;"",$G1113&lt;&gt;"Open",$G1113&lt;&gt;"Closed")),"Check inputs",IF(AND($E1113="Fail",$G1113=""),"Set follow-up","OK"))))</f>
        <v/>
      </c>
      <c r="I1113" s="26">
        <f>IF(AND(ISNUMBER($A1113),N($A1113)&gt;=18264,N($A1113)&lt;=73050),$A1113,0)</f>
        <v>0</v>
      </c>
    </row>
    <row r="1114" spans="1:9" x14ac:dyDescent="0.25">
      <c r="A1114" s="25"/>
      <c r="B1114" s="13"/>
      <c r="C1114" s="13"/>
      <c r="D1114" s="14"/>
      <c r="E1114" s="13"/>
      <c r="F1114" s="14"/>
      <c r="G1114" s="13"/>
      <c r="H1114" s="16" t="str">
        <f>IF(COUNTA($A1114:$G1114)=0,"",IF(OR($B1114="",SUMPRODUCT(--(Extinguishers!$A$2:$A$301=$B1114))&lt;&gt;1),"Check ID",IF(OR(NOT(AND(ISNUMBER($A1114),N($A1114)&gt;=18264,N($A1114)&lt;=73050)),N($A1114)&lt;SUMPRODUCT(--(Extinguishers!$A$2:$A$301=$B1114),Extinguishers!$E$2:$E$301),AND($C1114&lt;&gt;"Monthly",$C1114&lt;&gt;"Maintenance",$C1114&lt;&gt;"Internal",$C1114&lt;&gt;"Hydrostatic"),AND($E1114&lt;&gt;"Pass",$E1114&lt;&gt;"Fail"),AND($G1114&lt;&gt;"",$G1114&lt;&gt;"Open",$G1114&lt;&gt;"Closed")),"Check inputs",IF(AND($E1114="Fail",$G1114=""),"Set follow-up","OK"))))</f>
        <v/>
      </c>
      <c r="I1114" s="26">
        <f>IF(AND(ISNUMBER($A1114),N($A1114)&gt;=18264,N($A1114)&lt;=73050),$A1114,0)</f>
        <v>0</v>
      </c>
    </row>
    <row r="1115" spans="1:9" x14ac:dyDescent="0.25">
      <c r="A1115" s="25"/>
      <c r="B1115" s="13"/>
      <c r="C1115" s="13"/>
      <c r="D1115" s="14"/>
      <c r="E1115" s="13"/>
      <c r="F1115" s="14"/>
      <c r="G1115" s="13"/>
      <c r="H1115" s="16" t="str">
        <f>IF(COUNTA($A1115:$G1115)=0,"",IF(OR($B1115="",SUMPRODUCT(--(Extinguishers!$A$2:$A$301=$B1115))&lt;&gt;1),"Check ID",IF(OR(NOT(AND(ISNUMBER($A1115),N($A1115)&gt;=18264,N($A1115)&lt;=73050)),N($A1115)&lt;SUMPRODUCT(--(Extinguishers!$A$2:$A$301=$B1115),Extinguishers!$E$2:$E$301),AND($C1115&lt;&gt;"Monthly",$C1115&lt;&gt;"Maintenance",$C1115&lt;&gt;"Internal",$C1115&lt;&gt;"Hydrostatic"),AND($E1115&lt;&gt;"Pass",$E1115&lt;&gt;"Fail"),AND($G1115&lt;&gt;"",$G1115&lt;&gt;"Open",$G1115&lt;&gt;"Closed")),"Check inputs",IF(AND($E1115="Fail",$G1115=""),"Set follow-up","OK"))))</f>
        <v/>
      </c>
      <c r="I1115" s="26">
        <f>IF(AND(ISNUMBER($A1115),N($A1115)&gt;=18264,N($A1115)&lt;=73050),$A1115,0)</f>
        <v>0</v>
      </c>
    </row>
    <row r="1116" spans="1:9" x14ac:dyDescent="0.25">
      <c r="A1116" s="25"/>
      <c r="B1116" s="13"/>
      <c r="C1116" s="13"/>
      <c r="D1116" s="14"/>
      <c r="E1116" s="13"/>
      <c r="F1116" s="14"/>
      <c r="G1116" s="13"/>
      <c r="H1116" s="16" t="str">
        <f>IF(COUNTA($A1116:$G1116)=0,"",IF(OR($B1116="",SUMPRODUCT(--(Extinguishers!$A$2:$A$301=$B1116))&lt;&gt;1),"Check ID",IF(OR(NOT(AND(ISNUMBER($A1116),N($A1116)&gt;=18264,N($A1116)&lt;=73050)),N($A1116)&lt;SUMPRODUCT(--(Extinguishers!$A$2:$A$301=$B1116),Extinguishers!$E$2:$E$301),AND($C1116&lt;&gt;"Monthly",$C1116&lt;&gt;"Maintenance",$C1116&lt;&gt;"Internal",$C1116&lt;&gt;"Hydrostatic"),AND($E1116&lt;&gt;"Pass",$E1116&lt;&gt;"Fail"),AND($G1116&lt;&gt;"",$G1116&lt;&gt;"Open",$G1116&lt;&gt;"Closed")),"Check inputs",IF(AND($E1116="Fail",$G1116=""),"Set follow-up","OK"))))</f>
        <v/>
      </c>
      <c r="I1116" s="26">
        <f>IF(AND(ISNUMBER($A1116),N($A1116)&gt;=18264,N($A1116)&lt;=73050),$A1116,0)</f>
        <v>0</v>
      </c>
    </row>
    <row r="1117" spans="1:9" x14ac:dyDescent="0.25">
      <c r="A1117" s="25"/>
      <c r="B1117" s="13"/>
      <c r="C1117" s="13"/>
      <c r="D1117" s="14"/>
      <c r="E1117" s="13"/>
      <c r="F1117" s="14"/>
      <c r="G1117" s="13"/>
      <c r="H1117" s="16" t="str">
        <f>IF(COUNTA($A1117:$G1117)=0,"",IF(OR($B1117="",SUMPRODUCT(--(Extinguishers!$A$2:$A$301=$B1117))&lt;&gt;1),"Check ID",IF(OR(NOT(AND(ISNUMBER($A1117),N($A1117)&gt;=18264,N($A1117)&lt;=73050)),N($A1117)&lt;SUMPRODUCT(--(Extinguishers!$A$2:$A$301=$B1117),Extinguishers!$E$2:$E$301),AND($C1117&lt;&gt;"Monthly",$C1117&lt;&gt;"Maintenance",$C1117&lt;&gt;"Internal",$C1117&lt;&gt;"Hydrostatic"),AND($E1117&lt;&gt;"Pass",$E1117&lt;&gt;"Fail"),AND($G1117&lt;&gt;"",$G1117&lt;&gt;"Open",$G1117&lt;&gt;"Closed")),"Check inputs",IF(AND($E1117="Fail",$G1117=""),"Set follow-up","OK"))))</f>
        <v/>
      </c>
      <c r="I1117" s="26">
        <f>IF(AND(ISNUMBER($A1117),N($A1117)&gt;=18264,N($A1117)&lt;=73050),$A1117,0)</f>
        <v>0</v>
      </c>
    </row>
    <row r="1118" spans="1:9" x14ac:dyDescent="0.25">
      <c r="A1118" s="25"/>
      <c r="B1118" s="13"/>
      <c r="C1118" s="13"/>
      <c r="D1118" s="14"/>
      <c r="E1118" s="13"/>
      <c r="F1118" s="14"/>
      <c r="G1118" s="13"/>
      <c r="H1118" s="16" t="str">
        <f>IF(COUNTA($A1118:$G1118)=0,"",IF(OR($B1118="",SUMPRODUCT(--(Extinguishers!$A$2:$A$301=$B1118))&lt;&gt;1),"Check ID",IF(OR(NOT(AND(ISNUMBER($A1118),N($A1118)&gt;=18264,N($A1118)&lt;=73050)),N($A1118)&lt;SUMPRODUCT(--(Extinguishers!$A$2:$A$301=$B1118),Extinguishers!$E$2:$E$301),AND($C1118&lt;&gt;"Monthly",$C1118&lt;&gt;"Maintenance",$C1118&lt;&gt;"Internal",$C1118&lt;&gt;"Hydrostatic"),AND($E1118&lt;&gt;"Pass",$E1118&lt;&gt;"Fail"),AND($G1118&lt;&gt;"",$G1118&lt;&gt;"Open",$G1118&lt;&gt;"Closed")),"Check inputs",IF(AND($E1118="Fail",$G1118=""),"Set follow-up","OK"))))</f>
        <v/>
      </c>
      <c r="I1118" s="26">
        <f>IF(AND(ISNUMBER($A1118),N($A1118)&gt;=18264,N($A1118)&lt;=73050),$A1118,0)</f>
        <v>0</v>
      </c>
    </row>
    <row r="1119" spans="1:9" x14ac:dyDescent="0.25">
      <c r="A1119" s="25"/>
      <c r="B1119" s="13"/>
      <c r="C1119" s="13"/>
      <c r="D1119" s="14"/>
      <c r="E1119" s="13"/>
      <c r="F1119" s="14"/>
      <c r="G1119" s="13"/>
      <c r="H1119" s="16" t="str">
        <f>IF(COUNTA($A1119:$G1119)=0,"",IF(OR($B1119="",SUMPRODUCT(--(Extinguishers!$A$2:$A$301=$B1119))&lt;&gt;1),"Check ID",IF(OR(NOT(AND(ISNUMBER($A1119),N($A1119)&gt;=18264,N($A1119)&lt;=73050)),N($A1119)&lt;SUMPRODUCT(--(Extinguishers!$A$2:$A$301=$B1119),Extinguishers!$E$2:$E$301),AND($C1119&lt;&gt;"Monthly",$C1119&lt;&gt;"Maintenance",$C1119&lt;&gt;"Internal",$C1119&lt;&gt;"Hydrostatic"),AND($E1119&lt;&gt;"Pass",$E1119&lt;&gt;"Fail"),AND($G1119&lt;&gt;"",$G1119&lt;&gt;"Open",$G1119&lt;&gt;"Closed")),"Check inputs",IF(AND($E1119="Fail",$G1119=""),"Set follow-up","OK"))))</f>
        <v/>
      </c>
      <c r="I1119" s="26">
        <f>IF(AND(ISNUMBER($A1119),N($A1119)&gt;=18264,N($A1119)&lt;=73050),$A1119,0)</f>
        <v>0</v>
      </c>
    </row>
    <row r="1120" spans="1:9" x14ac:dyDescent="0.25">
      <c r="A1120" s="25"/>
      <c r="B1120" s="13"/>
      <c r="C1120" s="13"/>
      <c r="D1120" s="14"/>
      <c r="E1120" s="13"/>
      <c r="F1120" s="14"/>
      <c r="G1120" s="13"/>
      <c r="H1120" s="16" t="str">
        <f>IF(COUNTA($A1120:$G1120)=0,"",IF(OR($B1120="",SUMPRODUCT(--(Extinguishers!$A$2:$A$301=$B1120))&lt;&gt;1),"Check ID",IF(OR(NOT(AND(ISNUMBER($A1120),N($A1120)&gt;=18264,N($A1120)&lt;=73050)),N($A1120)&lt;SUMPRODUCT(--(Extinguishers!$A$2:$A$301=$B1120),Extinguishers!$E$2:$E$301),AND($C1120&lt;&gt;"Monthly",$C1120&lt;&gt;"Maintenance",$C1120&lt;&gt;"Internal",$C1120&lt;&gt;"Hydrostatic"),AND($E1120&lt;&gt;"Pass",$E1120&lt;&gt;"Fail"),AND($G1120&lt;&gt;"",$G1120&lt;&gt;"Open",$G1120&lt;&gt;"Closed")),"Check inputs",IF(AND($E1120="Fail",$G1120=""),"Set follow-up","OK"))))</f>
        <v/>
      </c>
      <c r="I1120" s="26">
        <f>IF(AND(ISNUMBER($A1120),N($A1120)&gt;=18264,N($A1120)&lt;=73050),$A1120,0)</f>
        <v>0</v>
      </c>
    </row>
    <row r="1121" spans="1:9" x14ac:dyDescent="0.25">
      <c r="A1121" s="25"/>
      <c r="B1121" s="13"/>
      <c r="C1121" s="13"/>
      <c r="D1121" s="14"/>
      <c r="E1121" s="13"/>
      <c r="F1121" s="14"/>
      <c r="G1121" s="13"/>
      <c r="H1121" s="16" t="str">
        <f>IF(COUNTA($A1121:$G1121)=0,"",IF(OR($B1121="",SUMPRODUCT(--(Extinguishers!$A$2:$A$301=$B1121))&lt;&gt;1),"Check ID",IF(OR(NOT(AND(ISNUMBER($A1121),N($A1121)&gt;=18264,N($A1121)&lt;=73050)),N($A1121)&lt;SUMPRODUCT(--(Extinguishers!$A$2:$A$301=$B1121),Extinguishers!$E$2:$E$301),AND($C1121&lt;&gt;"Monthly",$C1121&lt;&gt;"Maintenance",$C1121&lt;&gt;"Internal",$C1121&lt;&gt;"Hydrostatic"),AND($E1121&lt;&gt;"Pass",$E1121&lt;&gt;"Fail"),AND($G1121&lt;&gt;"",$G1121&lt;&gt;"Open",$G1121&lt;&gt;"Closed")),"Check inputs",IF(AND($E1121="Fail",$G1121=""),"Set follow-up","OK"))))</f>
        <v/>
      </c>
      <c r="I1121" s="26">
        <f>IF(AND(ISNUMBER($A1121),N($A1121)&gt;=18264,N($A1121)&lt;=73050),$A1121,0)</f>
        <v>0</v>
      </c>
    </row>
    <row r="1122" spans="1:9" x14ac:dyDescent="0.25">
      <c r="A1122" s="25"/>
      <c r="B1122" s="13"/>
      <c r="C1122" s="13"/>
      <c r="D1122" s="14"/>
      <c r="E1122" s="13"/>
      <c r="F1122" s="14"/>
      <c r="G1122" s="13"/>
      <c r="H1122" s="16" t="str">
        <f>IF(COUNTA($A1122:$G1122)=0,"",IF(OR($B1122="",SUMPRODUCT(--(Extinguishers!$A$2:$A$301=$B1122))&lt;&gt;1),"Check ID",IF(OR(NOT(AND(ISNUMBER($A1122),N($A1122)&gt;=18264,N($A1122)&lt;=73050)),N($A1122)&lt;SUMPRODUCT(--(Extinguishers!$A$2:$A$301=$B1122),Extinguishers!$E$2:$E$301),AND($C1122&lt;&gt;"Monthly",$C1122&lt;&gt;"Maintenance",$C1122&lt;&gt;"Internal",$C1122&lt;&gt;"Hydrostatic"),AND($E1122&lt;&gt;"Pass",$E1122&lt;&gt;"Fail"),AND($G1122&lt;&gt;"",$G1122&lt;&gt;"Open",$G1122&lt;&gt;"Closed")),"Check inputs",IF(AND($E1122="Fail",$G1122=""),"Set follow-up","OK"))))</f>
        <v/>
      </c>
      <c r="I1122" s="26">
        <f>IF(AND(ISNUMBER($A1122),N($A1122)&gt;=18264,N($A1122)&lt;=73050),$A1122,0)</f>
        <v>0</v>
      </c>
    </row>
    <row r="1123" spans="1:9" x14ac:dyDescent="0.25">
      <c r="A1123" s="25"/>
      <c r="B1123" s="13"/>
      <c r="C1123" s="13"/>
      <c r="D1123" s="14"/>
      <c r="E1123" s="13"/>
      <c r="F1123" s="14"/>
      <c r="G1123" s="13"/>
      <c r="H1123" s="16" t="str">
        <f>IF(COUNTA($A1123:$G1123)=0,"",IF(OR($B1123="",SUMPRODUCT(--(Extinguishers!$A$2:$A$301=$B1123))&lt;&gt;1),"Check ID",IF(OR(NOT(AND(ISNUMBER($A1123),N($A1123)&gt;=18264,N($A1123)&lt;=73050)),N($A1123)&lt;SUMPRODUCT(--(Extinguishers!$A$2:$A$301=$B1123),Extinguishers!$E$2:$E$301),AND($C1123&lt;&gt;"Monthly",$C1123&lt;&gt;"Maintenance",$C1123&lt;&gt;"Internal",$C1123&lt;&gt;"Hydrostatic"),AND($E1123&lt;&gt;"Pass",$E1123&lt;&gt;"Fail"),AND($G1123&lt;&gt;"",$G1123&lt;&gt;"Open",$G1123&lt;&gt;"Closed")),"Check inputs",IF(AND($E1123="Fail",$G1123=""),"Set follow-up","OK"))))</f>
        <v/>
      </c>
      <c r="I1123" s="26">
        <f>IF(AND(ISNUMBER($A1123),N($A1123)&gt;=18264,N($A1123)&lt;=73050),$A1123,0)</f>
        <v>0</v>
      </c>
    </row>
    <row r="1124" spans="1:9" x14ac:dyDescent="0.25">
      <c r="A1124" s="25"/>
      <c r="B1124" s="13"/>
      <c r="C1124" s="13"/>
      <c r="D1124" s="14"/>
      <c r="E1124" s="13"/>
      <c r="F1124" s="14"/>
      <c r="G1124" s="13"/>
      <c r="H1124" s="16" t="str">
        <f>IF(COUNTA($A1124:$G1124)=0,"",IF(OR($B1124="",SUMPRODUCT(--(Extinguishers!$A$2:$A$301=$B1124))&lt;&gt;1),"Check ID",IF(OR(NOT(AND(ISNUMBER($A1124),N($A1124)&gt;=18264,N($A1124)&lt;=73050)),N($A1124)&lt;SUMPRODUCT(--(Extinguishers!$A$2:$A$301=$B1124),Extinguishers!$E$2:$E$301),AND($C1124&lt;&gt;"Monthly",$C1124&lt;&gt;"Maintenance",$C1124&lt;&gt;"Internal",$C1124&lt;&gt;"Hydrostatic"),AND($E1124&lt;&gt;"Pass",$E1124&lt;&gt;"Fail"),AND($G1124&lt;&gt;"",$G1124&lt;&gt;"Open",$G1124&lt;&gt;"Closed")),"Check inputs",IF(AND($E1124="Fail",$G1124=""),"Set follow-up","OK"))))</f>
        <v/>
      </c>
      <c r="I1124" s="26">
        <f>IF(AND(ISNUMBER($A1124),N($A1124)&gt;=18264,N($A1124)&lt;=73050),$A1124,0)</f>
        <v>0</v>
      </c>
    </row>
    <row r="1125" spans="1:9" x14ac:dyDescent="0.25">
      <c r="A1125" s="25"/>
      <c r="B1125" s="13"/>
      <c r="C1125" s="13"/>
      <c r="D1125" s="14"/>
      <c r="E1125" s="13"/>
      <c r="F1125" s="14"/>
      <c r="G1125" s="13"/>
      <c r="H1125" s="16" t="str">
        <f>IF(COUNTA($A1125:$G1125)=0,"",IF(OR($B1125="",SUMPRODUCT(--(Extinguishers!$A$2:$A$301=$B1125))&lt;&gt;1),"Check ID",IF(OR(NOT(AND(ISNUMBER($A1125),N($A1125)&gt;=18264,N($A1125)&lt;=73050)),N($A1125)&lt;SUMPRODUCT(--(Extinguishers!$A$2:$A$301=$B1125),Extinguishers!$E$2:$E$301),AND($C1125&lt;&gt;"Monthly",$C1125&lt;&gt;"Maintenance",$C1125&lt;&gt;"Internal",$C1125&lt;&gt;"Hydrostatic"),AND($E1125&lt;&gt;"Pass",$E1125&lt;&gt;"Fail"),AND($G1125&lt;&gt;"",$G1125&lt;&gt;"Open",$G1125&lt;&gt;"Closed")),"Check inputs",IF(AND($E1125="Fail",$G1125=""),"Set follow-up","OK"))))</f>
        <v/>
      </c>
      <c r="I1125" s="26">
        <f>IF(AND(ISNUMBER($A1125),N($A1125)&gt;=18264,N($A1125)&lt;=73050),$A1125,0)</f>
        <v>0</v>
      </c>
    </row>
    <row r="1126" spans="1:9" x14ac:dyDescent="0.25">
      <c r="A1126" s="25"/>
      <c r="B1126" s="13"/>
      <c r="C1126" s="13"/>
      <c r="D1126" s="14"/>
      <c r="E1126" s="13"/>
      <c r="F1126" s="14"/>
      <c r="G1126" s="13"/>
      <c r="H1126" s="16" t="str">
        <f>IF(COUNTA($A1126:$G1126)=0,"",IF(OR($B1126="",SUMPRODUCT(--(Extinguishers!$A$2:$A$301=$B1126))&lt;&gt;1),"Check ID",IF(OR(NOT(AND(ISNUMBER($A1126),N($A1126)&gt;=18264,N($A1126)&lt;=73050)),N($A1126)&lt;SUMPRODUCT(--(Extinguishers!$A$2:$A$301=$B1126),Extinguishers!$E$2:$E$301),AND($C1126&lt;&gt;"Monthly",$C1126&lt;&gt;"Maintenance",$C1126&lt;&gt;"Internal",$C1126&lt;&gt;"Hydrostatic"),AND($E1126&lt;&gt;"Pass",$E1126&lt;&gt;"Fail"),AND($G1126&lt;&gt;"",$G1126&lt;&gt;"Open",$G1126&lt;&gt;"Closed")),"Check inputs",IF(AND($E1126="Fail",$G1126=""),"Set follow-up","OK"))))</f>
        <v/>
      </c>
      <c r="I1126" s="26">
        <f>IF(AND(ISNUMBER($A1126),N($A1126)&gt;=18264,N($A1126)&lt;=73050),$A1126,0)</f>
        <v>0</v>
      </c>
    </row>
    <row r="1127" spans="1:9" x14ac:dyDescent="0.25">
      <c r="A1127" s="25"/>
      <c r="B1127" s="13"/>
      <c r="C1127" s="13"/>
      <c r="D1127" s="14"/>
      <c r="E1127" s="13"/>
      <c r="F1127" s="14"/>
      <c r="G1127" s="13"/>
      <c r="H1127" s="16" t="str">
        <f>IF(COUNTA($A1127:$G1127)=0,"",IF(OR($B1127="",SUMPRODUCT(--(Extinguishers!$A$2:$A$301=$B1127))&lt;&gt;1),"Check ID",IF(OR(NOT(AND(ISNUMBER($A1127),N($A1127)&gt;=18264,N($A1127)&lt;=73050)),N($A1127)&lt;SUMPRODUCT(--(Extinguishers!$A$2:$A$301=$B1127),Extinguishers!$E$2:$E$301),AND($C1127&lt;&gt;"Monthly",$C1127&lt;&gt;"Maintenance",$C1127&lt;&gt;"Internal",$C1127&lt;&gt;"Hydrostatic"),AND($E1127&lt;&gt;"Pass",$E1127&lt;&gt;"Fail"),AND($G1127&lt;&gt;"",$G1127&lt;&gt;"Open",$G1127&lt;&gt;"Closed")),"Check inputs",IF(AND($E1127="Fail",$G1127=""),"Set follow-up","OK"))))</f>
        <v/>
      </c>
      <c r="I1127" s="26">
        <f>IF(AND(ISNUMBER($A1127),N($A1127)&gt;=18264,N($A1127)&lt;=73050),$A1127,0)</f>
        <v>0</v>
      </c>
    </row>
    <row r="1128" spans="1:9" x14ac:dyDescent="0.25">
      <c r="A1128" s="25"/>
      <c r="B1128" s="13"/>
      <c r="C1128" s="13"/>
      <c r="D1128" s="14"/>
      <c r="E1128" s="13"/>
      <c r="F1128" s="14"/>
      <c r="G1128" s="13"/>
      <c r="H1128" s="16" t="str">
        <f>IF(COUNTA($A1128:$G1128)=0,"",IF(OR($B1128="",SUMPRODUCT(--(Extinguishers!$A$2:$A$301=$B1128))&lt;&gt;1),"Check ID",IF(OR(NOT(AND(ISNUMBER($A1128),N($A1128)&gt;=18264,N($A1128)&lt;=73050)),N($A1128)&lt;SUMPRODUCT(--(Extinguishers!$A$2:$A$301=$B1128),Extinguishers!$E$2:$E$301),AND($C1128&lt;&gt;"Monthly",$C1128&lt;&gt;"Maintenance",$C1128&lt;&gt;"Internal",$C1128&lt;&gt;"Hydrostatic"),AND($E1128&lt;&gt;"Pass",$E1128&lt;&gt;"Fail"),AND($G1128&lt;&gt;"",$G1128&lt;&gt;"Open",$G1128&lt;&gt;"Closed")),"Check inputs",IF(AND($E1128="Fail",$G1128=""),"Set follow-up","OK"))))</f>
        <v/>
      </c>
      <c r="I1128" s="26">
        <f>IF(AND(ISNUMBER($A1128),N($A1128)&gt;=18264,N($A1128)&lt;=73050),$A1128,0)</f>
        <v>0</v>
      </c>
    </row>
    <row r="1129" spans="1:9" x14ac:dyDescent="0.25">
      <c r="A1129" s="25"/>
      <c r="B1129" s="13"/>
      <c r="C1129" s="13"/>
      <c r="D1129" s="14"/>
      <c r="E1129" s="13"/>
      <c r="F1129" s="14"/>
      <c r="G1129" s="13"/>
      <c r="H1129" s="16" t="str">
        <f>IF(COUNTA($A1129:$G1129)=0,"",IF(OR($B1129="",SUMPRODUCT(--(Extinguishers!$A$2:$A$301=$B1129))&lt;&gt;1),"Check ID",IF(OR(NOT(AND(ISNUMBER($A1129),N($A1129)&gt;=18264,N($A1129)&lt;=73050)),N($A1129)&lt;SUMPRODUCT(--(Extinguishers!$A$2:$A$301=$B1129),Extinguishers!$E$2:$E$301),AND($C1129&lt;&gt;"Monthly",$C1129&lt;&gt;"Maintenance",$C1129&lt;&gt;"Internal",$C1129&lt;&gt;"Hydrostatic"),AND($E1129&lt;&gt;"Pass",$E1129&lt;&gt;"Fail"),AND($G1129&lt;&gt;"",$G1129&lt;&gt;"Open",$G1129&lt;&gt;"Closed")),"Check inputs",IF(AND($E1129="Fail",$G1129=""),"Set follow-up","OK"))))</f>
        <v/>
      </c>
      <c r="I1129" s="26">
        <f>IF(AND(ISNUMBER($A1129),N($A1129)&gt;=18264,N($A1129)&lt;=73050),$A1129,0)</f>
        <v>0</v>
      </c>
    </row>
    <row r="1130" spans="1:9" x14ac:dyDescent="0.25">
      <c r="A1130" s="25"/>
      <c r="B1130" s="13"/>
      <c r="C1130" s="13"/>
      <c r="D1130" s="14"/>
      <c r="E1130" s="13"/>
      <c r="F1130" s="14"/>
      <c r="G1130" s="13"/>
      <c r="H1130" s="16" t="str">
        <f>IF(COUNTA($A1130:$G1130)=0,"",IF(OR($B1130="",SUMPRODUCT(--(Extinguishers!$A$2:$A$301=$B1130))&lt;&gt;1),"Check ID",IF(OR(NOT(AND(ISNUMBER($A1130),N($A1130)&gt;=18264,N($A1130)&lt;=73050)),N($A1130)&lt;SUMPRODUCT(--(Extinguishers!$A$2:$A$301=$B1130),Extinguishers!$E$2:$E$301),AND($C1130&lt;&gt;"Monthly",$C1130&lt;&gt;"Maintenance",$C1130&lt;&gt;"Internal",$C1130&lt;&gt;"Hydrostatic"),AND($E1130&lt;&gt;"Pass",$E1130&lt;&gt;"Fail"),AND($G1130&lt;&gt;"",$G1130&lt;&gt;"Open",$G1130&lt;&gt;"Closed")),"Check inputs",IF(AND($E1130="Fail",$G1130=""),"Set follow-up","OK"))))</f>
        <v/>
      </c>
      <c r="I1130" s="26">
        <f>IF(AND(ISNUMBER($A1130),N($A1130)&gt;=18264,N($A1130)&lt;=73050),$A1130,0)</f>
        <v>0</v>
      </c>
    </row>
    <row r="1131" spans="1:9" x14ac:dyDescent="0.25">
      <c r="A1131" s="25"/>
      <c r="B1131" s="13"/>
      <c r="C1131" s="13"/>
      <c r="D1131" s="14"/>
      <c r="E1131" s="13"/>
      <c r="F1131" s="14"/>
      <c r="G1131" s="13"/>
      <c r="H1131" s="16" t="str">
        <f>IF(COUNTA($A1131:$G1131)=0,"",IF(OR($B1131="",SUMPRODUCT(--(Extinguishers!$A$2:$A$301=$B1131))&lt;&gt;1),"Check ID",IF(OR(NOT(AND(ISNUMBER($A1131),N($A1131)&gt;=18264,N($A1131)&lt;=73050)),N($A1131)&lt;SUMPRODUCT(--(Extinguishers!$A$2:$A$301=$B1131),Extinguishers!$E$2:$E$301),AND($C1131&lt;&gt;"Monthly",$C1131&lt;&gt;"Maintenance",$C1131&lt;&gt;"Internal",$C1131&lt;&gt;"Hydrostatic"),AND($E1131&lt;&gt;"Pass",$E1131&lt;&gt;"Fail"),AND($G1131&lt;&gt;"",$G1131&lt;&gt;"Open",$G1131&lt;&gt;"Closed")),"Check inputs",IF(AND($E1131="Fail",$G1131=""),"Set follow-up","OK"))))</f>
        <v/>
      </c>
      <c r="I1131" s="26">
        <f>IF(AND(ISNUMBER($A1131),N($A1131)&gt;=18264,N($A1131)&lt;=73050),$A1131,0)</f>
        <v>0</v>
      </c>
    </row>
    <row r="1132" spans="1:9" x14ac:dyDescent="0.25">
      <c r="A1132" s="25"/>
      <c r="B1132" s="13"/>
      <c r="C1132" s="13"/>
      <c r="D1132" s="14"/>
      <c r="E1132" s="13"/>
      <c r="F1132" s="14"/>
      <c r="G1132" s="13"/>
      <c r="H1132" s="16" t="str">
        <f>IF(COUNTA($A1132:$G1132)=0,"",IF(OR($B1132="",SUMPRODUCT(--(Extinguishers!$A$2:$A$301=$B1132))&lt;&gt;1),"Check ID",IF(OR(NOT(AND(ISNUMBER($A1132),N($A1132)&gt;=18264,N($A1132)&lt;=73050)),N($A1132)&lt;SUMPRODUCT(--(Extinguishers!$A$2:$A$301=$B1132),Extinguishers!$E$2:$E$301),AND($C1132&lt;&gt;"Monthly",$C1132&lt;&gt;"Maintenance",$C1132&lt;&gt;"Internal",$C1132&lt;&gt;"Hydrostatic"),AND($E1132&lt;&gt;"Pass",$E1132&lt;&gt;"Fail"),AND($G1132&lt;&gt;"",$G1132&lt;&gt;"Open",$G1132&lt;&gt;"Closed")),"Check inputs",IF(AND($E1132="Fail",$G1132=""),"Set follow-up","OK"))))</f>
        <v/>
      </c>
      <c r="I1132" s="26">
        <f>IF(AND(ISNUMBER($A1132),N($A1132)&gt;=18264,N($A1132)&lt;=73050),$A1132,0)</f>
        <v>0</v>
      </c>
    </row>
    <row r="1133" spans="1:9" x14ac:dyDescent="0.25">
      <c r="A1133" s="25"/>
      <c r="B1133" s="13"/>
      <c r="C1133" s="13"/>
      <c r="D1133" s="14"/>
      <c r="E1133" s="13"/>
      <c r="F1133" s="14"/>
      <c r="G1133" s="13"/>
      <c r="H1133" s="16" t="str">
        <f>IF(COUNTA($A1133:$G1133)=0,"",IF(OR($B1133="",SUMPRODUCT(--(Extinguishers!$A$2:$A$301=$B1133))&lt;&gt;1),"Check ID",IF(OR(NOT(AND(ISNUMBER($A1133),N($A1133)&gt;=18264,N($A1133)&lt;=73050)),N($A1133)&lt;SUMPRODUCT(--(Extinguishers!$A$2:$A$301=$B1133),Extinguishers!$E$2:$E$301),AND($C1133&lt;&gt;"Monthly",$C1133&lt;&gt;"Maintenance",$C1133&lt;&gt;"Internal",$C1133&lt;&gt;"Hydrostatic"),AND($E1133&lt;&gt;"Pass",$E1133&lt;&gt;"Fail"),AND($G1133&lt;&gt;"",$G1133&lt;&gt;"Open",$G1133&lt;&gt;"Closed")),"Check inputs",IF(AND($E1133="Fail",$G1133=""),"Set follow-up","OK"))))</f>
        <v/>
      </c>
      <c r="I1133" s="26">
        <f>IF(AND(ISNUMBER($A1133),N($A1133)&gt;=18264,N($A1133)&lt;=73050),$A1133,0)</f>
        <v>0</v>
      </c>
    </row>
    <row r="1134" spans="1:9" x14ac:dyDescent="0.25">
      <c r="A1134" s="25"/>
      <c r="B1134" s="13"/>
      <c r="C1134" s="13"/>
      <c r="D1134" s="14"/>
      <c r="E1134" s="13"/>
      <c r="F1134" s="14"/>
      <c r="G1134" s="13"/>
      <c r="H1134" s="16" t="str">
        <f>IF(COUNTA($A1134:$G1134)=0,"",IF(OR($B1134="",SUMPRODUCT(--(Extinguishers!$A$2:$A$301=$B1134))&lt;&gt;1),"Check ID",IF(OR(NOT(AND(ISNUMBER($A1134),N($A1134)&gt;=18264,N($A1134)&lt;=73050)),N($A1134)&lt;SUMPRODUCT(--(Extinguishers!$A$2:$A$301=$B1134),Extinguishers!$E$2:$E$301),AND($C1134&lt;&gt;"Monthly",$C1134&lt;&gt;"Maintenance",$C1134&lt;&gt;"Internal",$C1134&lt;&gt;"Hydrostatic"),AND($E1134&lt;&gt;"Pass",$E1134&lt;&gt;"Fail"),AND($G1134&lt;&gt;"",$G1134&lt;&gt;"Open",$G1134&lt;&gt;"Closed")),"Check inputs",IF(AND($E1134="Fail",$G1134=""),"Set follow-up","OK"))))</f>
        <v/>
      </c>
      <c r="I1134" s="26">
        <f>IF(AND(ISNUMBER($A1134),N($A1134)&gt;=18264,N($A1134)&lt;=73050),$A1134,0)</f>
        <v>0</v>
      </c>
    </row>
    <row r="1135" spans="1:9" x14ac:dyDescent="0.25">
      <c r="A1135" s="25"/>
      <c r="B1135" s="13"/>
      <c r="C1135" s="13"/>
      <c r="D1135" s="14"/>
      <c r="E1135" s="13"/>
      <c r="F1135" s="14"/>
      <c r="G1135" s="13"/>
      <c r="H1135" s="16" t="str">
        <f>IF(COUNTA($A1135:$G1135)=0,"",IF(OR($B1135="",SUMPRODUCT(--(Extinguishers!$A$2:$A$301=$B1135))&lt;&gt;1),"Check ID",IF(OR(NOT(AND(ISNUMBER($A1135),N($A1135)&gt;=18264,N($A1135)&lt;=73050)),N($A1135)&lt;SUMPRODUCT(--(Extinguishers!$A$2:$A$301=$B1135),Extinguishers!$E$2:$E$301),AND($C1135&lt;&gt;"Monthly",$C1135&lt;&gt;"Maintenance",$C1135&lt;&gt;"Internal",$C1135&lt;&gt;"Hydrostatic"),AND($E1135&lt;&gt;"Pass",$E1135&lt;&gt;"Fail"),AND($G1135&lt;&gt;"",$G1135&lt;&gt;"Open",$G1135&lt;&gt;"Closed")),"Check inputs",IF(AND($E1135="Fail",$G1135=""),"Set follow-up","OK"))))</f>
        <v/>
      </c>
      <c r="I1135" s="26">
        <f>IF(AND(ISNUMBER($A1135),N($A1135)&gt;=18264,N($A1135)&lt;=73050),$A1135,0)</f>
        <v>0</v>
      </c>
    </row>
    <row r="1136" spans="1:9" x14ac:dyDescent="0.25">
      <c r="A1136" s="25"/>
      <c r="B1136" s="13"/>
      <c r="C1136" s="13"/>
      <c r="D1136" s="14"/>
      <c r="E1136" s="13"/>
      <c r="F1136" s="14"/>
      <c r="G1136" s="13"/>
      <c r="H1136" s="16" t="str">
        <f>IF(COUNTA($A1136:$G1136)=0,"",IF(OR($B1136="",SUMPRODUCT(--(Extinguishers!$A$2:$A$301=$B1136))&lt;&gt;1),"Check ID",IF(OR(NOT(AND(ISNUMBER($A1136),N($A1136)&gt;=18264,N($A1136)&lt;=73050)),N($A1136)&lt;SUMPRODUCT(--(Extinguishers!$A$2:$A$301=$B1136),Extinguishers!$E$2:$E$301),AND($C1136&lt;&gt;"Monthly",$C1136&lt;&gt;"Maintenance",$C1136&lt;&gt;"Internal",$C1136&lt;&gt;"Hydrostatic"),AND($E1136&lt;&gt;"Pass",$E1136&lt;&gt;"Fail"),AND($G1136&lt;&gt;"",$G1136&lt;&gt;"Open",$G1136&lt;&gt;"Closed")),"Check inputs",IF(AND($E1136="Fail",$G1136=""),"Set follow-up","OK"))))</f>
        <v/>
      </c>
      <c r="I1136" s="26">
        <f>IF(AND(ISNUMBER($A1136),N($A1136)&gt;=18264,N($A1136)&lt;=73050),$A1136,0)</f>
        <v>0</v>
      </c>
    </row>
    <row r="1137" spans="1:9" x14ac:dyDescent="0.25">
      <c r="A1137" s="25"/>
      <c r="B1137" s="13"/>
      <c r="C1137" s="13"/>
      <c r="D1137" s="14"/>
      <c r="E1137" s="13"/>
      <c r="F1137" s="14"/>
      <c r="G1137" s="13"/>
      <c r="H1137" s="16" t="str">
        <f>IF(COUNTA($A1137:$G1137)=0,"",IF(OR($B1137="",SUMPRODUCT(--(Extinguishers!$A$2:$A$301=$B1137))&lt;&gt;1),"Check ID",IF(OR(NOT(AND(ISNUMBER($A1137),N($A1137)&gt;=18264,N($A1137)&lt;=73050)),N($A1137)&lt;SUMPRODUCT(--(Extinguishers!$A$2:$A$301=$B1137),Extinguishers!$E$2:$E$301),AND($C1137&lt;&gt;"Monthly",$C1137&lt;&gt;"Maintenance",$C1137&lt;&gt;"Internal",$C1137&lt;&gt;"Hydrostatic"),AND($E1137&lt;&gt;"Pass",$E1137&lt;&gt;"Fail"),AND($G1137&lt;&gt;"",$G1137&lt;&gt;"Open",$G1137&lt;&gt;"Closed")),"Check inputs",IF(AND($E1137="Fail",$G1137=""),"Set follow-up","OK"))))</f>
        <v/>
      </c>
      <c r="I1137" s="26">
        <f>IF(AND(ISNUMBER($A1137),N($A1137)&gt;=18264,N($A1137)&lt;=73050),$A1137,0)</f>
        <v>0</v>
      </c>
    </row>
    <row r="1138" spans="1:9" x14ac:dyDescent="0.25">
      <c r="A1138" s="25"/>
      <c r="B1138" s="13"/>
      <c r="C1138" s="13"/>
      <c r="D1138" s="14"/>
      <c r="E1138" s="13"/>
      <c r="F1138" s="14"/>
      <c r="G1138" s="13"/>
      <c r="H1138" s="16" t="str">
        <f>IF(COUNTA($A1138:$G1138)=0,"",IF(OR($B1138="",SUMPRODUCT(--(Extinguishers!$A$2:$A$301=$B1138))&lt;&gt;1),"Check ID",IF(OR(NOT(AND(ISNUMBER($A1138),N($A1138)&gt;=18264,N($A1138)&lt;=73050)),N($A1138)&lt;SUMPRODUCT(--(Extinguishers!$A$2:$A$301=$B1138),Extinguishers!$E$2:$E$301),AND($C1138&lt;&gt;"Monthly",$C1138&lt;&gt;"Maintenance",$C1138&lt;&gt;"Internal",$C1138&lt;&gt;"Hydrostatic"),AND($E1138&lt;&gt;"Pass",$E1138&lt;&gt;"Fail"),AND($G1138&lt;&gt;"",$G1138&lt;&gt;"Open",$G1138&lt;&gt;"Closed")),"Check inputs",IF(AND($E1138="Fail",$G1138=""),"Set follow-up","OK"))))</f>
        <v/>
      </c>
      <c r="I1138" s="26">
        <f>IF(AND(ISNUMBER($A1138),N($A1138)&gt;=18264,N($A1138)&lt;=73050),$A1138,0)</f>
        <v>0</v>
      </c>
    </row>
    <row r="1139" spans="1:9" x14ac:dyDescent="0.25">
      <c r="A1139" s="25"/>
      <c r="B1139" s="13"/>
      <c r="C1139" s="13"/>
      <c r="D1139" s="14"/>
      <c r="E1139" s="13"/>
      <c r="F1139" s="14"/>
      <c r="G1139" s="13"/>
      <c r="H1139" s="16" t="str">
        <f>IF(COUNTA($A1139:$G1139)=0,"",IF(OR($B1139="",SUMPRODUCT(--(Extinguishers!$A$2:$A$301=$B1139))&lt;&gt;1),"Check ID",IF(OR(NOT(AND(ISNUMBER($A1139),N($A1139)&gt;=18264,N($A1139)&lt;=73050)),N($A1139)&lt;SUMPRODUCT(--(Extinguishers!$A$2:$A$301=$B1139),Extinguishers!$E$2:$E$301),AND($C1139&lt;&gt;"Monthly",$C1139&lt;&gt;"Maintenance",$C1139&lt;&gt;"Internal",$C1139&lt;&gt;"Hydrostatic"),AND($E1139&lt;&gt;"Pass",$E1139&lt;&gt;"Fail"),AND($G1139&lt;&gt;"",$G1139&lt;&gt;"Open",$G1139&lt;&gt;"Closed")),"Check inputs",IF(AND($E1139="Fail",$G1139=""),"Set follow-up","OK"))))</f>
        <v/>
      </c>
      <c r="I1139" s="26">
        <f>IF(AND(ISNUMBER($A1139),N($A1139)&gt;=18264,N($A1139)&lt;=73050),$A1139,0)</f>
        <v>0</v>
      </c>
    </row>
    <row r="1140" spans="1:9" x14ac:dyDescent="0.25">
      <c r="A1140" s="25"/>
      <c r="B1140" s="13"/>
      <c r="C1140" s="13"/>
      <c r="D1140" s="14"/>
      <c r="E1140" s="13"/>
      <c r="F1140" s="14"/>
      <c r="G1140" s="13"/>
      <c r="H1140" s="16" t="str">
        <f>IF(COUNTA($A1140:$G1140)=0,"",IF(OR($B1140="",SUMPRODUCT(--(Extinguishers!$A$2:$A$301=$B1140))&lt;&gt;1),"Check ID",IF(OR(NOT(AND(ISNUMBER($A1140),N($A1140)&gt;=18264,N($A1140)&lt;=73050)),N($A1140)&lt;SUMPRODUCT(--(Extinguishers!$A$2:$A$301=$B1140),Extinguishers!$E$2:$E$301),AND($C1140&lt;&gt;"Monthly",$C1140&lt;&gt;"Maintenance",$C1140&lt;&gt;"Internal",$C1140&lt;&gt;"Hydrostatic"),AND($E1140&lt;&gt;"Pass",$E1140&lt;&gt;"Fail"),AND($G1140&lt;&gt;"",$G1140&lt;&gt;"Open",$G1140&lt;&gt;"Closed")),"Check inputs",IF(AND($E1140="Fail",$G1140=""),"Set follow-up","OK"))))</f>
        <v/>
      </c>
      <c r="I1140" s="26">
        <f>IF(AND(ISNUMBER($A1140),N($A1140)&gt;=18264,N($A1140)&lt;=73050),$A1140,0)</f>
        <v>0</v>
      </c>
    </row>
    <row r="1141" spans="1:9" x14ac:dyDescent="0.25">
      <c r="A1141" s="25"/>
      <c r="B1141" s="13"/>
      <c r="C1141" s="13"/>
      <c r="D1141" s="14"/>
      <c r="E1141" s="13"/>
      <c r="F1141" s="14"/>
      <c r="G1141" s="13"/>
      <c r="H1141" s="16" t="str">
        <f>IF(COUNTA($A1141:$G1141)=0,"",IF(OR($B1141="",SUMPRODUCT(--(Extinguishers!$A$2:$A$301=$B1141))&lt;&gt;1),"Check ID",IF(OR(NOT(AND(ISNUMBER($A1141),N($A1141)&gt;=18264,N($A1141)&lt;=73050)),N($A1141)&lt;SUMPRODUCT(--(Extinguishers!$A$2:$A$301=$B1141),Extinguishers!$E$2:$E$301),AND($C1141&lt;&gt;"Monthly",$C1141&lt;&gt;"Maintenance",$C1141&lt;&gt;"Internal",$C1141&lt;&gt;"Hydrostatic"),AND($E1141&lt;&gt;"Pass",$E1141&lt;&gt;"Fail"),AND($G1141&lt;&gt;"",$G1141&lt;&gt;"Open",$G1141&lt;&gt;"Closed")),"Check inputs",IF(AND($E1141="Fail",$G1141=""),"Set follow-up","OK"))))</f>
        <v/>
      </c>
      <c r="I1141" s="26">
        <f>IF(AND(ISNUMBER($A1141),N($A1141)&gt;=18264,N($A1141)&lt;=73050),$A1141,0)</f>
        <v>0</v>
      </c>
    </row>
    <row r="1142" spans="1:9" x14ac:dyDescent="0.25">
      <c r="A1142" s="25"/>
      <c r="B1142" s="13"/>
      <c r="C1142" s="13"/>
      <c r="D1142" s="14"/>
      <c r="E1142" s="13"/>
      <c r="F1142" s="14"/>
      <c r="G1142" s="13"/>
      <c r="H1142" s="16" t="str">
        <f>IF(COUNTA($A1142:$G1142)=0,"",IF(OR($B1142="",SUMPRODUCT(--(Extinguishers!$A$2:$A$301=$B1142))&lt;&gt;1),"Check ID",IF(OR(NOT(AND(ISNUMBER($A1142),N($A1142)&gt;=18264,N($A1142)&lt;=73050)),N($A1142)&lt;SUMPRODUCT(--(Extinguishers!$A$2:$A$301=$B1142),Extinguishers!$E$2:$E$301),AND($C1142&lt;&gt;"Monthly",$C1142&lt;&gt;"Maintenance",$C1142&lt;&gt;"Internal",$C1142&lt;&gt;"Hydrostatic"),AND($E1142&lt;&gt;"Pass",$E1142&lt;&gt;"Fail"),AND($G1142&lt;&gt;"",$G1142&lt;&gt;"Open",$G1142&lt;&gt;"Closed")),"Check inputs",IF(AND($E1142="Fail",$G1142=""),"Set follow-up","OK"))))</f>
        <v/>
      </c>
      <c r="I1142" s="26">
        <f>IF(AND(ISNUMBER($A1142),N($A1142)&gt;=18264,N($A1142)&lt;=73050),$A1142,0)</f>
        <v>0</v>
      </c>
    </row>
    <row r="1143" spans="1:9" x14ac:dyDescent="0.25">
      <c r="A1143" s="25"/>
      <c r="B1143" s="13"/>
      <c r="C1143" s="13"/>
      <c r="D1143" s="14"/>
      <c r="E1143" s="13"/>
      <c r="F1143" s="14"/>
      <c r="G1143" s="13"/>
      <c r="H1143" s="16" t="str">
        <f>IF(COUNTA($A1143:$G1143)=0,"",IF(OR($B1143="",SUMPRODUCT(--(Extinguishers!$A$2:$A$301=$B1143))&lt;&gt;1),"Check ID",IF(OR(NOT(AND(ISNUMBER($A1143),N($A1143)&gt;=18264,N($A1143)&lt;=73050)),N($A1143)&lt;SUMPRODUCT(--(Extinguishers!$A$2:$A$301=$B1143),Extinguishers!$E$2:$E$301),AND($C1143&lt;&gt;"Monthly",$C1143&lt;&gt;"Maintenance",$C1143&lt;&gt;"Internal",$C1143&lt;&gt;"Hydrostatic"),AND($E1143&lt;&gt;"Pass",$E1143&lt;&gt;"Fail"),AND($G1143&lt;&gt;"",$G1143&lt;&gt;"Open",$G1143&lt;&gt;"Closed")),"Check inputs",IF(AND($E1143="Fail",$G1143=""),"Set follow-up","OK"))))</f>
        <v/>
      </c>
      <c r="I1143" s="26">
        <f>IF(AND(ISNUMBER($A1143),N($A1143)&gt;=18264,N($A1143)&lt;=73050),$A1143,0)</f>
        <v>0</v>
      </c>
    </row>
    <row r="1144" spans="1:9" x14ac:dyDescent="0.25">
      <c r="A1144" s="25"/>
      <c r="B1144" s="13"/>
      <c r="C1144" s="13"/>
      <c r="D1144" s="14"/>
      <c r="E1144" s="13"/>
      <c r="F1144" s="14"/>
      <c r="G1144" s="13"/>
      <c r="H1144" s="16" t="str">
        <f>IF(COUNTA($A1144:$G1144)=0,"",IF(OR($B1144="",SUMPRODUCT(--(Extinguishers!$A$2:$A$301=$B1144))&lt;&gt;1),"Check ID",IF(OR(NOT(AND(ISNUMBER($A1144),N($A1144)&gt;=18264,N($A1144)&lt;=73050)),N($A1144)&lt;SUMPRODUCT(--(Extinguishers!$A$2:$A$301=$B1144),Extinguishers!$E$2:$E$301),AND($C1144&lt;&gt;"Monthly",$C1144&lt;&gt;"Maintenance",$C1144&lt;&gt;"Internal",$C1144&lt;&gt;"Hydrostatic"),AND($E1144&lt;&gt;"Pass",$E1144&lt;&gt;"Fail"),AND($G1144&lt;&gt;"",$G1144&lt;&gt;"Open",$G1144&lt;&gt;"Closed")),"Check inputs",IF(AND($E1144="Fail",$G1144=""),"Set follow-up","OK"))))</f>
        <v/>
      </c>
      <c r="I1144" s="26">
        <f>IF(AND(ISNUMBER($A1144),N($A1144)&gt;=18264,N($A1144)&lt;=73050),$A1144,0)</f>
        <v>0</v>
      </c>
    </row>
    <row r="1145" spans="1:9" x14ac:dyDescent="0.25">
      <c r="A1145" s="25"/>
      <c r="B1145" s="13"/>
      <c r="C1145" s="13"/>
      <c r="D1145" s="14"/>
      <c r="E1145" s="13"/>
      <c r="F1145" s="14"/>
      <c r="G1145" s="13"/>
      <c r="H1145" s="16" t="str">
        <f>IF(COUNTA($A1145:$G1145)=0,"",IF(OR($B1145="",SUMPRODUCT(--(Extinguishers!$A$2:$A$301=$B1145))&lt;&gt;1),"Check ID",IF(OR(NOT(AND(ISNUMBER($A1145),N($A1145)&gt;=18264,N($A1145)&lt;=73050)),N($A1145)&lt;SUMPRODUCT(--(Extinguishers!$A$2:$A$301=$B1145),Extinguishers!$E$2:$E$301),AND($C1145&lt;&gt;"Monthly",$C1145&lt;&gt;"Maintenance",$C1145&lt;&gt;"Internal",$C1145&lt;&gt;"Hydrostatic"),AND($E1145&lt;&gt;"Pass",$E1145&lt;&gt;"Fail"),AND($G1145&lt;&gt;"",$G1145&lt;&gt;"Open",$G1145&lt;&gt;"Closed")),"Check inputs",IF(AND($E1145="Fail",$G1145=""),"Set follow-up","OK"))))</f>
        <v/>
      </c>
      <c r="I1145" s="26">
        <f>IF(AND(ISNUMBER($A1145),N($A1145)&gt;=18264,N($A1145)&lt;=73050),$A1145,0)</f>
        <v>0</v>
      </c>
    </row>
    <row r="1146" spans="1:9" x14ac:dyDescent="0.25">
      <c r="A1146" s="25"/>
      <c r="B1146" s="13"/>
      <c r="C1146" s="13"/>
      <c r="D1146" s="14"/>
      <c r="E1146" s="13"/>
      <c r="F1146" s="14"/>
      <c r="G1146" s="13"/>
      <c r="H1146" s="16" t="str">
        <f>IF(COUNTA($A1146:$G1146)=0,"",IF(OR($B1146="",SUMPRODUCT(--(Extinguishers!$A$2:$A$301=$B1146))&lt;&gt;1),"Check ID",IF(OR(NOT(AND(ISNUMBER($A1146),N($A1146)&gt;=18264,N($A1146)&lt;=73050)),N($A1146)&lt;SUMPRODUCT(--(Extinguishers!$A$2:$A$301=$B1146),Extinguishers!$E$2:$E$301),AND($C1146&lt;&gt;"Monthly",$C1146&lt;&gt;"Maintenance",$C1146&lt;&gt;"Internal",$C1146&lt;&gt;"Hydrostatic"),AND($E1146&lt;&gt;"Pass",$E1146&lt;&gt;"Fail"),AND($G1146&lt;&gt;"",$G1146&lt;&gt;"Open",$G1146&lt;&gt;"Closed")),"Check inputs",IF(AND($E1146="Fail",$G1146=""),"Set follow-up","OK"))))</f>
        <v/>
      </c>
      <c r="I1146" s="26">
        <f>IF(AND(ISNUMBER($A1146),N($A1146)&gt;=18264,N($A1146)&lt;=73050),$A1146,0)</f>
        <v>0</v>
      </c>
    </row>
    <row r="1147" spans="1:9" x14ac:dyDescent="0.25">
      <c r="A1147" s="25"/>
      <c r="B1147" s="13"/>
      <c r="C1147" s="13"/>
      <c r="D1147" s="14"/>
      <c r="E1147" s="13"/>
      <c r="F1147" s="14"/>
      <c r="G1147" s="13"/>
      <c r="H1147" s="16" t="str">
        <f>IF(COUNTA($A1147:$G1147)=0,"",IF(OR($B1147="",SUMPRODUCT(--(Extinguishers!$A$2:$A$301=$B1147))&lt;&gt;1),"Check ID",IF(OR(NOT(AND(ISNUMBER($A1147),N($A1147)&gt;=18264,N($A1147)&lt;=73050)),N($A1147)&lt;SUMPRODUCT(--(Extinguishers!$A$2:$A$301=$B1147),Extinguishers!$E$2:$E$301),AND($C1147&lt;&gt;"Monthly",$C1147&lt;&gt;"Maintenance",$C1147&lt;&gt;"Internal",$C1147&lt;&gt;"Hydrostatic"),AND($E1147&lt;&gt;"Pass",$E1147&lt;&gt;"Fail"),AND($G1147&lt;&gt;"",$G1147&lt;&gt;"Open",$G1147&lt;&gt;"Closed")),"Check inputs",IF(AND($E1147="Fail",$G1147=""),"Set follow-up","OK"))))</f>
        <v/>
      </c>
      <c r="I1147" s="26">
        <f>IF(AND(ISNUMBER($A1147),N($A1147)&gt;=18264,N($A1147)&lt;=73050),$A1147,0)</f>
        <v>0</v>
      </c>
    </row>
    <row r="1148" spans="1:9" x14ac:dyDescent="0.25">
      <c r="A1148" s="25"/>
      <c r="B1148" s="13"/>
      <c r="C1148" s="13"/>
      <c r="D1148" s="14"/>
      <c r="E1148" s="13"/>
      <c r="F1148" s="14"/>
      <c r="G1148" s="13"/>
      <c r="H1148" s="16" t="str">
        <f>IF(COUNTA($A1148:$G1148)=0,"",IF(OR($B1148="",SUMPRODUCT(--(Extinguishers!$A$2:$A$301=$B1148))&lt;&gt;1),"Check ID",IF(OR(NOT(AND(ISNUMBER($A1148),N($A1148)&gt;=18264,N($A1148)&lt;=73050)),N($A1148)&lt;SUMPRODUCT(--(Extinguishers!$A$2:$A$301=$B1148),Extinguishers!$E$2:$E$301),AND($C1148&lt;&gt;"Monthly",$C1148&lt;&gt;"Maintenance",$C1148&lt;&gt;"Internal",$C1148&lt;&gt;"Hydrostatic"),AND($E1148&lt;&gt;"Pass",$E1148&lt;&gt;"Fail"),AND($G1148&lt;&gt;"",$G1148&lt;&gt;"Open",$G1148&lt;&gt;"Closed")),"Check inputs",IF(AND($E1148="Fail",$G1148=""),"Set follow-up","OK"))))</f>
        <v/>
      </c>
      <c r="I1148" s="26">
        <f>IF(AND(ISNUMBER($A1148),N($A1148)&gt;=18264,N($A1148)&lt;=73050),$A1148,0)</f>
        <v>0</v>
      </c>
    </row>
    <row r="1149" spans="1:9" x14ac:dyDescent="0.25">
      <c r="A1149" s="25"/>
      <c r="B1149" s="13"/>
      <c r="C1149" s="13"/>
      <c r="D1149" s="14"/>
      <c r="E1149" s="13"/>
      <c r="F1149" s="14"/>
      <c r="G1149" s="13"/>
      <c r="H1149" s="16" t="str">
        <f>IF(COUNTA($A1149:$G1149)=0,"",IF(OR($B1149="",SUMPRODUCT(--(Extinguishers!$A$2:$A$301=$B1149))&lt;&gt;1),"Check ID",IF(OR(NOT(AND(ISNUMBER($A1149),N($A1149)&gt;=18264,N($A1149)&lt;=73050)),N($A1149)&lt;SUMPRODUCT(--(Extinguishers!$A$2:$A$301=$B1149),Extinguishers!$E$2:$E$301),AND($C1149&lt;&gt;"Monthly",$C1149&lt;&gt;"Maintenance",$C1149&lt;&gt;"Internal",$C1149&lt;&gt;"Hydrostatic"),AND($E1149&lt;&gt;"Pass",$E1149&lt;&gt;"Fail"),AND($G1149&lt;&gt;"",$G1149&lt;&gt;"Open",$G1149&lt;&gt;"Closed")),"Check inputs",IF(AND($E1149="Fail",$G1149=""),"Set follow-up","OK"))))</f>
        <v/>
      </c>
      <c r="I1149" s="26">
        <f>IF(AND(ISNUMBER($A1149),N($A1149)&gt;=18264,N($A1149)&lt;=73050),$A1149,0)</f>
        <v>0</v>
      </c>
    </row>
    <row r="1150" spans="1:9" x14ac:dyDescent="0.25">
      <c r="A1150" s="25"/>
      <c r="B1150" s="13"/>
      <c r="C1150" s="13"/>
      <c r="D1150" s="14"/>
      <c r="E1150" s="13"/>
      <c r="F1150" s="14"/>
      <c r="G1150" s="13"/>
      <c r="H1150" s="16" t="str">
        <f>IF(COUNTA($A1150:$G1150)=0,"",IF(OR($B1150="",SUMPRODUCT(--(Extinguishers!$A$2:$A$301=$B1150))&lt;&gt;1),"Check ID",IF(OR(NOT(AND(ISNUMBER($A1150),N($A1150)&gt;=18264,N($A1150)&lt;=73050)),N($A1150)&lt;SUMPRODUCT(--(Extinguishers!$A$2:$A$301=$B1150),Extinguishers!$E$2:$E$301),AND($C1150&lt;&gt;"Monthly",$C1150&lt;&gt;"Maintenance",$C1150&lt;&gt;"Internal",$C1150&lt;&gt;"Hydrostatic"),AND($E1150&lt;&gt;"Pass",$E1150&lt;&gt;"Fail"),AND($G1150&lt;&gt;"",$G1150&lt;&gt;"Open",$G1150&lt;&gt;"Closed")),"Check inputs",IF(AND($E1150="Fail",$G1150=""),"Set follow-up","OK"))))</f>
        <v/>
      </c>
      <c r="I1150" s="26">
        <f>IF(AND(ISNUMBER($A1150),N($A1150)&gt;=18264,N($A1150)&lt;=73050),$A1150,0)</f>
        <v>0</v>
      </c>
    </row>
    <row r="1151" spans="1:9" x14ac:dyDescent="0.25">
      <c r="A1151" s="25"/>
      <c r="B1151" s="13"/>
      <c r="C1151" s="13"/>
      <c r="D1151" s="14"/>
      <c r="E1151" s="13"/>
      <c r="F1151" s="14"/>
      <c r="G1151" s="13"/>
      <c r="H1151" s="16" t="str">
        <f>IF(COUNTA($A1151:$G1151)=0,"",IF(OR($B1151="",SUMPRODUCT(--(Extinguishers!$A$2:$A$301=$B1151))&lt;&gt;1),"Check ID",IF(OR(NOT(AND(ISNUMBER($A1151),N($A1151)&gt;=18264,N($A1151)&lt;=73050)),N($A1151)&lt;SUMPRODUCT(--(Extinguishers!$A$2:$A$301=$B1151),Extinguishers!$E$2:$E$301),AND($C1151&lt;&gt;"Monthly",$C1151&lt;&gt;"Maintenance",$C1151&lt;&gt;"Internal",$C1151&lt;&gt;"Hydrostatic"),AND($E1151&lt;&gt;"Pass",$E1151&lt;&gt;"Fail"),AND($G1151&lt;&gt;"",$G1151&lt;&gt;"Open",$G1151&lt;&gt;"Closed")),"Check inputs",IF(AND($E1151="Fail",$G1151=""),"Set follow-up","OK"))))</f>
        <v/>
      </c>
      <c r="I1151" s="26">
        <f>IF(AND(ISNUMBER($A1151),N($A1151)&gt;=18264,N($A1151)&lt;=73050),$A1151,0)</f>
        <v>0</v>
      </c>
    </row>
    <row r="1152" spans="1:9" x14ac:dyDescent="0.25">
      <c r="A1152" s="25"/>
      <c r="B1152" s="13"/>
      <c r="C1152" s="13"/>
      <c r="D1152" s="14"/>
      <c r="E1152" s="13"/>
      <c r="F1152" s="14"/>
      <c r="G1152" s="13"/>
      <c r="H1152" s="16" t="str">
        <f>IF(COUNTA($A1152:$G1152)=0,"",IF(OR($B1152="",SUMPRODUCT(--(Extinguishers!$A$2:$A$301=$B1152))&lt;&gt;1),"Check ID",IF(OR(NOT(AND(ISNUMBER($A1152),N($A1152)&gt;=18264,N($A1152)&lt;=73050)),N($A1152)&lt;SUMPRODUCT(--(Extinguishers!$A$2:$A$301=$B1152),Extinguishers!$E$2:$E$301),AND($C1152&lt;&gt;"Monthly",$C1152&lt;&gt;"Maintenance",$C1152&lt;&gt;"Internal",$C1152&lt;&gt;"Hydrostatic"),AND($E1152&lt;&gt;"Pass",$E1152&lt;&gt;"Fail"),AND($G1152&lt;&gt;"",$G1152&lt;&gt;"Open",$G1152&lt;&gt;"Closed")),"Check inputs",IF(AND($E1152="Fail",$G1152=""),"Set follow-up","OK"))))</f>
        <v/>
      </c>
      <c r="I1152" s="26">
        <f>IF(AND(ISNUMBER($A1152),N($A1152)&gt;=18264,N($A1152)&lt;=73050),$A1152,0)</f>
        <v>0</v>
      </c>
    </row>
    <row r="1153" spans="1:9" x14ac:dyDescent="0.25">
      <c r="A1153" s="25"/>
      <c r="B1153" s="13"/>
      <c r="C1153" s="13"/>
      <c r="D1153" s="14"/>
      <c r="E1153" s="13"/>
      <c r="F1153" s="14"/>
      <c r="G1153" s="13"/>
      <c r="H1153" s="16" t="str">
        <f>IF(COUNTA($A1153:$G1153)=0,"",IF(OR($B1153="",SUMPRODUCT(--(Extinguishers!$A$2:$A$301=$B1153))&lt;&gt;1),"Check ID",IF(OR(NOT(AND(ISNUMBER($A1153),N($A1153)&gt;=18264,N($A1153)&lt;=73050)),N($A1153)&lt;SUMPRODUCT(--(Extinguishers!$A$2:$A$301=$B1153),Extinguishers!$E$2:$E$301),AND($C1153&lt;&gt;"Monthly",$C1153&lt;&gt;"Maintenance",$C1153&lt;&gt;"Internal",$C1153&lt;&gt;"Hydrostatic"),AND($E1153&lt;&gt;"Pass",$E1153&lt;&gt;"Fail"),AND($G1153&lt;&gt;"",$G1153&lt;&gt;"Open",$G1153&lt;&gt;"Closed")),"Check inputs",IF(AND($E1153="Fail",$G1153=""),"Set follow-up","OK"))))</f>
        <v/>
      </c>
      <c r="I1153" s="26">
        <f>IF(AND(ISNUMBER($A1153),N($A1153)&gt;=18264,N($A1153)&lt;=73050),$A1153,0)</f>
        <v>0</v>
      </c>
    </row>
    <row r="1154" spans="1:9" x14ac:dyDescent="0.25">
      <c r="A1154" s="25"/>
      <c r="B1154" s="13"/>
      <c r="C1154" s="13"/>
      <c r="D1154" s="14"/>
      <c r="E1154" s="13"/>
      <c r="F1154" s="14"/>
      <c r="G1154" s="13"/>
      <c r="H1154" s="16" t="str">
        <f>IF(COUNTA($A1154:$G1154)=0,"",IF(OR($B1154="",SUMPRODUCT(--(Extinguishers!$A$2:$A$301=$B1154))&lt;&gt;1),"Check ID",IF(OR(NOT(AND(ISNUMBER($A1154),N($A1154)&gt;=18264,N($A1154)&lt;=73050)),N($A1154)&lt;SUMPRODUCT(--(Extinguishers!$A$2:$A$301=$B1154),Extinguishers!$E$2:$E$301),AND($C1154&lt;&gt;"Monthly",$C1154&lt;&gt;"Maintenance",$C1154&lt;&gt;"Internal",$C1154&lt;&gt;"Hydrostatic"),AND($E1154&lt;&gt;"Pass",$E1154&lt;&gt;"Fail"),AND($G1154&lt;&gt;"",$G1154&lt;&gt;"Open",$G1154&lt;&gt;"Closed")),"Check inputs",IF(AND($E1154="Fail",$G1154=""),"Set follow-up","OK"))))</f>
        <v/>
      </c>
      <c r="I1154" s="26">
        <f>IF(AND(ISNUMBER($A1154),N($A1154)&gt;=18264,N($A1154)&lt;=73050),$A1154,0)</f>
        <v>0</v>
      </c>
    </row>
    <row r="1155" spans="1:9" x14ac:dyDescent="0.25">
      <c r="A1155" s="25"/>
      <c r="B1155" s="13"/>
      <c r="C1155" s="13"/>
      <c r="D1155" s="14"/>
      <c r="E1155" s="13"/>
      <c r="F1155" s="14"/>
      <c r="G1155" s="13"/>
      <c r="H1155" s="16" t="str">
        <f>IF(COUNTA($A1155:$G1155)=0,"",IF(OR($B1155="",SUMPRODUCT(--(Extinguishers!$A$2:$A$301=$B1155))&lt;&gt;1),"Check ID",IF(OR(NOT(AND(ISNUMBER($A1155),N($A1155)&gt;=18264,N($A1155)&lt;=73050)),N($A1155)&lt;SUMPRODUCT(--(Extinguishers!$A$2:$A$301=$B1155),Extinguishers!$E$2:$E$301),AND($C1155&lt;&gt;"Monthly",$C1155&lt;&gt;"Maintenance",$C1155&lt;&gt;"Internal",$C1155&lt;&gt;"Hydrostatic"),AND($E1155&lt;&gt;"Pass",$E1155&lt;&gt;"Fail"),AND($G1155&lt;&gt;"",$G1155&lt;&gt;"Open",$G1155&lt;&gt;"Closed")),"Check inputs",IF(AND($E1155="Fail",$G1155=""),"Set follow-up","OK"))))</f>
        <v/>
      </c>
      <c r="I1155" s="26">
        <f>IF(AND(ISNUMBER($A1155),N($A1155)&gt;=18264,N($A1155)&lt;=73050),$A1155,0)</f>
        <v>0</v>
      </c>
    </row>
    <row r="1156" spans="1:9" x14ac:dyDescent="0.25">
      <c r="A1156" s="25"/>
      <c r="B1156" s="13"/>
      <c r="C1156" s="13"/>
      <c r="D1156" s="14"/>
      <c r="E1156" s="13"/>
      <c r="F1156" s="14"/>
      <c r="G1156" s="13"/>
      <c r="H1156" s="16" t="str">
        <f>IF(COUNTA($A1156:$G1156)=0,"",IF(OR($B1156="",SUMPRODUCT(--(Extinguishers!$A$2:$A$301=$B1156))&lt;&gt;1),"Check ID",IF(OR(NOT(AND(ISNUMBER($A1156),N($A1156)&gt;=18264,N($A1156)&lt;=73050)),N($A1156)&lt;SUMPRODUCT(--(Extinguishers!$A$2:$A$301=$B1156),Extinguishers!$E$2:$E$301),AND($C1156&lt;&gt;"Monthly",$C1156&lt;&gt;"Maintenance",$C1156&lt;&gt;"Internal",$C1156&lt;&gt;"Hydrostatic"),AND($E1156&lt;&gt;"Pass",$E1156&lt;&gt;"Fail"),AND($G1156&lt;&gt;"",$G1156&lt;&gt;"Open",$G1156&lt;&gt;"Closed")),"Check inputs",IF(AND($E1156="Fail",$G1156=""),"Set follow-up","OK"))))</f>
        <v/>
      </c>
      <c r="I1156" s="26">
        <f>IF(AND(ISNUMBER($A1156),N($A1156)&gt;=18264,N($A1156)&lt;=73050),$A1156,0)</f>
        <v>0</v>
      </c>
    </row>
    <row r="1157" spans="1:9" x14ac:dyDescent="0.25">
      <c r="A1157" s="25"/>
      <c r="B1157" s="13"/>
      <c r="C1157" s="13"/>
      <c r="D1157" s="14"/>
      <c r="E1157" s="13"/>
      <c r="F1157" s="14"/>
      <c r="G1157" s="13"/>
      <c r="H1157" s="16" t="str">
        <f>IF(COUNTA($A1157:$G1157)=0,"",IF(OR($B1157="",SUMPRODUCT(--(Extinguishers!$A$2:$A$301=$B1157))&lt;&gt;1),"Check ID",IF(OR(NOT(AND(ISNUMBER($A1157),N($A1157)&gt;=18264,N($A1157)&lt;=73050)),N($A1157)&lt;SUMPRODUCT(--(Extinguishers!$A$2:$A$301=$B1157),Extinguishers!$E$2:$E$301),AND($C1157&lt;&gt;"Monthly",$C1157&lt;&gt;"Maintenance",$C1157&lt;&gt;"Internal",$C1157&lt;&gt;"Hydrostatic"),AND($E1157&lt;&gt;"Pass",$E1157&lt;&gt;"Fail"),AND($G1157&lt;&gt;"",$G1157&lt;&gt;"Open",$G1157&lt;&gt;"Closed")),"Check inputs",IF(AND($E1157="Fail",$G1157=""),"Set follow-up","OK"))))</f>
        <v/>
      </c>
      <c r="I1157" s="26">
        <f>IF(AND(ISNUMBER($A1157),N($A1157)&gt;=18264,N($A1157)&lt;=73050),$A1157,0)</f>
        <v>0</v>
      </c>
    </row>
    <row r="1158" spans="1:9" x14ac:dyDescent="0.25">
      <c r="A1158" s="25"/>
      <c r="B1158" s="13"/>
      <c r="C1158" s="13"/>
      <c r="D1158" s="14"/>
      <c r="E1158" s="13"/>
      <c r="F1158" s="14"/>
      <c r="G1158" s="13"/>
      <c r="H1158" s="16" t="str">
        <f>IF(COUNTA($A1158:$G1158)=0,"",IF(OR($B1158="",SUMPRODUCT(--(Extinguishers!$A$2:$A$301=$B1158))&lt;&gt;1),"Check ID",IF(OR(NOT(AND(ISNUMBER($A1158),N($A1158)&gt;=18264,N($A1158)&lt;=73050)),N($A1158)&lt;SUMPRODUCT(--(Extinguishers!$A$2:$A$301=$B1158),Extinguishers!$E$2:$E$301),AND($C1158&lt;&gt;"Monthly",$C1158&lt;&gt;"Maintenance",$C1158&lt;&gt;"Internal",$C1158&lt;&gt;"Hydrostatic"),AND($E1158&lt;&gt;"Pass",$E1158&lt;&gt;"Fail"),AND($G1158&lt;&gt;"",$G1158&lt;&gt;"Open",$G1158&lt;&gt;"Closed")),"Check inputs",IF(AND($E1158="Fail",$G1158=""),"Set follow-up","OK"))))</f>
        <v/>
      </c>
      <c r="I1158" s="26">
        <f>IF(AND(ISNUMBER($A1158),N($A1158)&gt;=18264,N($A1158)&lt;=73050),$A1158,0)</f>
        <v>0</v>
      </c>
    </row>
    <row r="1159" spans="1:9" x14ac:dyDescent="0.25">
      <c r="A1159" s="25"/>
      <c r="B1159" s="13"/>
      <c r="C1159" s="13"/>
      <c r="D1159" s="14"/>
      <c r="E1159" s="13"/>
      <c r="F1159" s="14"/>
      <c r="G1159" s="13"/>
      <c r="H1159" s="16" t="str">
        <f>IF(COUNTA($A1159:$G1159)=0,"",IF(OR($B1159="",SUMPRODUCT(--(Extinguishers!$A$2:$A$301=$B1159))&lt;&gt;1),"Check ID",IF(OR(NOT(AND(ISNUMBER($A1159),N($A1159)&gt;=18264,N($A1159)&lt;=73050)),N($A1159)&lt;SUMPRODUCT(--(Extinguishers!$A$2:$A$301=$B1159),Extinguishers!$E$2:$E$301),AND($C1159&lt;&gt;"Monthly",$C1159&lt;&gt;"Maintenance",$C1159&lt;&gt;"Internal",$C1159&lt;&gt;"Hydrostatic"),AND($E1159&lt;&gt;"Pass",$E1159&lt;&gt;"Fail"),AND($G1159&lt;&gt;"",$G1159&lt;&gt;"Open",$G1159&lt;&gt;"Closed")),"Check inputs",IF(AND($E1159="Fail",$G1159=""),"Set follow-up","OK"))))</f>
        <v/>
      </c>
      <c r="I1159" s="26">
        <f>IF(AND(ISNUMBER($A1159),N($A1159)&gt;=18264,N($A1159)&lt;=73050),$A1159,0)</f>
        <v>0</v>
      </c>
    </row>
    <row r="1160" spans="1:9" x14ac:dyDescent="0.25">
      <c r="A1160" s="25"/>
      <c r="B1160" s="13"/>
      <c r="C1160" s="13"/>
      <c r="D1160" s="14"/>
      <c r="E1160" s="13"/>
      <c r="F1160" s="14"/>
      <c r="G1160" s="13"/>
      <c r="H1160" s="16" t="str">
        <f>IF(COUNTA($A1160:$G1160)=0,"",IF(OR($B1160="",SUMPRODUCT(--(Extinguishers!$A$2:$A$301=$B1160))&lt;&gt;1),"Check ID",IF(OR(NOT(AND(ISNUMBER($A1160),N($A1160)&gt;=18264,N($A1160)&lt;=73050)),N($A1160)&lt;SUMPRODUCT(--(Extinguishers!$A$2:$A$301=$B1160),Extinguishers!$E$2:$E$301),AND($C1160&lt;&gt;"Monthly",$C1160&lt;&gt;"Maintenance",$C1160&lt;&gt;"Internal",$C1160&lt;&gt;"Hydrostatic"),AND($E1160&lt;&gt;"Pass",$E1160&lt;&gt;"Fail"),AND($G1160&lt;&gt;"",$G1160&lt;&gt;"Open",$G1160&lt;&gt;"Closed")),"Check inputs",IF(AND($E1160="Fail",$G1160=""),"Set follow-up","OK"))))</f>
        <v/>
      </c>
      <c r="I1160" s="26">
        <f>IF(AND(ISNUMBER($A1160),N($A1160)&gt;=18264,N($A1160)&lt;=73050),$A1160,0)</f>
        <v>0</v>
      </c>
    </row>
    <row r="1161" spans="1:9" x14ac:dyDescent="0.25">
      <c r="A1161" s="25"/>
      <c r="B1161" s="13"/>
      <c r="C1161" s="13"/>
      <c r="D1161" s="14"/>
      <c r="E1161" s="13"/>
      <c r="F1161" s="14"/>
      <c r="G1161" s="13"/>
      <c r="H1161" s="16" t="str">
        <f>IF(COUNTA($A1161:$G1161)=0,"",IF(OR($B1161="",SUMPRODUCT(--(Extinguishers!$A$2:$A$301=$B1161))&lt;&gt;1),"Check ID",IF(OR(NOT(AND(ISNUMBER($A1161),N($A1161)&gt;=18264,N($A1161)&lt;=73050)),N($A1161)&lt;SUMPRODUCT(--(Extinguishers!$A$2:$A$301=$B1161),Extinguishers!$E$2:$E$301),AND($C1161&lt;&gt;"Monthly",$C1161&lt;&gt;"Maintenance",$C1161&lt;&gt;"Internal",$C1161&lt;&gt;"Hydrostatic"),AND($E1161&lt;&gt;"Pass",$E1161&lt;&gt;"Fail"),AND($G1161&lt;&gt;"",$G1161&lt;&gt;"Open",$G1161&lt;&gt;"Closed")),"Check inputs",IF(AND($E1161="Fail",$G1161=""),"Set follow-up","OK"))))</f>
        <v/>
      </c>
      <c r="I1161" s="26">
        <f>IF(AND(ISNUMBER($A1161),N($A1161)&gt;=18264,N($A1161)&lt;=73050),$A1161,0)</f>
        <v>0</v>
      </c>
    </row>
    <row r="1162" spans="1:9" x14ac:dyDescent="0.25">
      <c r="A1162" s="25"/>
      <c r="B1162" s="13"/>
      <c r="C1162" s="13"/>
      <c r="D1162" s="14"/>
      <c r="E1162" s="13"/>
      <c r="F1162" s="14"/>
      <c r="G1162" s="13"/>
      <c r="H1162" s="16" t="str">
        <f>IF(COUNTA($A1162:$G1162)=0,"",IF(OR($B1162="",SUMPRODUCT(--(Extinguishers!$A$2:$A$301=$B1162))&lt;&gt;1),"Check ID",IF(OR(NOT(AND(ISNUMBER($A1162),N($A1162)&gt;=18264,N($A1162)&lt;=73050)),N($A1162)&lt;SUMPRODUCT(--(Extinguishers!$A$2:$A$301=$B1162),Extinguishers!$E$2:$E$301),AND($C1162&lt;&gt;"Monthly",$C1162&lt;&gt;"Maintenance",$C1162&lt;&gt;"Internal",$C1162&lt;&gt;"Hydrostatic"),AND($E1162&lt;&gt;"Pass",$E1162&lt;&gt;"Fail"),AND($G1162&lt;&gt;"",$G1162&lt;&gt;"Open",$G1162&lt;&gt;"Closed")),"Check inputs",IF(AND($E1162="Fail",$G1162=""),"Set follow-up","OK"))))</f>
        <v/>
      </c>
      <c r="I1162" s="26">
        <f>IF(AND(ISNUMBER($A1162),N($A1162)&gt;=18264,N($A1162)&lt;=73050),$A1162,0)</f>
        <v>0</v>
      </c>
    </row>
    <row r="1163" spans="1:9" x14ac:dyDescent="0.25">
      <c r="A1163" s="25"/>
      <c r="B1163" s="13"/>
      <c r="C1163" s="13"/>
      <c r="D1163" s="14"/>
      <c r="E1163" s="13"/>
      <c r="F1163" s="14"/>
      <c r="G1163" s="13"/>
      <c r="H1163" s="16" t="str">
        <f>IF(COUNTA($A1163:$G1163)=0,"",IF(OR($B1163="",SUMPRODUCT(--(Extinguishers!$A$2:$A$301=$B1163))&lt;&gt;1),"Check ID",IF(OR(NOT(AND(ISNUMBER($A1163),N($A1163)&gt;=18264,N($A1163)&lt;=73050)),N($A1163)&lt;SUMPRODUCT(--(Extinguishers!$A$2:$A$301=$B1163),Extinguishers!$E$2:$E$301),AND($C1163&lt;&gt;"Monthly",$C1163&lt;&gt;"Maintenance",$C1163&lt;&gt;"Internal",$C1163&lt;&gt;"Hydrostatic"),AND($E1163&lt;&gt;"Pass",$E1163&lt;&gt;"Fail"),AND($G1163&lt;&gt;"",$G1163&lt;&gt;"Open",$G1163&lt;&gt;"Closed")),"Check inputs",IF(AND($E1163="Fail",$G1163=""),"Set follow-up","OK"))))</f>
        <v/>
      </c>
      <c r="I1163" s="26">
        <f>IF(AND(ISNUMBER($A1163),N($A1163)&gt;=18264,N($A1163)&lt;=73050),$A1163,0)</f>
        <v>0</v>
      </c>
    </row>
    <row r="1164" spans="1:9" x14ac:dyDescent="0.25">
      <c r="A1164" s="25"/>
      <c r="B1164" s="13"/>
      <c r="C1164" s="13"/>
      <c r="D1164" s="14"/>
      <c r="E1164" s="13"/>
      <c r="F1164" s="14"/>
      <c r="G1164" s="13"/>
      <c r="H1164" s="16" t="str">
        <f>IF(COUNTA($A1164:$G1164)=0,"",IF(OR($B1164="",SUMPRODUCT(--(Extinguishers!$A$2:$A$301=$B1164))&lt;&gt;1),"Check ID",IF(OR(NOT(AND(ISNUMBER($A1164),N($A1164)&gt;=18264,N($A1164)&lt;=73050)),N($A1164)&lt;SUMPRODUCT(--(Extinguishers!$A$2:$A$301=$B1164),Extinguishers!$E$2:$E$301),AND($C1164&lt;&gt;"Monthly",$C1164&lt;&gt;"Maintenance",$C1164&lt;&gt;"Internal",$C1164&lt;&gt;"Hydrostatic"),AND($E1164&lt;&gt;"Pass",$E1164&lt;&gt;"Fail"),AND($G1164&lt;&gt;"",$G1164&lt;&gt;"Open",$G1164&lt;&gt;"Closed")),"Check inputs",IF(AND($E1164="Fail",$G1164=""),"Set follow-up","OK"))))</f>
        <v/>
      </c>
      <c r="I1164" s="26">
        <f>IF(AND(ISNUMBER($A1164),N($A1164)&gt;=18264,N($A1164)&lt;=73050),$A1164,0)</f>
        <v>0</v>
      </c>
    </row>
    <row r="1165" spans="1:9" x14ac:dyDescent="0.25">
      <c r="A1165" s="25"/>
      <c r="B1165" s="13"/>
      <c r="C1165" s="13"/>
      <c r="D1165" s="14"/>
      <c r="E1165" s="13"/>
      <c r="F1165" s="14"/>
      <c r="G1165" s="13"/>
      <c r="H1165" s="16" t="str">
        <f>IF(COUNTA($A1165:$G1165)=0,"",IF(OR($B1165="",SUMPRODUCT(--(Extinguishers!$A$2:$A$301=$B1165))&lt;&gt;1),"Check ID",IF(OR(NOT(AND(ISNUMBER($A1165),N($A1165)&gt;=18264,N($A1165)&lt;=73050)),N($A1165)&lt;SUMPRODUCT(--(Extinguishers!$A$2:$A$301=$B1165),Extinguishers!$E$2:$E$301),AND($C1165&lt;&gt;"Monthly",$C1165&lt;&gt;"Maintenance",$C1165&lt;&gt;"Internal",$C1165&lt;&gt;"Hydrostatic"),AND($E1165&lt;&gt;"Pass",$E1165&lt;&gt;"Fail"),AND($G1165&lt;&gt;"",$G1165&lt;&gt;"Open",$G1165&lt;&gt;"Closed")),"Check inputs",IF(AND($E1165="Fail",$G1165=""),"Set follow-up","OK"))))</f>
        <v/>
      </c>
      <c r="I1165" s="26">
        <f>IF(AND(ISNUMBER($A1165),N($A1165)&gt;=18264,N($A1165)&lt;=73050),$A1165,0)</f>
        <v>0</v>
      </c>
    </row>
    <row r="1166" spans="1:9" x14ac:dyDescent="0.25">
      <c r="A1166" s="25"/>
      <c r="B1166" s="13"/>
      <c r="C1166" s="13"/>
      <c r="D1166" s="14"/>
      <c r="E1166" s="13"/>
      <c r="F1166" s="14"/>
      <c r="G1166" s="13"/>
      <c r="H1166" s="16" t="str">
        <f>IF(COUNTA($A1166:$G1166)=0,"",IF(OR($B1166="",SUMPRODUCT(--(Extinguishers!$A$2:$A$301=$B1166))&lt;&gt;1),"Check ID",IF(OR(NOT(AND(ISNUMBER($A1166),N($A1166)&gt;=18264,N($A1166)&lt;=73050)),N($A1166)&lt;SUMPRODUCT(--(Extinguishers!$A$2:$A$301=$B1166),Extinguishers!$E$2:$E$301),AND($C1166&lt;&gt;"Monthly",$C1166&lt;&gt;"Maintenance",$C1166&lt;&gt;"Internal",$C1166&lt;&gt;"Hydrostatic"),AND($E1166&lt;&gt;"Pass",$E1166&lt;&gt;"Fail"),AND($G1166&lt;&gt;"",$G1166&lt;&gt;"Open",$G1166&lt;&gt;"Closed")),"Check inputs",IF(AND($E1166="Fail",$G1166=""),"Set follow-up","OK"))))</f>
        <v/>
      </c>
      <c r="I1166" s="26">
        <f>IF(AND(ISNUMBER($A1166),N($A1166)&gt;=18264,N($A1166)&lt;=73050),$A1166,0)</f>
        <v>0</v>
      </c>
    </row>
    <row r="1167" spans="1:9" x14ac:dyDescent="0.25">
      <c r="A1167" s="25"/>
      <c r="B1167" s="13"/>
      <c r="C1167" s="13"/>
      <c r="D1167" s="14"/>
      <c r="E1167" s="13"/>
      <c r="F1167" s="14"/>
      <c r="G1167" s="13"/>
      <c r="H1167" s="16" t="str">
        <f>IF(COUNTA($A1167:$G1167)=0,"",IF(OR($B1167="",SUMPRODUCT(--(Extinguishers!$A$2:$A$301=$B1167))&lt;&gt;1),"Check ID",IF(OR(NOT(AND(ISNUMBER($A1167),N($A1167)&gt;=18264,N($A1167)&lt;=73050)),N($A1167)&lt;SUMPRODUCT(--(Extinguishers!$A$2:$A$301=$B1167),Extinguishers!$E$2:$E$301),AND($C1167&lt;&gt;"Monthly",$C1167&lt;&gt;"Maintenance",$C1167&lt;&gt;"Internal",$C1167&lt;&gt;"Hydrostatic"),AND($E1167&lt;&gt;"Pass",$E1167&lt;&gt;"Fail"),AND($G1167&lt;&gt;"",$G1167&lt;&gt;"Open",$G1167&lt;&gt;"Closed")),"Check inputs",IF(AND($E1167="Fail",$G1167=""),"Set follow-up","OK"))))</f>
        <v/>
      </c>
      <c r="I1167" s="26">
        <f>IF(AND(ISNUMBER($A1167),N($A1167)&gt;=18264,N($A1167)&lt;=73050),$A1167,0)</f>
        <v>0</v>
      </c>
    </row>
    <row r="1168" spans="1:9" x14ac:dyDescent="0.25">
      <c r="A1168" s="25"/>
      <c r="B1168" s="13"/>
      <c r="C1168" s="13"/>
      <c r="D1168" s="14"/>
      <c r="E1168" s="13"/>
      <c r="F1168" s="14"/>
      <c r="G1168" s="13"/>
      <c r="H1168" s="16" t="str">
        <f>IF(COUNTA($A1168:$G1168)=0,"",IF(OR($B1168="",SUMPRODUCT(--(Extinguishers!$A$2:$A$301=$B1168))&lt;&gt;1),"Check ID",IF(OR(NOT(AND(ISNUMBER($A1168),N($A1168)&gt;=18264,N($A1168)&lt;=73050)),N($A1168)&lt;SUMPRODUCT(--(Extinguishers!$A$2:$A$301=$B1168),Extinguishers!$E$2:$E$301),AND($C1168&lt;&gt;"Monthly",$C1168&lt;&gt;"Maintenance",$C1168&lt;&gt;"Internal",$C1168&lt;&gt;"Hydrostatic"),AND($E1168&lt;&gt;"Pass",$E1168&lt;&gt;"Fail"),AND($G1168&lt;&gt;"",$G1168&lt;&gt;"Open",$G1168&lt;&gt;"Closed")),"Check inputs",IF(AND($E1168="Fail",$G1168=""),"Set follow-up","OK"))))</f>
        <v/>
      </c>
      <c r="I1168" s="26">
        <f>IF(AND(ISNUMBER($A1168),N($A1168)&gt;=18264,N($A1168)&lt;=73050),$A1168,0)</f>
        <v>0</v>
      </c>
    </row>
    <row r="1169" spans="1:9" x14ac:dyDescent="0.25">
      <c r="A1169" s="25"/>
      <c r="B1169" s="13"/>
      <c r="C1169" s="13"/>
      <c r="D1169" s="14"/>
      <c r="E1169" s="13"/>
      <c r="F1169" s="14"/>
      <c r="G1169" s="13"/>
      <c r="H1169" s="16" t="str">
        <f>IF(COUNTA($A1169:$G1169)=0,"",IF(OR($B1169="",SUMPRODUCT(--(Extinguishers!$A$2:$A$301=$B1169))&lt;&gt;1),"Check ID",IF(OR(NOT(AND(ISNUMBER($A1169),N($A1169)&gt;=18264,N($A1169)&lt;=73050)),N($A1169)&lt;SUMPRODUCT(--(Extinguishers!$A$2:$A$301=$B1169),Extinguishers!$E$2:$E$301),AND($C1169&lt;&gt;"Monthly",$C1169&lt;&gt;"Maintenance",$C1169&lt;&gt;"Internal",$C1169&lt;&gt;"Hydrostatic"),AND($E1169&lt;&gt;"Pass",$E1169&lt;&gt;"Fail"),AND($G1169&lt;&gt;"",$G1169&lt;&gt;"Open",$G1169&lt;&gt;"Closed")),"Check inputs",IF(AND($E1169="Fail",$G1169=""),"Set follow-up","OK"))))</f>
        <v/>
      </c>
      <c r="I1169" s="26">
        <f>IF(AND(ISNUMBER($A1169),N($A1169)&gt;=18264,N($A1169)&lt;=73050),$A1169,0)</f>
        <v>0</v>
      </c>
    </row>
    <row r="1170" spans="1:9" x14ac:dyDescent="0.25">
      <c r="A1170" s="25"/>
      <c r="B1170" s="13"/>
      <c r="C1170" s="13"/>
      <c r="D1170" s="14"/>
      <c r="E1170" s="13"/>
      <c r="F1170" s="14"/>
      <c r="G1170" s="13"/>
      <c r="H1170" s="16" t="str">
        <f>IF(COUNTA($A1170:$G1170)=0,"",IF(OR($B1170="",SUMPRODUCT(--(Extinguishers!$A$2:$A$301=$B1170))&lt;&gt;1),"Check ID",IF(OR(NOT(AND(ISNUMBER($A1170),N($A1170)&gt;=18264,N($A1170)&lt;=73050)),N($A1170)&lt;SUMPRODUCT(--(Extinguishers!$A$2:$A$301=$B1170),Extinguishers!$E$2:$E$301),AND($C1170&lt;&gt;"Monthly",$C1170&lt;&gt;"Maintenance",$C1170&lt;&gt;"Internal",$C1170&lt;&gt;"Hydrostatic"),AND($E1170&lt;&gt;"Pass",$E1170&lt;&gt;"Fail"),AND($G1170&lt;&gt;"",$G1170&lt;&gt;"Open",$G1170&lt;&gt;"Closed")),"Check inputs",IF(AND($E1170="Fail",$G1170=""),"Set follow-up","OK"))))</f>
        <v/>
      </c>
      <c r="I1170" s="26">
        <f>IF(AND(ISNUMBER($A1170),N($A1170)&gt;=18264,N($A1170)&lt;=73050),$A1170,0)</f>
        <v>0</v>
      </c>
    </row>
    <row r="1171" spans="1:9" x14ac:dyDescent="0.25">
      <c r="A1171" s="25"/>
      <c r="B1171" s="13"/>
      <c r="C1171" s="13"/>
      <c r="D1171" s="14"/>
      <c r="E1171" s="13"/>
      <c r="F1171" s="14"/>
      <c r="G1171" s="13"/>
      <c r="H1171" s="16" t="str">
        <f>IF(COUNTA($A1171:$G1171)=0,"",IF(OR($B1171="",SUMPRODUCT(--(Extinguishers!$A$2:$A$301=$B1171))&lt;&gt;1),"Check ID",IF(OR(NOT(AND(ISNUMBER($A1171),N($A1171)&gt;=18264,N($A1171)&lt;=73050)),N($A1171)&lt;SUMPRODUCT(--(Extinguishers!$A$2:$A$301=$B1171),Extinguishers!$E$2:$E$301),AND($C1171&lt;&gt;"Monthly",$C1171&lt;&gt;"Maintenance",$C1171&lt;&gt;"Internal",$C1171&lt;&gt;"Hydrostatic"),AND($E1171&lt;&gt;"Pass",$E1171&lt;&gt;"Fail"),AND($G1171&lt;&gt;"",$G1171&lt;&gt;"Open",$G1171&lt;&gt;"Closed")),"Check inputs",IF(AND($E1171="Fail",$G1171=""),"Set follow-up","OK"))))</f>
        <v/>
      </c>
      <c r="I1171" s="26">
        <f>IF(AND(ISNUMBER($A1171),N($A1171)&gt;=18264,N($A1171)&lt;=73050),$A1171,0)</f>
        <v>0</v>
      </c>
    </row>
    <row r="1172" spans="1:9" x14ac:dyDescent="0.25">
      <c r="A1172" s="25"/>
      <c r="B1172" s="13"/>
      <c r="C1172" s="13"/>
      <c r="D1172" s="14"/>
      <c r="E1172" s="13"/>
      <c r="F1172" s="14"/>
      <c r="G1172" s="13"/>
      <c r="H1172" s="16" t="str">
        <f>IF(COUNTA($A1172:$G1172)=0,"",IF(OR($B1172="",SUMPRODUCT(--(Extinguishers!$A$2:$A$301=$B1172))&lt;&gt;1),"Check ID",IF(OR(NOT(AND(ISNUMBER($A1172),N($A1172)&gt;=18264,N($A1172)&lt;=73050)),N($A1172)&lt;SUMPRODUCT(--(Extinguishers!$A$2:$A$301=$B1172),Extinguishers!$E$2:$E$301),AND($C1172&lt;&gt;"Monthly",$C1172&lt;&gt;"Maintenance",$C1172&lt;&gt;"Internal",$C1172&lt;&gt;"Hydrostatic"),AND($E1172&lt;&gt;"Pass",$E1172&lt;&gt;"Fail"),AND($G1172&lt;&gt;"",$G1172&lt;&gt;"Open",$G1172&lt;&gt;"Closed")),"Check inputs",IF(AND($E1172="Fail",$G1172=""),"Set follow-up","OK"))))</f>
        <v/>
      </c>
      <c r="I1172" s="26">
        <f>IF(AND(ISNUMBER($A1172),N($A1172)&gt;=18264,N($A1172)&lt;=73050),$A1172,0)</f>
        <v>0</v>
      </c>
    </row>
    <row r="1173" spans="1:9" x14ac:dyDescent="0.25">
      <c r="A1173" s="25"/>
      <c r="B1173" s="13"/>
      <c r="C1173" s="13"/>
      <c r="D1173" s="14"/>
      <c r="E1173" s="13"/>
      <c r="F1173" s="14"/>
      <c r="G1173" s="13"/>
      <c r="H1173" s="16" t="str">
        <f>IF(COUNTA($A1173:$G1173)=0,"",IF(OR($B1173="",SUMPRODUCT(--(Extinguishers!$A$2:$A$301=$B1173))&lt;&gt;1),"Check ID",IF(OR(NOT(AND(ISNUMBER($A1173),N($A1173)&gt;=18264,N($A1173)&lt;=73050)),N($A1173)&lt;SUMPRODUCT(--(Extinguishers!$A$2:$A$301=$B1173),Extinguishers!$E$2:$E$301),AND($C1173&lt;&gt;"Monthly",$C1173&lt;&gt;"Maintenance",$C1173&lt;&gt;"Internal",$C1173&lt;&gt;"Hydrostatic"),AND($E1173&lt;&gt;"Pass",$E1173&lt;&gt;"Fail"),AND($G1173&lt;&gt;"",$G1173&lt;&gt;"Open",$G1173&lt;&gt;"Closed")),"Check inputs",IF(AND($E1173="Fail",$G1173=""),"Set follow-up","OK"))))</f>
        <v/>
      </c>
      <c r="I1173" s="26">
        <f>IF(AND(ISNUMBER($A1173),N($A1173)&gt;=18264,N($A1173)&lt;=73050),$A1173,0)</f>
        <v>0</v>
      </c>
    </row>
    <row r="1174" spans="1:9" x14ac:dyDescent="0.25">
      <c r="A1174" s="25"/>
      <c r="B1174" s="13"/>
      <c r="C1174" s="13"/>
      <c r="D1174" s="14"/>
      <c r="E1174" s="13"/>
      <c r="F1174" s="14"/>
      <c r="G1174" s="13"/>
      <c r="H1174" s="16" t="str">
        <f>IF(COUNTA($A1174:$G1174)=0,"",IF(OR($B1174="",SUMPRODUCT(--(Extinguishers!$A$2:$A$301=$B1174))&lt;&gt;1),"Check ID",IF(OR(NOT(AND(ISNUMBER($A1174),N($A1174)&gt;=18264,N($A1174)&lt;=73050)),N($A1174)&lt;SUMPRODUCT(--(Extinguishers!$A$2:$A$301=$B1174),Extinguishers!$E$2:$E$301),AND($C1174&lt;&gt;"Monthly",$C1174&lt;&gt;"Maintenance",$C1174&lt;&gt;"Internal",$C1174&lt;&gt;"Hydrostatic"),AND($E1174&lt;&gt;"Pass",$E1174&lt;&gt;"Fail"),AND($G1174&lt;&gt;"",$G1174&lt;&gt;"Open",$G1174&lt;&gt;"Closed")),"Check inputs",IF(AND($E1174="Fail",$G1174=""),"Set follow-up","OK"))))</f>
        <v/>
      </c>
      <c r="I1174" s="26">
        <f>IF(AND(ISNUMBER($A1174),N($A1174)&gt;=18264,N($A1174)&lt;=73050),$A1174,0)</f>
        <v>0</v>
      </c>
    </row>
    <row r="1175" spans="1:9" x14ac:dyDescent="0.25">
      <c r="A1175" s="25"/>
      <c r="B1175" s="13"/>
      <c r="C1175" s="13"/>
      <c r="D1175" s="14"/>
      <c r="E1175" s="13"/>
      <c r="F1175" s="14"/>
      <c r="G1175" s="13"/>
      <c r="H1175" s="16" t="str">
        <f>IF(COUNTA($A1175:$G1175)=0,"",IF(OR($B1175="",SUMPRODUCT(--(Extinguishers!$A$2:$A$301=$B1175))&lt;&gt;1),"Check ID",IF(OR(NOT(AND(ISNUMBER($A1175),N($A1175)&gt;=18264,N($A1175)&lt;=73050)),N($A1175)&lt;SUMPRODUCT(--(Extinguishers!$A$2:$A$301=$B1175),Extinguishers!$E$2:$E$301),AND($C1175&lt;&gt;"Monthly",$C1175&lt;&gt;"Maintenance",$C1175&lt;&gt;"Internal",$C1175&lt;&gt;"Hydrostatic"),AND($E1175&lt;&gt;"Pass",$E1175&lt;&gt;"Fail"),AND($G1175&lt;&gt;"",$G1175&lt;&gt;"Open",$G1175&lt;&gt;"Closed")),"Check inputs",IF(AND($E1175="Fail",$G1175=""),"Set follow-up","OK"))))</f>
        <v/>
      </c>
      <c r="I1175" s="26">
        <f>IF(AND(ISNUMBER($A1175),N($A1175)&gt;=18264,N($A1175)&lt;=73050),$A1175,0)</f>
        <v>0</v>
      </c>
    </row>
    <row r="1176" spans="1:9" x14ac:dyDescent="0.25">
      <c r="A1176" s="25"/>
      <c r="B1176" s="13"/>
      <c r="C1176" s="13"/>
      <c r="D1176" s="14"/>
      <c r="E1176" s="13"/>
      <c r="F1176" s="14"/>
      <c r="G1176" s="13"/>
      <c r="H1176" s="16" t="str">
        <f>IF(COUNTA($A1176:$G1176)=0,"",IF(OR($B1176="",SUMPRODUCT(--(Extinguishers!$A$2:$A$301=$B1176))&lt;&gt;1),"Check ID",IF(OR(NOT(AND(ISNUMBER($A1176),N($A1176)&gt;=18264,N($A1176)&lt;=73050)),N($A1176)&lt;SUMPRODUCT(--(Extinguishers!$A$2:$A$301=$B1176),Extinguishers!$E$2:$E$301),AND($C1176&lt;&gt;"Monthly",$C1176&lt;&gt;"Maintenance",$C1176&lt;&gt;"Internal",$C1176&lt;&gt;"Hydrostatic"),AND($E1176&lt;&gt;"Pass",$E1176&lt;&gt;"Fail"),AND($G1176&lt;&gt;"",$G1176&lt;&gt;"Open",$G1176&lt;&gt;"Closed")),"Check inputs",IF(AND($E1176="Fail",$G1176=""),"Set follow-up","OK"))))</f>
        <v/>
      </c>
      <c r="I1176" s="26">
        <f>IF(AND(ISNUMBER($A1176),N($A1176)&gt;=18264,N($A1176)&lt;=73050),$A1176,0)</f>
        <v>0</v>
      </c>
    </row>
    <row r="1177" spans="1:9" x14ac:dyDescent="0.25">
      <c r="A1177" s="25"/>
      <c r="B1177" s="13"/>
      <c r="C1177" s="13"/>
      <c r="D1177" s="14"/>
      <c r="E1177" s="13"/>
      <c r="F1177" s="14"/>
      <c r="G1177" s="13"/>
      <c r="H1177" s="16" t="str">
        <f>IF(COUNTA($A1177:$G1177)=0,"",IF(OR($B1177="",SUMPRODUCT(--(Extinguishers!$A$2:$A$301=$B1177))&lt;&gt;1),"Check ID",IF(OR(NOT(AND(ISNUMBER($A1177),N($A1177)&gt;=18264,N($A1177)&lt;=73050)),N($A1177)&lt;SUMPRODUCT(--(Extinguishers!$A$2:$A$301=$B1177),Extinguishers!$E$2:$E$301),AND($C1177&lt;&gt;"Monthly",$C1177&lt;&gt;"Maintenance",$C1177&lt;&gt;"Internal",$C1177&lt;&gt;"Hydrostatic"),AND($E1177&lt;&gt;"Pass",$E1177&lt;&gt;"Fail"),AND($G1177&lt;&gt;"",$G1177&lt;&gt;"Open",$G1177&lt;&gt;"Closed")),"Check inputs",IF(AND($E1177="Fail",$G1177=""),"Set follow-up","OK"))))</f>
        <v/>
      </c>
      <c r="I1177" s="26">
        <f>IF(AND(ISNUMBER($A1177),N($A1177)&gt;=18264,N($A1177)&lt;=73050),$A1177,0)</f>
        <v>0</v>
      </c>
    </row>
    <row r="1178" spans="1:9" x14ac:dyDescent="0.25">
      <c r="A1178" s="25"/>
      <c r="B1178" s="13"/>
      <c r="C1178" s="13"/>
      <c r="D1178" s="14"/>
      <c r="E1178" s="13"/>
      <c r="F1178" s="14"/>
      <c r="G1178" s="13"/>
      <c r="H1178" s="16" t="str">
        <f>IF(COUNTA($A1178:$G1178)=0,"",IF(OR($B1178="",SUMPRODUCT(--(Extinguishers!$A$2:$A$301=$B1178))&lt;&gt;1),"Check ID",IF(OR(NOT(AND(ISNUMBER($A1178),N($A1178)&gt;=18264,N($A1178)&lt;=73050)),N($A1178)&lt;SUMPRODUCT(--(Extinguishers!$A$2:$A$301=$B1178),Extinguishers!$E$2:$E$301),AND($C1178&lt;&gt;"Monthly",$C1178&lt;&gt;"Maintenance",$C1178&lt;&gt;"Internal",$C1178&lt;&gt;"Hydrostatic"),AND($E1178&lt;&gt;"Pass",$E1178&lt;&gt;"Fail"),AND($G1178&lt;&gt;"",$G1178&lt;&gt;"Open",$G1178&lt;&gt;"Closed")),"Check inputs",IF(AND($E1178="Fail",$G1178=""),"Set follow-up","OK"))))</f>
        <v/>
      </c>
      <c r="I1178" s="26">
        <f>IF(AND(ISNUMBER($A1178),N($A1178)&gt;=18264,N($A1178)&lt;=73050),$A1178,0)</f>
        <v>0</v>
      </c>
    </row>
    <row r="1179" spans="1:9" x14ac:dyDescent="0.25">
      <c r="A1179" s="25"/>
      <c r="B1179" s="13"/>
      <c r="C1179" s="13"/>
      <c r="D1179" s="14"/>
      <c r="E1179" s="13"/>
      <c r="F1179" s="14"/>
      <c r="G1179" s="13"/>
      <c r="H1179" s="16" t="str">
        <f>IF(COUNTA($A1179:$G1179)=0,"",IF(OR($B1179="",SUMPRODUCT(--(Extinguishers!$A$2:$A$301=$B1179))&lt;&gt;1),"Check ID",IF(OR(NOT(AND(ISNUMBER($A1179),N($A1179)&gt;=18264,N($A1179)&lt;=73050)),N($A1179)&lt;SUMPRODUCT(--(Extinguishers!$A$2:$A$301=$B1179),Extinguishers!$E$2:$E$301),AND($C1179&lt;&gt;"Monthly",$C1179&lt;&gt;"Maintenance",$C1179&lt;&gt;"Internal",$C1179&lt;&gt;"Hydrostatic"),AND($E1179&lt;&gt;"Pass",$E1179&lt;&gt;"Fail"),AND($G1179&lt;&gt;"",$G1179&lt;&gt;"Open",$G1179&lt;&gt;"Closed")),"Check inputs",IF(AND($E1179="Fail",$G1179=""),"Set follow-up","OK"))))</f>
        <v/>
      </c>
      <c r="I1179" s="26">
        <f>IF(AND(ISNUMBER($A1179),N($A1179)&gt;=18264,N($A1179)&lt;=73050),$A1179,0)</f>
        <v>0</v>
      </c>
    </row>
    <row r="1180" spans="1:9" x14ac:dyDescent="0.25">
      <c r="A1180" s="25"/>
      <c r="B1180" s="13"/>
      <c r="C1180" s="13"/>
      <c r="D1180" s="14"/>
      <c r="E1180" s="13"/>
      <c r="F1180" s="14"/>
      <c r="G1180" s="13"/>
      <c r="H1180" s="16" t="str">
        <f>IF(COUNTA($A1180:$G1180)=0,"",IF(OR($B1180="",SUMPRODUCT(--(Extinguishers!$A$2:$A$301=$B1180))&lt;&gt;1),"Check ID",IF(OR(NOT(AND(ISNUMBER($A1180),N($A1180)&gt;=18264,N($A1180)&lt;=73050)),N($A1180)&lt;SUMPRODUCT(--(Extinguishers!$A$2:$A$301=$B1180),Extinguishers!$E$2:$E$301),AND($C1180&lt;&gt;"Monthly",$C1180&lt;&gt;"Maintenance",$C1180&lt;&gt;"Internal",$C1180&lt;&gt;"Hydrostatic"),AND($E1180&lt;&gt;"Pass",$E1180&lt;&gt;"Fail"),AND($G1180&lt;&gt;"",$G1180&lt;&gt;"Open",$G1180&lt;&gt;"Closed")),"Check inputs",IF(AND($E1180="Fail",$G1180=""),"Set follow-up","OK"))))</f>
        <v/>
      </c>
      <c r="I1180" s="26">
        <f>IF(AND(ISNUMBER($A1180),N($A1180)&gt;=18264,N($A1180)&lt;=73050),$A1180,0)</f>
        <v>0</v>
      </c>
    </row>
    <row r="1181" spans="1:9" x14ac:dyDescent="0.25">
      <c r="A1181" s="25"/>
      <c r="B1181" s="13"/>
      <c r="C1181" s="13"/>
      <c r="D1181" s="14"/>
      <c r="E1181" s="13"/>
      <c r="F1181" s="14"/>
      <c r="G1181" s="13"/>
      <c r="H1181" s="16" t="str">
        <f>IF(COUNTA($A1181:$G1181)=0,"",IF(OR($B1181="",SUMPRODUCT(--(Extinguishers!$A$2:$A$301=$B1181))&lt;&gt;1),"Check ID",IF(OR(NOT(AND(ISNUMBER($A1181),N($A1181)&gt;=18264,N($A1181)&lt;=73050)),N($A1181)&lt;SUMPRODUCT(--(Extinguishers!$A$2:$A$301=$B1181),Extinguishers!$E$2:$E$301),AND($C1181&lt;&gt;"Monthly",$C1181&lt;&gt;"Maintenance",$C1181&lt;&gt;"Internal",$C1181&lt;&gt;"Hydrostatic"),AND($E1181&lt;&gt;"Pass",$E1181&lt;&gt;"Fail"),AND($G1181&lt;&gt;"",$G1181&lt;&gt;"Open",$G1181&lt;&gt;"Closed")),"Check inputs",IF(AND($E1181="Fail",$G1181=""),"Set follow-up","OK"))))</f>
        <v/>
      </c>
      <c r="I1181" s="26">
        <f>IF(AND(ISNUMBER($A1181),N($A1181)&gt;=18264,N($A1181)&lt;=73050),$A1181,0)</f>
        <v>0</v>
      </c>
    </row>
    <row r="1182" spans="1:9" x14ac:dyDescent="0.25">
      <c r="A1182" s="25"/>
      <c r="B1182" s="13"/>
      <c r="C1182" s="13"/>
      <c r="D1182" s="14"/>
      <c r="E1182" s="13"/>
      <c r="F1182" s="14"/>
      <c r="G1182" s="13"/>
      <c r="H1182" s="16" t="str">
        <f>IF(COUNTA($A1182:$G1182)=0,"",IF(OR($B1182="",SUMPRODUCT(--(Extinguishers!$A$2:$A$301=$B1182))&lt;&gt;1),"Check ID",IF(OR(NOT(AND(ISNUMBER($A1182),N($A1182)&gt;=18264,N($A1182)&lt;=73050)),N($A1182)&lt;SUMPRODUCT(--(Extinguishers!$A$2:$A$301=$B1182),Extinguishers!$E$2:$E$301),AND($C1182&lt;&gt;"Monthly",$C1182&lt;&gt;"Maintenance",$C1182&lt;&gt;"Internal",$C1182&lt;&gt;"Hydrostatic"),AND($E1182&lt;&gt;"Pass",$E1182&lt;&gt;"Fail"),AND($G1182&lt;&gt;"",$G1182&lt;&gt;"Open",$G1182&lt;&gt;"Closed")),"Check inputs",IF(AND($E1182="Fail",$G1182=""),"Set follow-up","OK"))))</f>
        <v/>
      </c>
      <c r="I1182" s="26">
        <f>IF(AND(ISNUMBER($A1182),N($A1182)&gt;=18264,N($A1182)&lt;=73050),$A1182,0)</f>
        <v>0</v>
      </c>
    </row>
    <row r="1183" spans="1:9" x14ac:dyDescent="0.25">
      <c r="A1183" s="25"/>
      <c r="B1183" s="13"/>
      <c r="C1183" s="13"/>
      <c r="D1183" s="14"/>
      <c r="E1183" s="13"/>
      <c r="F1183" s="14"/>
      <c r="G1183" s="13"/>
      <c r="H1183" s="16" t="str">
        <f>IF(COUNTA($A1183:$G1183)=0,"",IF(OR($B1183="",SUMPRODUCT(--(Extinguishers!$A$2:$A$301=$B1183))&lt;&gt;1),"Check ID",IF(OR(NOT(AND(ISNUMBER($A1183),N($A1183)&gt;=18264,N($A1183)&lt;=73050)),N($A1183)&lt;SUMPRODUCT(--(Extinguishers!$A$2:$A$301=$B1183),Extinguishers!$E$2:$E$301),AND($C1183&lt;&gt;"Monthly",$C1183&lt;&gt;"Maintenance",$C1183&lt;&gt;"Internal",$C1183&lt;&gt;"Hydrostatic"),AND($E1183&lt;&gt;"Pass",$E1183&lt;&gt;"Fail"),AND($G1183&lt;&gt;"",$G1183&lt;&gt;"Open",$G1183&lt;&gt;"Closed")),"Check inputs",IF(AND($E1183="Fail",$G1183=""),"Set follow-up","OK"))))</f>
        <v/>
      </c>
      <c r="I1183" s="26">
        <f>IF(AND(ISNUMBER($A1183),N($A1183)&gt;=18264,N($A1183)&lt;=73050),$A1183,0)</f>
        <v>0</v>
      </c>
    </row>
    <row r="1184" spans="1:9" x14ac:dyDescent="0.25">
      <c r="A1184" s="25"/>
      <c r="B1184" s="13"/>
      <c r="C1184" s="13"/>
      <c r="D1184" s="14"/>
      <c r="E1184" s="13"/>
      <c r="F1184" s="14"/>
      <c r="G1184" s="13"/>
      <c r="H1184" s="16" t="str">
        <f>IF(COUNTA($A1184:$G1184)=0,"",IF(OR($B1184="",SUMPRODUCT(--(Extinguishers!$A$2:$A$301=$B1184))&lt;&gt;1),"Check ID",IF(OR(NOT(AND(ISNUMBER($A1184),N($A1184)&gt;=18264,N($A1184)&lt;=73050)),N($A1184)&lt;SUMPRODUCT(--(Extinguishers!$A$2:$A$301=$B1184),Extinguishers!$E$2:$E$301),AND($C1184&lt;&gt;"Monthly",$C1184&lt;&gt;"Maintenance",$C1184&lt;&gt;"Internal",$C1184&lt;&gt;"Hydrostatic"),AND($E1184&lt;&gt;"Pass",$E1184&lt;&gt;"Fail"),AND($G1184&lt;&gt;"",$G1184&lt;&gt;"Open",$G1184&lt;&gt;"Closed")),"Check inputs",IF(AND($E1184="Fail",$G1184=""),"Set follow-up","OK"))))</f>
        <v/>
      </c>
      <c r="I1184" s="26">
        <f>IF(AND(ISNUMBER($A1184),N($A1184)&gt;=18264,N($A1184)&lt;=73050),$A1184,0)</f>
        <v>0</v>
      </c>
    </row>
    <row r="1185" spans="1:9" x14ac:dyDescent="0.25">
      <c r="A1185" s="25"/>
      <c r="B1185" s="13"/>
      <c r="C1185" s="13"/>
      <c r="D1185" s="14"/>
      <c r="E1185" s="13"/>
      <c r="F1185" s="14"/>
      <c r="G1185" s="13"/>
      <c r="H1185" s="16" t="str">
        <f>IF(COUNTA($A1185:$G1185)=0,"",IF(OR($B1185="",SUMPRODUCT(--(Extinguishers!$A$2:$A$301=$B1185))&lt;&gt;1),"Check ID",IF(OR(NOT(AND(ISNUMBER($A1185),N($A1185)&gt;=18264,N($A1185)&lt;=73050)),N($A1185)&lt;SUMPRODUCT(--(Extinguishers!$A$2:$A$301=$B1185),Extinguishers!$E$2:$E$301),AND($C1185&lt;&gt;"Monthly",$C1185&lt;&gt;"Maintenance",$C1185&lt;&gt;"Internal",$C1185&lt;&gt;"Hydrostatic"),AND($E1185&lt;&gt;"Pass",$E1185&lt;&gt;"Fail"),AND($G1185&lt;&gt;"",$G1185&lt;&gt;"Open",$G1185&lt;&gt;"Closed")),"Check inputs",IF(AND($E1185="Fail",$G1185=""),"Set follow-up","OK"))))</f>
        <v/>
      </c>
      <c r="I1185" s="26">
        <f>IF(AND(ISNUMBER($A1185),N($A1185)&gt;=18264,N($A1185)&lt;=73050),$A1185,0)</f>
        <v>0</v>
      </c>
    </row>
    <row r="1186" spans="1:9" x14ac:dyDescent="0.25">
      <c r="A1186" s="25"/>
      <c r="B1186" s="13"/>
      <c r="C1186" s="13"/>
      <c r="D1186" s="14"/>
      <c r="E1186" s="13"/>
      <c r="F1186" s="14"/>
      <c r="G1186" s="13"/>
      <c r="H1186" s="16" t="str">
        <f>IF(COUNTA($A1186:$G1186)=0,"",IF(OR($B1186="",SUMPRODUCT(--(Extinguishers!$A$2:$A$301=$B1186))&lt;&gt;1),"Check ID",IF(OR(NOT(AND(ISNUMBER($A1186),N($A1186)&gt;=18264,N($A1186)&lt;=73050)),N($A1186)&lt;SUMPRODUCT(--(Extinguishers!$A$2:$A$301=$B1186),Extinguishers!$E$2:$E$301),AND($C1186&lt;&gt;"Monthly",$C1186&lt;&gt;"Maintenance",$C1186&lt;&gt;"Internal",$C1186&lt;&gt;"Hydrostatic"),AND($E1186&lt;&gt;"Pass",$E1186&lt;&gt;"Fail"),AND($G1186&lt;&gt;"",$G1186&lt;&gt;"Open",$G1186&lt;&gt;"Closed")),"Check inputs",IF(AND($E1186="Fail",$G1186=""),"Set follow-up","OK"))))</f>
        <v/>
      </c>
      <c r="I1186" s="26">
        <f>IF(AND(ISNUMBER($A1186),N($A1186)&gt;=18264,N($A1186)&lt;=73050),$A1186,0)</f>
        <v>0</v>
      </c>
    </row>
    <row r="1187" spans="1:9" x14ac:dyDescent="0.25">
      <c r="A1187" s="25"/>
      <c r="B1187" s="13"/>
      <c r="C1187" s="13"/>
      <c r="D1187" s="14"/>
      <c r="E1187" s="13"/>
      <c r="F1187" s="14"/>
      <c r="G1187" s="13"/>
      <c r="H1187" s="16" t="str">
        <f>IF(COUNTA($A1187:$G1187)=0,"",IF(OR($B1187="",SUMPRODUCT(--(Extinguishers!$A$2:$A$301=$B1187))&lt;&gt;1),"Check ID",IF(OR(NOT(AND(ISNUMBER($A1187),N($A1187)&gt;=18264,N($A1187)&lt;=73050)),N($A1187)&lt;SUMPRODUCT(--(Extinguishers!$A$2:$A$301=$B1187),Extinguishers!$E$2:$E$301),AND($C1187&lt;&gt;"Monthly",$C1187&lt;&gt;"Maintenance",$C1187&lt;&gt;"Internal",$C1187&lt;&gt;"Hydrostatic"),AND($E1187&lt;&gt;"Pass",$E1187&lt;&gt;"Fail"),AND($G1187&lt;&gt;"",$G1187&lt;&gt;"Open",$G1187&lt;&gt;"Closed")),"Check inputs",IF(AND($E1187="Fail",$G1187=""),"Set follow-up","OK"))))</f>
        <v/>
      </c>
      <c r="I1187" s="26">
        <f>IF(AND(ISNUMBER($A1187),N($A1187)&gt;=18264,N($A1187)&lt;=73050),$A1187,0)</f>
        <v>0</v>
      </c>
    </row>
    <row r="1188" spans="1:9" x14ac:dyDescent="0.25">
      <c r="A1188" s="25"/>
      <c r="B1188" s="13"/>
      <c r="C1188" s="13"/>
      <c r="D1188" s="14"/>
      <c r="E1188" s="13"/>
      <c r="F1188" s="14"/>
      <c r="G1188" s="13"/>
      <c r="H1188" s="16" t="str">
        <f>IF(COUNTA($A1188:$G1188)=0,"",IF(OR($B1188="",SUMPRODUCT(--(Extinguishers!$A$2:$A$301=$B1188))&lt;&gt;1),"Check ID",IF(OR(NOT(AND(ISNUMBER($A1188),N($A1188)&gt;=18264,N($A1188)&lt;=73050)),N($A1188)&lt;SUMPRODUCT(--(Extinguishers!$A$2:$A$301=$B1188),Extinguishers!$E$2:$E$301),AND($C1188&lt;&gt;"Monthly",$C1188&lt;&gt;"Maintenance",$C1188&lt;&gt;"Internal",$C1188&lt;&gt;"Hydrostatic"),AND($E1188&lt;&gt;"Pass",$E1188&lt;&gt;"Fail"),AND($G1188&lt;&gt;"",$G1188&lt;&gt;"Open",$G1188&lt;&gt;"Closed")),"Check inputs",IF(AND($E1188="Fail",$G1188=""),"Set follow-up","OK"))))</f>
        <v/>
      </c>
      <c r="I1188" s="26">
        <f>IF(AND(ISNUMBER($A1188),N($A1188)&gt;=18264,N($A1188)&lt;=73050),$A1188,0)</f>
        <v>0</v>
      </c>
    </row>
    <row r="1189" spans="1:9" x14ac:dyDescent="0.25">
      <c r="A1189" s="25"/>
      <c r="B1189" s="13"/>
      <c r="C1189" s="13"/>
      <c r="D1189" s="14"/>
      <c r="E1189" s="13"/>
      <c r="F1189" s="14"/>
      <c r="G1189" s="13"/>
      <c r="H1189" s="16" t="str">
        <f>IF(COUNTA($A1189:$G1189)=0,"",IF(OR($B1189="",SUMPRODUCT(--(Extinguishers!$A$2:$A$301=$B1189))&lt;&gt;1),"Check ID",IF(OR(NOT(AND(ISNUMBER($A1189),N($A1189)&gt;=18264,N($A1189)&lt;=73050)),N($A1189)&lt;SUMPRODUCT(--(Extinguishers!$A$2:$A$301=$B1189),Extinguishers!$E$2:$E$301),AND($C1189&lt;&gt;"Monthly",$C1189&lt;&gt;"Maintenance",$C1189&lt;&gt;"Internal",$C1189&lt;&gt;"Hydrostatic"),AND($E1189&lt;&gt;"Pass",$E1189&lt;&gt;"Fail"),AND($G1189&lt;&gt;"",$G1189&lt;&gt;"Open",$G1189&lt;&gt;"Closed")),"Check inputs",IF(AND($E1189="Fail",$G1189=""),"Set follow-up","OK"))))</f>
        <v/>
      </c>
      <c r="I1189" s="26">
        <f>IF(AND(ISNUMBER($A1189),N($A1189)&gt;=18264,N($A1189)&lt;=73050),$A1189,0)</f>
        <v>0</v>
      </c>
    </row>
    <row r="1190" spans="1:9" x14ac:dyDescent="0.25">
      <c r="A1190" s="25"/>
      <c r="B1190" s="13"/>
      <c r="C1190" s="13"/>
      <c r="D1190" s="14"/>
      <c r="E1190" s="13"/>
      <c r="F1190" s="14"/>
      <c r="G1190" s="13"/>
      <c r="H1190" s="16" t="str">
        <f>IF(COUNTA($A1190:$G1190)=0,"",IF(OR($B1190="",SUMPRODUCT(--(Extinguishers!$A$2:$A$301=$B1190))&lt;&gt;1),"Check ID",IF(OR(NOT(AND(ISNUMBER($A1190),N($A1190)&gt;=18264,N($A1190)&lt;=73050)),N($A1190)&lt;SUMPRODUCT(--(Extinguishers!$A$2:$A$301=$B1190),Extinguishers!$E$2:$E$301),AND($C1190&lt;&gt;"Monthly",$C1190&lt;&gt;"Maintenance",$C1190&lt;&gt;"Internal",$C1190&lt;&gt;"Hydrostatic"),AND($E1190&lt;&gt;"Pass",$E1190&lt;&gt;"Fail"),AND($G1190&lt;&gt;"",$G1190&lt;&gt;"Open",$G1190&lt;&gt;"Closed")),"Check inputs",IF(AND($E1190="Fail",$G1190=""),"Set follow-up","OK"))))</f>
        <v/>
      </c>
      <c r="I1190" s="26">
        <f>IF(AND(ISNUMBER($A1190),N($A1190)&gt;=18264,N($A1190)&lt;=73050),$A1190,0)</f>
        <v>0</v>
      </c>
    </row>
    <row r="1191" spans="1:9" x14ac:dyDescent="0.25">
      <c r="A1191" s="25"/>
      <c r="B1191" s="13"/>
      <c r="C1191" s="13"/>
      <c r="D1191" s="14"/>
      <c r="E1191" s="13"/>
      <c r="F1191" s="14"/>
      <c r="G1191" s="13"/>
      <c r="H1191" s="16" t="str">
        <f>IF(COUNTA($A1191:$G1191)=0,"",IF(OR($B1191="",SUMPRODUCT(--(Extinguishers!$A$2:$A$301=$B1191))&lt;&gt;1),"Check ID",IF(OR(NOT(AND(ISNUMBER($A1191),N($A1191)&gt;=18264,N($A1191)&lt;=73050)),N($A1191)&lt;SUMPRODUCT(--(Extinguishers!$A$2:$A$301=$B1191),Extinguishers!$E$2:$E$301),AND($C1191&lt;&gt;"Monthly",$C1191&lt;&gt;"Maintenance",$C1191&lt;&gt;"Internal",$C1191&lt;&gt;"Hydrostatic"),AND($E1191&lt;&gt;"Pass",$E1191&lt;&gt;"Fail"),AND($G1191&lt;&gt;"",$G1191&lt;&gt;"Open",$G1191&lt;&gt;"Closed")),"Check inputs",IF(AND($E1191="Fail",$G1191=""),"Set follow-up","OK"))))</f>
        <v/>
      </c>
      <c r="I1191" s="26">
        <f>IF(AND(ISNUMBER($A1191),N($A1191)&gt;=18264,N($A1191)&lt;=73050),$A1191,0)</f>
        <v>0</v>
      </c>
    </row>
    <row r="1192" spans="1:9" x14ac:dyDescent="0.25">
      <c r="A1192" s="25"/>
      <c r="B1192" s="13"/>
      <c r="C1192" s="13"/>
      <c r="D1192" s="14"/>
      <c r="E1192" s="13"/>
      <c r="F1192" s="14"/>
      <c r="G1192" s="13"/>
      <c r="H1192" s="16" t="str">
        <f>IF(COUNTA($A1192:$G1192)=0,"",IF(OR($B1192="",SUMPRODUCT(--(Extinguishers!$A$2:$A$301=$B1192))&lt;&gt;1),"Check ID",IF(OR(NOT(AND(ISNUMBER($A1192),N($A1192)&gt;=18264,N($A1192)&lt;=73050)),N($A1192)&lt;SUMPRODUCT(--(Extinguishers!$A$2:$A$301=$B1192),Extinguishers!$E$2:$E$301),AND($C1192&lt;&gt;"Monthly",$C1192&lt;&gt;"Maintenance",$C1192&lt;&gt;"Internal",$C1192&lt;&gt;"Hydrostatic"),AND($E1192&lt;&gt;"Pass",$E1192&lt;&gt;"Fail"),AND($G1192&lt;&gt;"",$G1192&lt;&gt;"Open",$G1192&lt;&gt;"Closed")),"Check inputs",IF(AND($E1192="Fail",$G1192=""),"Set follow-up","OK"))))</f>
        <v/>
      </c>
      <c r="I1192" s="26">
        <f>IF(AND(ISNUMBER($A1192),N($A1192)&gt;=18264,N($A1192)&lt;=73050),$A1192,0)</f>
        <v>0</v>
      </c>
    </row>
    <row r="1193" spans="1:9" x14ac:dyDescent="0.25">
      <c r="A1193" s="25"/>
      <c r="B1193" s="13"/>
      <c r="C1193" s="13"/>
      <c r="D1193" s="14"/>
      <c r="E1193" s="13"/>
      <c r="F1193" s="14"/>
      <c r="G1193" s="13"/>
      <c r="H1193" s="16" t="str">
        <f>IF(COUNTA($A1193:$G1193)=0,"",IF(OR($B1193="",SUMPRODUCT(--(Extinguishers!$A$2:$A$301=$B1193))&lt;&gt;1),"Check ID",IF(OR(NOT(AND(ISNUMBER($A1193),N($A1193)&gt;=18264,N($A1193)&lt;=73050)),N($A1193)&lt;SUMPRODUCT(--(Extinguishers!$A$2:$A$301=$B1193),Extinguishers!$E$2:$E$301),AND($C1193&lt;&gt;"Monthly",$C1193&lt;&gt;"Maintenance",$C1193&lt;&gt;"Internal",$C1193&lt;&gt;"Hydrostatic"),AND($E1193&lt;&gt;"Pass",$E1193&lt;&gt;"Fail"),AND($G1193&lt;&gt;"",$G1193&lt;&gt;"Open",$G1193&lt;&gt;"Closed")),"Check inputs",IF(AND($E1193="Fail",$G1193=""),"Set follow-up","OK"))))</f>
        <v/>
      </c>
      <c r="I1193" s="26">
        <f>IF(AND(ISNUMBER($A1193),N($A1193)&gt;=18264,N($A1193)&lt;=73050),$A1193,0)</f>
        <v>0</v>
      </c>
    </row>
    <row r="1194" spans="1:9" x14ac:dyDescent="0.25">
      <c r="A1194" s="25"/>
      <c r="B1194" s="13"/>
      <c r="C1194" s="13"/>
      <c r="D1194" s="14"/>
      <c r="E1194" s="13"/>
      <c r="F1194" s="14"/>
      <c r="G1194" s="13"/>
      <c r="H1194" s="16" t="str">
        <f>IF(COUNTA($A1194:$G1194)=0,"",IF(OR($B1194="",SUMPRODUCT(--(Extinguishers!$A$2:$A$301=$B1194))&lt;&gt;1),"Check ID",IF(OR(NOT(AND(ISNUMBER($A1194),N($A1194)&gt;=18264,N($A1194)&lt;=73050)),N($A1194)&lt;SUMPRODUCT(--(Extinguishers!$A$2:$A$301=$B1194),Extinguishers!$E$2:$E$301),AND($C1194&lt;&gt;"Monthly",$C1194&lt;&gt;"Maintenance",$C1194&lt;&gt;"Internal",$C1194&lt;&gt;"Hydrostatic"),AND($E1194&lt;&gt;"Pass",$E1194&lt;&gt;"Fail"),AND($G1194&lt;&gt;"",$G1194&lt;&gt;"Open",$G1194&lt;&gt;"Closed")),"Check inputs",IF(AND($E1194="Fail",$G1194=""),"Set follow-up","OK"))))</f>
        <v/>
      </c>
      <c r="I1194" s="26">
        <f>IF(AND(ISNUMBER($A1194),N($A1194)&gt;=18264,N($A1194)&lt;=73050),$A1194,0)</f>
        <v>0</v>
      </c>
    </row>
    <row r="1195" spans="1:9" x14ac:dyDescent="0.25">
      <c r="A1195" s="25"/>
      <c r="B1195" s="13"/>
      <c r="C1195" s="13"/>
      <c r="D1195" s="14"/>
      <c r="E1195" s="13"/>
      <c r="F1195" s="14"/>
      <c r="G1195" s="13"/>
      <c r="H1195" s="16" t="str">
        <f>IF(COUNTA($A1195:$G1195)=0,"",IF(OR($B1195="",SUMPRODUCT(--(Extinguishers!$A$2:$A$301=$B1195))&lt;&gt;1),"Check ID",IF(OR(NOT(AND(ISNUMBER($A1195),N($A1195)&gt;=18264,N($A1195)&lt;=73050)),N($A1195)&lt;SUMPRODUCT(--(Extinguishers!$A$2:$A$301=$B1195),Extinguishers!$E$2:$E$301),AND($C1195&lt;&gt;"Monthly",$C1195&lt;&gt;"Maintenance",$C1195&lt;&gt;"Internal",$C1195&lt;&gt;"Hydrostatic"),AND($E1195&lt;&gt;"Pass",$E1195&lt;&gt;"Fail"),AND($G1195&lt;&gt;"",$G1195&lt;&gt;"Open",$G1195&lt;&gt;"Closed")),"Check inputs",IF(AND($E1195="Fail",$G1195=""),"Set follow-up","OK"))))</f>
        <v/>
      </c>
      <c r="I1195" s="26">
        <f>IF(AND(ISNUMBER($A1195),N($A1195)&gt;=18264,N($A1195)&lt;=73050),$A1195,0)</f>
        <v>0</v>
      </c>
    </row>
    <row r="1196" spans="1:9" x14ac:dyDescent="0.25">
      <c r="A1196" s="25"/>
      <c r="B1196" s="13"/>
      <c r="C1196" s="13"/>
      <c r="D1196" s="14"/>
      <c r="E1196" s="13"/>
      <c r="F1196" s="14"/>
      <c r="G1196" s="13"/>
      <c r="H1196" s="16" t="str">
        <f>IF(COUNTA($A1196:$G1196)=0,"",IF(OR($B1196="",SUMPRODUCT(--(Extinguishers!$A$2:$A$301=$B1196))&lt;&gt;1),"Check ID",IF(OR(NOT(AND(ISNUMBER($A1196),N($A1196)&gt;=18264,N($A1196)&lt;=73050)),N($A1196)&lt;SUMPRODUCT(--(Extinguishers!$A$2:$A$301=$B1196),Extinguishers!$E$2:$E$301),AND($C1196&lt;&gt;"Monthly",$C1196&lt;&gt;"Maintenance",$C1196&lt;&gt;"Internal",$C1196&lt;&gt;"Hydrostatic"),AND($E1196&lt;&gt;"Pass",$E1196&lt;&gt;"Fail"),AND($G1196&lt;&gt;"",$G1196&lt;&gt;"Open",$G1196&lt;&gt;"Closed")),"Check inputs",IF(AND($E1196="Fail",$G1196=""),"Set follow-up","OK"))))</f>
        <v/>
      </c>
      <c r="I1196" s="26">
        <f>IF(AND(ISNUMBER($A1196),N($A1196)&gt;=18264,N($A1196)&lt;=73050),$A1196,0)</f>
        <v>0</v>
      </c>
    </row>
    <row r="1197" spans="1:9" x14ac:dyDescent="0.25">
      <c r="A1197" s="25"/>
      <c r="B1197" s="13"/>
      <c r="C1197" s="13"/>
      <c r="D1197" s="14"/>
      <c r="E1197" s="13"/>
      <c r="F1197" s="14"/>
      <c r="G1197" s="13"/>
      <c r="H1197" s="16" t="str">
        <f>IF(COUNTA($A1197:$G1197)=0,"",IF(OR($B1197="",SUMPRODUCT(--(Extinguishers!$A$2:$A$301=$B1197))&lt;&gt;1),"Check ID",IF(OR(NOT(AND(ISNUMBER($A1197),N($A1197)&gt;=18264,N($A1197)&lt;=73050)),N($A1197)&lt;SUMPRODUCT(--(Extinguishers!$A$2:$A$301=$B1197),Extinguishers!$E$2:$E$301),AND($C1197&lt;&gt;"Monthly",$C1197&lt;&gt;"Maintenance",$C1197&lt;&gt;"Internal",$C1197&lt;&gt;"Hydrostatic"),AND($E1197&lt;&gt;"Pass",$E1197&lt;&gt;"Fail"),AND($G1197&lt;&gt;"",$G1197&lt;&gt;"Open",$G1197&lt;&gt;"Closed")),"Check inputs",IF(AND($E1197="Fail",$G1197=""),"Set follow-up","OK"))))</f>
        <v/>
      </c>
      <c r="I1197" s="26">
        <f>IF(AND(ISNUMBER($A1197),N($A1197)&gt;=18264,N($A1197)&lt;=73050),$A1197,0)</f>
        <v>0</v>
      </c>
    </row>
    <row r="1198" spans="1:9" x14ac:dyDescent="0.25">
      <c r="A1198" s="25"/>
      <c r="B1198" s="13"/>
      <c r="C1198" s="13"/>
      <c r="D1198" s="14"/>
      <c r="E1198" s="13"/>
      <c r="F1198" s="14"/>
      <c r="G1198" s="13"/>
      <c r="H1198" s="16" t="str">
        <f>IF(COUNTA($A1198:$G1198)=0,"",IF(OR($B1198="",SUMPRODUCT(--(Extinguishers!$A$2:$A$301=$B1198))&lt;&gt;1),"Check ID",IF(OR(NOT(AND(ISNUMBER($A1198),N($A1198)&gt;=18264,N($A1198)&lt;=73050)),N($A1198)&lt;SUMPRODUCT(--(Extinguishers!$A$2:$A$301=$B1198),Extinguishers!$E$2:$E$301),AND($C1198&lt;&gt;"Monthly",$C1198&lt;&gt;"Maintenance",$C1198&lt;&gt;"Internal",$C1198&lt;&gt;"Hydrostatic"),AND($E1198&lt;&gt;"Pass",$E1198&lt;&gt;"Fail"),AND($G1198&lt;&gt;"",$G1198&lt;&gt;"Open",$G1198&lt;&gt;"Closed")),"Check inputs",IF(AND($E1198="Fail",$G1198=""),"Set follow-up","OK"))))</f>
        <v/>
      </c>
      <c r="I1198" s="26">
        <f>IF(AND(ISNUMBER($A1198),N($A1198)&gt;=18264,N($A1198)&lt;=73050),$A1198,0)</f>
        <v>0</v>
      </c>
    </row>
    <row r="1199" spans="1:9" x14ac:dyDescent="0.25">
      <c r="A1199" s="25"/>
      <c r="B1199" s="13"/>
      <c r="C1199" s="13"/>
      <c r="D1199" s="14"/>
      <c r="E1199" s="13"/>
      <c r="F1199" s="14"/>
      <c r="G1199" s="13"/>
      <c r="H1199" s="16" t="str">
        <f>IF(COUNTA($A1199:$G1199)=0,"",IF(OR($B1199="",SUMPRODUCT(--(Extinguishers!$A$2:$A$301=$B1199))&lt;&gt;1),"Check ID",IF(OR(NOT(AND(ISNUMBER($A1199),N($A1199)&gt;=18264,N($A1199)&lt;=73050)),N($A1199)&lt;SUMPRODUCT(--(Extinguishers!$A$2:$A$301=$B1199),Extinguishers!$E$2:$E$301),AND($C1199&lt;&gt;"Monthly",$C1199&lt;&gt;"Maintenance",$C1199&lt;&gt;"Internal",$C1199&lt;&gt;"Hydrostatic"),AND($E1199&lt;&gt;"Pass",$E1199&lt;&gt;"Fail"),AND($G1199&lt;&gt;"",$G1199&lt;&gt;"Open",$G1199&lt;&gt;"Closed")),"Check inputs",IF(AND($E1199="Fail",$G1199=""),"Set follow-up","OK"))))</f>
        <v/>
      </c>
      <c r="I1199" s="26">
        <f>IF(AND(ISNUMBER($A1199),N($A1199)&gt;=18264,N($A1199)&lt;=73050),$A1199,0)</f>
        <v>0</v>
      </c>
    </row>
    <row r="1200" spans="1:9" x14ac:dyDescent="0.25">
      <c r="A1200" s="25"/>
      <c r="B1200" s="13"/>
      <c r="C1200" s="13"/>
      <c r="D1200" s="14"/>
      <c r="E1200" s="13"/>
      <c r="F1200" s="14"/>
      <c r="G1200" s="13"/>
      <c r="H1200" s="16" t="str">
        <f>IF(COUNTA($A1200:$G1200)=0,"",IF(OR($B1200="",SUMPRODUCT(--(Extinguishers!$A$2:$A$301=$B1200))&lt;&gt;1),"Check ID",IF(OR(NOT(AND(ISNUMBER($A1200),N($A1200)&gt;=18264,N($A1200)&lt;=73050)),N($A1200)&lt;SUMPRODUCT(--(Extinguishers!$A$2:$A$301=$B1200),Extinguishers!$E$2:$E$301),AND($C1200&lt;&gt;"Monthly",$C1200&lt;&gt;"Maintenance",$C1200&lt;&gt;"Internal",$C1200&lt;&gt;"Hydrostatic"),AND($E1200&lt;&gt;"Pass",$E1200&lt;&gt;"Fail"),AND($G1200&lt;&gt;"",$G1200&lt;&gt;"Open",$G1200&lt;&gt;"Closed")),"Check inputs",IF(AND($E1200="Fail",$G1200=""),"Set follow-up","OK"))))</f>
        <v/>
      </c>
      <c r="I1200" s="26">
        <f>IF(AND(ISNUMBER($A1200),N($A1200)&gt;=18264,N($A1200)&lt;=73050),$A1200,0)</f>
        <v>0</v>
      </c>
    </row>
    <row r="1201" spans="1:9" x14ac:dyDescent="0.25">
      <c r="A1201" s="25"/>
      <c r="B1201" s="13"/>
      <c r="C1201" s="13"/>
      <c r="D1201" s="14"/>
      <c r="E1201" s="13"/>
      <c r="F1201" s="14"/>
      <c r="G1201" s="13"/>
      <c r="H1201" s="16" t="str">
        <f>IF(COUNTA($A1201:$G1201)=0,"",IF(OR($B1201="",SUMPRODUCT(--(Extinguishers!$A$2:$A$301=$B1201))&lt;&gt;1),"Check ID",IF(OR(NOT(AND(ISNUMBER($A1201),N($A1201)&gt;=18264,N($A1201)&lt;=73050)),N($A1201)&lt;SUMPRODUCT(--(Extinguishers!$A$2:$A$301=$B1201),Extinguishers!$E$2:$E$301),AND($C1201&lt;&gt;"Monthly",$C1201&lt;&gt;"Maintenance",$C1201&lt;&gt;"Internal",$C1201&lt;&gt;"Hydrostatic"),AND($E1201&lt;&gt;"Pass",$E1201&lt;&gt;"Fail"),AND($G1201&lt;&gt;"",$G1201&lt;&gt;"Open",$G1201&lt;&gt;"Closed")),"Check inputs",IF(AND($E1201="Fail",$G1201=""),"Set follow-up","OK"))))</f>
        <v/>
      </c>
      <c r="I1201" s="26">
        <f>IF(AND(ISNUMBER($A1201),N($A1201)&gt;=18264,N($A1201)&lt;=73050),$A1201,0)</f>
        <v>0</v>
      </c>
    </row>
    <row r="1202" spans="1:9" x14ac:dyDescent="0.25">
      <c r="A1202" s="25"/>
      <c r="B1202" s="13"/>
      <c r="C1202" s="13"/>
      <c r="D1202" s="14"/>
      <c r="E1202" s="13"/>
      <c r="F1202" s="14"/>
      <c r="G1202" s="13"/>
      <c r="H1202" s="16" t="str">
        <f>IF(COUNTA($A1202:$G1202)=0,"",IF(OR($B1202="",SUMPRODUCT(--(Extinguishers!$A$2:$A$301=$B1202))&lt;&gt;1),"Check ID",IF(OR(NOT(AND(ISNUMBER($A1202),N($A1202)&gt;=18264,N($A1202)&lt;=73050)),N($A1202)&lt;SUMPRODUCT(--(Extinguishers!$A$2:$A$301=$B1202),Extinguishers!$E$2:$E$301),AND($C1202&lt;&gt;"Monthly",$C1202&lt;&gt;"Maintenance",$C1202&lt;&gt;"Internal",$C1202&lt;&gt;"Hydrostatic"),AND($E1202&lt;&gt;"Pass",$E1202&lt;&gt;"Fail"),AND($G1202&lt;&gt;"",$G1202&lt;&gt;"Open",$G1202&lt;&gt;"Closed")),"Check inputs",IF(AND($E1202="Fail",$G1202=""),"Set follow-up","OK"))))</f>
        <v/>
      </c>
      <c r="I1202" s="26">
        <f>IF(AND(ISNUMBER($A1202),N($A1202)&gt;=18264,N($A1202)&lt;=73050),$A1202,0)</f>
        <v>0</v>
      </c>
    </row>
    <row r="1203" spans="1:9" x14ac:dyDescent="0.25">
      <c r="A1203" s="25"/>
      <c r="B1203" s="13"/>
      <c r="C1203" s="13"/>
      <c r="D1203" s="14"/>
      <c r="E1203" s="13"/>
      <c r="F1203" s="14"/>
      <c r="G1203" s="13"/>
      <c r="H1203" s="16" t="str">
        <f>IF(COUNTA($A1203:$G1203)=0,"",IF(OR($B1203="",SUMPRODUCT(--(Extinguishers!$A$2:$A$301=$B1203))&lt;&gt;1),"Check ID",IF(OR(NOT(AND(ISNUMBER($A1203),N($A1203)&gt;=18264,N($A1203)&lt;=73050)),N($A1203)&lt;SUMPRODUCT(--(Extinguishers!$A$2:$A$301=$B1203),Extinguishers!$E$2:$E$301),AND($C1203&lt;&gt;"Monthly",$C1203&lt;&gt;"Maintenance",$C1203&lt;&gt;"Internal",$C1203&lt;&gt;"Hydrostatic"),AND($E1203&lt;&gt;"Pass",$E1203&lt;&gt;"Fail"),AND($G1203&lt;&gt;"",$G1203&lt;&gt;"Open",$G1203&lt;&gt;"Closed")),"Check inputs",IF(AND($E1203="Fail",$G1203=""),"Set follow-up","OK"))))</f>
        <v/>
      </c>
      <c r="I1203" s="26">
        <f>IF(AND(ISNUMBER($A1203),N($A1203)&gt;=18264,N($A1203)&lt;=73050),$A1203,0)</f>
        <v>0</v>
      </c>
    </row>
    <row r="1204" spans="1:9" x14ac:dyDescent="0.25">
      <c r="A1204" s="25"/>
      <c r="B1204" s="13"/>
      <c r="C1204" s="13"/>
      <c r="D1204" s="14"/>
      <c r="E1204" s="13"/>
      <c r="F1204" s="14"/>
      <c r="G1204" s="13"/>
      <c r="H1204" s="16" t="str">
        <f>IF(COUNTA($A1204:$G1204)=0,"",IF(OR($B1204="",SUMPRODUCT(--(Extinguishers!$A$2:$A$301=$B1204))&lt;&gt;1),"Check ID",IF(OR(NOT(AND(ISNUMBER($A1204),N($A1204)&gt;=18264,N($A1204)&lt;=73050)),N($A1204)&lt;SUMPRODUCT(--(Extinguishers!$A$2:$A$301=$B1204),Extinguishers!$E$2:$E$301),AND($C1204&lt;&gt;"Monthly",$C1204&lt;&gt;"Maintenance",$C1204&lt;&gt;"Internal",$C1204&lt;&gt;"Hydrostatic"),AND($E1204&lt;&gt;"Pass",$E1204&lt;&gt;"Fail"),AND($G1204&lt;&gt;"",$G1204&lt;&gt;"Open",$G1204&lt;&gt;"Closed")),"Check inputs",IF(AND($E1204="Fail",$G1204=""),"Set follow-up","OK"))))</f>
        <v/>
      </c>
      <c r="I1204" s="26">
        <f>IF(AND(ISNUMBER($A1204),N($A1204)&gt;=18264,N($A1204)&lt;=73050),$A1204,0)</f>
        <v>0</v>
      </c>
    </row>
    <row r="1205" spans="1:9" x14ac:dyDescent="0.25">
      <c r="A1205" s="25"/>
      <c r="B1205" s="13"/>
      <c r="C1205" s="13"/>
      <c r="D1205" s="14"/>
      <c r="E1205" s="13"/>
      <c r="F1205" s="14"/>
      <c r="G1205" s="13"/>
      <c r="H1205" s="16" t="str">
        <f>IF(COUNTA($A1205:$G1205)=0,"",IF(OR($B1205="",SUMPRODUCT(--(Extinguishers!$A$2:$A$301=$B1205))&lt;&gt;1),"Check ID",IF(OR(NOT(AND(ISNUMBER($A1205),N($A1205)&gt;=18264,N($A1205)&lt;=73050)),N($A1205)&lt;SUMPRODUCT(--(Extinguishers!$A$2:$A$301=$B1205),Extinguishers!$E$2:$E$301),AND($C1205&lt;&gt;"Monthly",$C1205&lt;&gt;"Maintenance",$C1205&lt;&gt;"Internal",$C1205&lt;&gt;"Hydrostatic"),AND($E1205&lt;&gt;"Pass",$E1205&lt;&gt;"Fail"),AND($G1205&lt;&gt;"",$G1205&lt;&gt;"Open",$G1205&lt;&gt;"Closed")),"Check inputs",IF(AND($E1205="Fail",$G1205=""),"Set follow-up","OK"))))</f>
        <v/>
      </c>
      <c r="I1205" s="26">
        <f>IF(AND(ISNUMBER($A1205),N($A1205)&gt;=18264,N($A1205)&lt;=73050),$A1205,0)</f>
        <v>0</v>
      </c>
    </row>
    <row r="1206" spans="1:9" x14ac:dyDescent="0.25">
      <c r="A1206" s="25"/>
      <c r="B1206" s="13"/>
      <c r="C1206" s="13"/>
      <c r="D1206" s="14"/>
      <c r="E1206" s="13"/>
      <c r="F1206" s="14"/>
      <c r="G1206" s="13"/>
      <c r="H1206" s="16" t="str">
        <f>IF(COUNTA($A1206:$G1206)=0,"",IF(OR($B1206="",SUMPRODUCT(--(Extinguishers!$A$2:$A$301=$B1206))&lt;&gt;1),"Check ID",IF(OR(NOT(AND(ISNUMBER($A1206),N($A1206)&gt;=18264,N($A1206)&lt;=73050)),N($A1206)&lt;SUMPRODUCT(--(Extinguishers!$A$2:$A$301=$B1206),Extinguishers!$E$2:$E$301),AND($C1206&lt;&gt;"Monthly",$C1206&lt;&gt;"Maintenance",$C1206&lt;&gt;"Internal",$C1206&lt;&gt;"Hydrostatic"),AND($E1206&lt;&gt;"Pass",$E1206&lt;&gt;"Fail"),AND($G1206&lt;&gt;"",$G1206&lt;&gt;"Open",$G1206&lt;&gt;"Closed")),"Check inputs",IF(AND($E1206="Fail",$G1206=""),"Set follow-up","OK"))))</f>
        <v/>
      </c>
      <c r="I1206" s="26">
        <f>IF(AND(ISNUMBER($A1206),N($A1206)&gt;=18264,N($A1206)&lt;=73050),$A1206,0)</f>
        <v>0</v>
      </c>
    </row>
    <row r="1207" spans="1:9" x14ac:dyDescent="0.25">
      <c r="A1207" s="25"/>
      <c r="B1207" s="13"/>
      <c r="C1207" s="13"/>
      <c r="D1207" s="14"/>
      <c r="E1207" s="13"/>
      <c r="F1207" s="14"/>
      <c r="G1207" s="13"/>
      <c r="H1207" s="16" t="str">
        <f>IF(COUNTA($A1207:$G1207)=0,"",IF(OR($B1207="",SUMPRODUCT(--(Extinguishers!$A$2:$A$301=$B1207))&lt;&gt;1),"Check ID",IF(OR(NOT(AND(ISNUMBER($A1207),N($A1207)&gt;=18264,N($A1207)&lt;=73050)),N($A1207)&lt;SUMPRODUCT(--(Extinguishers!$A$2:$A$301=$B1207),Extinguishers!$E$2:$E$301),AND($C1207&lt;&gt;"Monthly",$C1207&lt;&gt;"Maintenance",$C1207&lt;&gt;"Internal",$C1207&lt;&gt;"Hydrostatic"),AND($E1207&lt;&gt;"Pass",$E1207&lt;&gt;"Fail"),AND($G1207&lt;&gt;"",$G1207&lt;&gt;"Open",$G1207&lt;&gt;"Closed")),"Check inputs",IF(AND($E1207="Fail",$G1207=""),"Set follow-up","OK"))))</f>
        <v/>
      </c>
      <c r="I1207" s="26">
        <f>IF(AND(ISNUMBER($A1207),N($A1207)&gt;=18264,N($A1207)&lt;=73050),$A1207,0)</f>
        <v>0</v>
      </c>
    </row>
    <row r="1208" spans="1:9" x14ac:dyDescent="0.25">
      <c r="A1208" s="25"/>
      <c r="B1208" s="13"/>
      <c r="C1208" s="13"/>
      <c r="D1208" s="14"/>
      <c r="E1208" s="13"/>
      <c r="F1208" s="14"/>
      <c r="G1208" s="13"/>
      <c r="H1208" s="16" t="str">
        <f>IF(COUNTA($A1208:$G1208)=0,"",IF(OR($B1208="",SUMPRODUCT(--(Extinguishers!$A$2:$A$301=$B1208))&lt;&gt;1),"Check ID",IF(OR(NOT(AND(ISNUMBER($A1208),N($A1208)&gt;=18264,N($A1208)&lt;=73050)),N($A1208)&lt;SUMPRODUCT(--(Extinguishers!$A$2:$A$301=$B1208),Extinguishers!$E$2:$E$301),AND($C1208&lt;&gt;"Monthly",$C1208&lt;&gt;"Maintenance",$C1208&lt;&gt;"Internal",$C1208&lt;&gt;"Hydrostatic"),AND($E1208&lt;&gt;"Pass",$E1208&lt;&gt;"Fail"),AND($G1208&lt;&gt;"",$G1208&lt;&gt;"Open",$G1208&lt;&gt;"Closed")),"Check inputs",IF(AND($E1208="Fail",$G1208=""),"Set follow-up","OK"))))</f>
        <v/>
      </c>
      <c r="I1208" s="26">
        <f>IF(AND(ISNUMBER($A1208),N($A1208)&gt;=18264,N($A1208)&lt;=73050),$A1208,0)</f>
        <v>0</v>
      </c>
    </row>
    <row r="1209" spans="1:9" x14ac:dyDescent="0.25">
      <c r="A1209" s="25"/>
      <c r="B1209" s="13"/>
      <c r="C1209" s="13"/>
      <c r="D1209" s="14"/>
      <c r="E1209" s="13"/>
      <c r="F1209" s="14"/>
      <c r="G1209" s="13"/>
      <c r="H1209" s="16" t="str">
        <f>IF(COUNTA($A1209:$G1209)=0,"",IF(OR($B1209="",SUMPRODUCT(--(Extinguishers!$A$2:$A$301=$B1209))&lt;&gt;1),"Check ID",IF(OR(NOT(AND(ISNUMBER($A1209),N($A1209)&gt;=18264,N($A1209)&lt;=73050)),N($A1209)&lt;SUMPRODUCT(--(Extinguishers!$A$2:$A$301=$B1209),Extinguishers!$E$2:$E$301),AND($C1209&lt;&gt;"Monthly",$C1209&lt;&gt;"Maintenance",$C1209&lt;&gt;"Internal",$C1209&lt;&gt;"Hydrostatic"),AND($E1209&lt;&gt;"Pass",$E1209&lt;&gt;"Fail"),AND($G1209&lt;&gt;"",$G1209&lt;&gt;"Open",$G1209&lt;&gt;"Closed")),"Check inputs",IF(AND($E1209="Fail",$G1209=""),"Set follow-up","OK"))))</f>
        <v/>
      </c>
      <c r="I1209" s="26">
        <f>IF(AND(ISNUMBER($A1209),N($A1209)&gt;=18264,N($A1209)&lt;=73050),$A1209,0)</f>
        <v>0</v>
      </c>
    </row>
    <row r="1210" spans="1:9" x14ac:dyDescent="0.25">
      <c r="A1210" s="25"/>
      <c r="B1210" s="13"/>
      <c r="C1210" s="13"/>
      <c r="D1210" s="14"/>
      <c r="E1210" s="13"/>
      <c r="F1210" s="14"/>
      <c r="G1210" s="13"/>
      <c r="H1210" s="16" t="str">
        <f>IF(COUNTA($A1210:$G1210)=0,"",IF(OR($B1210="",SUMPRODUCT(--(Extinguishers!$A$2:$A$301=$B1210))&lt;&gt;1),"Check ID",IF(OR(NOT(AND(ISNUMBER($A1210),N($A1210)&gt;=18264,N($A1210)&lt;=73050)),N($A1210)&lt;SUMPRODUCT(--(Extinguishers!$A$2:$A$301=$B1210),Extinguishers!$E$2:$E$301),AND($C1210&lt;&gt;"Monthly",$C1210&lt;&gt;"Maintenance",$C1210&lt;&gt;"Internal",$C1210&lt;&gt;"Hydrostatic"),AND($E1210&lt;&gt;"Pass",$E1210&lt;&gt;"Fail"),AND($G1210&lt;&gt;"",$G1210&lt;&gt;"Open",$G1210&lt;&gt;"Closed")),"Check inputs",IF(AND($E1210="Fail",$G1210=""),"Set follow-up","OK"))))</f>
        <v/>
      </c>
      <c r="I1210" s="26">
        <f>IF(AND(ISNUMBER($A1210),N($A1210)&gt;=18264,N($A1210)&lt;=73050),$A1210,0)</f>
        <v>0</v>
      </c>
    </row>
    <row r="1211" spans="1:9" x14ac:dyDescent="0.25">
      <c r="A1211" s="25"/>
      <c r="B1211" s="13"/>
      <c r="C1211" s="13"/>
      <c r="D1211" s="14"/>
      <c r="E1211" s="13"/>
      <c r="F1211" s="14"/>
      <c r="G1211" s="13"/>
      <c r="H1211" s="16" t="str">
        <f>IF(COUNTA($A1211:$G1211)=0,"",IF(OR($B1211="",SUMPRODUCT(--(Extinguishers!$A$2:$A$301=$B1211))&lt;&gt;1),"Check ID",IF(OR(NOT(AND(ISNUMBER($A1211),N($A1211)&gt;=18264,N($A1211)&lt;=73050)),N($A1211)&lt;SUMPRODUCT(--(Extinguishers!$A$2:$A$301=$B1211),Extinguishers!$E$2:$E$301),AND($C1211&lt;&gt;"Monthly",$C1211&lt;&gt;"Maintenance",$C1211&lt;&gt;"Internal",$C1211&lt;&gt;"Hydrostatic"),AND($E1211&lt;&gt;"Pass",$E1211&lt;&gt;"Fail"),AND($G1211&lt;&gt;"",$G1211&lt;&gt;"Open",$G1211&lt;&gt;"Closed")),"Check inputs",IF(AND($E1211="Fail",$G1211=""),"Set follow-up","OK"))))</f>
        <v/>
      </c>
      <c r="I1211" s="26">
        <f>IF(AND(ISNUMBER($A1211),N($A1211)&gt;=18264,N($A1211)&lt;=73050),$A1211,0)</f>
        <v>0</v>
      </c>
    </row>
    <row r="1212" spans="1:9" x14ac:dyDescent="0.25">
      <c r="A1212" s="25"/>
      <c r="B1212" s="13"/>
      <c r="C1212" s="13"/>
      <c r="D1212" s="14"/>
      <c r="E1212" s="13"/>
      <c r="F1212" s="14"/>
      <c r="G1212" s="13"/>
      <c r="H1212" s="16" t="str">
        <f>IF(COUNTA($A1212:$G1212)=0,"",IF(OR($B1212="",SUMPRODUCT(--(Extinguishers!$A$2:$A$301=$B1212))&lt;&gt;1),"Check ID",IF(OR(NOT(AND(ISNUMBER($A1212),N($A1212)&gt;=18264,N($A1212)&lt;=73050)),N($A1212)&lt;SUMPRODUCT(--(Extinguishers!$A$2:$A$301=$B1212),Extinguishers!$E$2:$E$301),AND($C1212&lt;&gt;"Monthly",$C1212&lt;&gt;"Maintenance",$C1212&lt;&gt;"Internal",$C1212&lt;&gt;"Hydrostatic"),AND($E1212&lt;&gt;"Pass",$E1212&lt;&gt;"Fail"),AND($G1212&lt;&gt;"",$G1212&lt;&gt;"Open",$G1212&lt;&gt;"Closed")),"Check inputs",IF(AND($E1212="Fail",$G1212=""),"Set follow-up","OK"))))</f>
        <v/>
      </c>
      <c r="I1212" s="26">
        <f>IF(AND(ISNUMBER($A1212),N($A1212)&gt;=18264,N($A1212)&lt;=73050),$A1212,0)</f>
        <v>0</v>
      </c>
    </row>
    <row r="1213" spans="1:9" x14ac:dyDescent="0.25">
      <c r="A1213" s="25"/>
      <c r="B1213" s="13"/>
      <c r="C1213" s="13"/>
      <c r="D1213" s="14"/>
      <c r="E1213" s="13"/>
      <c r="F1213" s="14"/>
      <c r="G1213" s="13"/>
      <c r="H1213" s="16" t="str">
        <f>IF(COUNTA($A1213:$G1213)=0,"",IF(OR($B1213="",SUMPRODUCT(--(Extinguishers!$A$2:$A$301=$B1213))&lt;&gt;1),"Check ID",IF(OR(NOT(AND(ISNUMBER($A1213),N($A1213)&gt;=18264,N($A1213)&lt;=73050)),N($A1213)&lt;SUMPRODUCT(--(Extinguishers!$A$2:$A$301=$B1213),Extinguishers!$E$2:$E$301),AND($C1213&lt;&gt;"Monthly",$C1213&lt;&gt;"Maintenance",$C1213&lt;&gt;"Internal",$C1213&lt;&gt;"Hydrostatic"),AND($E1213&lt;&gt;"Pass",$E1213&lt;&gt;"Fail"),AND($G1213&lt;&gt;"",$G1213&lt;&gt;"Open",$G1213&lt;&gt;"Closed")),"Check inputs",IF(AND($E1213="Fail",$G1213=""),"Set follow-up","OK"))))</f>
        <v/>
      </c>
      <c r="I1213" s="26">
        <f>IF(AND(ISNUMBER($A1213),N($A1213)&gt;=18264,N($A1213)&lt;=73050),$A1213,0)</f>
        <v>0</v>
      </c>
    </row>
    <row r="1214" spans="1:9" x14ac:dyDescent="0.25">
      <c r="A1214" s="25"/>
      <c r="B1214" s="13"/>
      <c r="C1214" s="13"/>
      <c r="D1214" s="14"/>
      <c r="E1214" s="13"/>
      <c r="F1214" s="14"/>
      <c r="G1214" s="13"/>
      <c r="H1214" s="16" t="str">
        <f>IF(COUNTA($A1214:$G1214)=0,"",IF(OR($B1214="",SUMPRODUCT(--(Extinguishers!$A$2:$A$301=$B1214))&lt;&gt;1),"Check ID",IF(OR(NOT(AND(ISNUMBER($A1214),N($A1214)&gt;=18264,N($A1214)&lt;=73050)),N($A1214)&lt;SUMPRODUCT(--(Extinguishers!$A$2:$A$301=$B1214),Extinguishers!$E$2:$E$301),AND($C1214&lt;&gt;"Monthly",$C1214&lt;&gt;"Maintenance",$C1214&lt;&gt;"Internal",$C1214&lt;&gt;"Hydrostatic"),AND($E1214&lt;&gt;"Pass",$E1214&lt;&gt;"Fail"),AND($G1214&lt;&gt;"",$G1214&lt;&gt;"Open",$G1214&lt;&gt;"Closed")),"Check inputs",IF(AND($E1214="Fail",$G1214=""),"Set follow-up","OK"))))</f>
        <v/>
      </c>
      <c r="I1214" s="26">
        <f>IF(AND(ISNUMBER($A1214),N($A1214)&gt;=18264,N($A1214)&lt;=73050),$A1214,0)</f>
        <v>0</v>
      </c>
    </row>
    <row r="1215" spans="1:9" x14ac:dyDescent="0.25">
      <c r="A1215" s="25"/>
      <c r="B1215" s="13"/>
      <c r="C1215" s="13"/>
      <c r="D1215" s="14"/>
      <c r="E1215" s="13"/>
      <c r="F1215" s="14"/>
      <c r="G1215" s="13"/>
      <c r="H1215" s="16" t="str">
        <f>IF(COUNTA($A1215:$G1215)=0,"",IF(OR($B1215="",SUMPRODUCT(--(Extinguishers!$A$2:$A$301=$B1215))&lt;&gt;1),"Check ID",IF(OR(NOT(AND(ISNUMBER($A1215),N($A1215)&gt;=18264,N($A1215)&lt;=73050)),N($A1215)&lt;SUMPRODUCT(--(Extinguishers!$A$2:$A$301=$B1215),Extinguishers!$E$2:$E$301),AND($C1215&lt;&gt;"Monthly",$C1215&lt;&gt;"Maintenance",$C1215&lt;&gt;"Internal",$C1215&lt;&gt;"Hydrostatic"),AND($E1215&lt;&gt;"Pass",$E1215&lt;&gt;"Fail"),AND($G1215&lt;&gt;"",$G1215&lt;&gt;"Open",$G1215&lt;&gt;"Closed")),"Check inputs",IF(AND($E1215="Fail",$G1215=""),"Set follow-up","OK"))))</f>
        <v/>
      </c>
      <c r="I1215" s="26">
        <f>IF(AND(ISNUMBER($A1215),N($A1215)&gt;=18264,N($A1215)&lt;=73050),$A1215,0)</f>
        <v>0</v>
      </c>
    </row>
    <row r="1216" spans="1:9" x14ac:dyDescent="0.25">
      <c r="A1216" s="25"/>
      <c r="B1216" s="13"/>
      <c r="C1216" s="13"/>
      <c r="D1216" s="14"/>
      <c r="E1216" s="13"/>
      <c r="F1216" s="14"/>
      <c r="G1216" s="13"/>
      <c r="H1216" s="16" t="str">
        <f>IF(COUNTA($A1216:$G1216)=0,"",IF(OR($B1216="",SUMPRODUCT(--(Extinguishers!$A$2:$A$301=$B1216))&lt;&gt;1),"Check ID",IF(OR(NOT(AND(ISNUMBER($A1216),N($A1216)&gt;=18264,N($A1216)&lt;=73050)),N($A1216)&lt;SUMPRODUCT(--(Extinguishers!$A$2:$A$301=$B1216),Extinguishers!$E$2:$E$301),AND($C1216&lt;&gt;"Monthly",$C1216&lt;&gt;"Maintenance",$C1216&lt;&gt;"Internal",$C1216&lt;&gt;"Hydrostatic"),AND($E1216&lt;&gt;"Pass",$E1216&lt;&gt;"Fail"),AND($G1216&lt;&gt;"",$G1216&lt;&gt;"Open",$G1216&lt;&gt;"Closed")),"Check inputs",IF(AND($E1216="Fail",$G1216=""),"Set follow-up","OK"))))</f>
        <v/>
      </c>
      <c r="I1216" s="26">
        <f>IF(AND(ISNUMBER($A1216),N($A1216)&gt;=18264,N($A1216)&lt;=73050),$A1216,0)</f>
        <v>0</v>
      </c>
    </row>
    <row r="1217" spans="1:9" x14ac:dyDescent="0.25">
      <c r="A1217" s="25"/>
      <c r="B1217" s="13"/>
      <c r="C1217" s="13"/>
      <c r="D1217" s="14"/>
      <c r="E1217" s="13"/>
      <c r="F1217" s="14"/>
      <c r="G1217" s="13"/>
      <c r="H1217" s="16" t="str">
        <f>IF(COUNTA($A1217:$G1217)=0,"",IF(OR($B1217="",SUMPRODUCT(--(Extinguishers!$A$2:$A$301=$B1217))&lt;&gt;1),"Check ID",IF(OR(NOT(AND(ISNUMBER($A1217),N($A1217)&gt;=18264,N($A1217)&lt;=73050)),N($A1217)&lt;SUMPRODUCT(--(Extinguishers!$A$2:$A$301=$B1217),Extinguishers!$E$2:$E$301),AND($C1217&lt;&gt;"Monthly",$C1217&lt;&gt;"Maintenance",$C1217&lt;&gt;"Internal",$C1217&lt;&gt;"Hydrostatic"),AND($E1217&lt;&gt;"Pass",$E1217&lt;&gt;"Fail"),AND($G1217&lt;&gt;"",$G1217&lt;&gt;"Open",$G1217&lt;&gt;"Closed")),"Check inputs",IF(AND($E1217="Fail",$G1217=""),"Set follow-up","OK"))))</f>
        <v/>
      </c>
      <c r="I1217" s="26">
        <f>IF(AND(ISNUMBER($A1217),N($A1217)&gt;=18264,N($A1217)&lt;=73050),$A1217,0)</f>
        <v>0</v>
      </c>
    </row>
    <row r="1218" spans="1:9" x14ac:dyDescent="0.25">
      <c r="A1218" s="25"/>
      <c r="B1218" s="13"/>
      <c r="C1218" s="13"/>
      <c r="D1218" s="14"/>
      <c r="E1218" s="13"/>
      <c r="F1218" s="14"/>
      <c r="G1218" s="13"/>
      <c r="H1218" s="16" t="str">
        <f>IF(COUNTA($A1218:$G1218)=0,"",IF(OR($B1218="",SUMPRODUCT(--(Extinguishers!$A$2:$A$301=$B1218))&lt;&gt;1),"Check ID",IF(OR(NOT(AND(ISNUMBER($A1218),N($A1218)&gt;=18264,N($A1218)&lt;=73050)),N($A1218)&lt;SUMPRODUCT(--(Extinguishers!$A$2:$A$301=$B1218),Extinguishers!$E$2:$E$301),AND($C1218&lt;&gt;"Monthly",$C1218&lt;&gt;"Maintenance",$C1218&lt;&gt;"Internal",$C1218&lt;&gt;"Hydrostatic"),AND($E1218&lt;&gt;"Pass",$E1218&lt;&gt;"Fail"),AND($G1218&lt;&gt;"",$G1218&lt;&gt;"Open",$G1218&lt;&gt;"Closed")),"Check inputs",IF(AND($E1218="Fail",$G1218=""),"Set follow-up","OK"))))</f>
        <v/>
      </c>
      <c r="I1218" s="26">
        <f>IF(AND(ISNUMBER($A1218),N($A1218)&gt;=18264,N($A1218)&lt;=73050),$A1218,0)</f>
        <v>0</v>
      </c>
    </row>
    <row r="1219" spans="1:9" x14ac:dyDescent="0.25">
      <c r="A1219" s="25"/>
      <c r="B1219" s="13"/>
      <c r="C1219" s="13"/>
      <c r="D1219" s="14"/>
      <c r="E1219" s="13"/>
      <c r="F1219" s="14"/>
      <c r="G1219" s="13"/>
      <c r="H1219" s="16" t="str">
        <f>IF(COUNTA($A1219:$G1219)=0,"",IF(OR($B1219="",SUMPRODUCT(--(Extinguishers!$A$2:$A$301=$B1219))&lt;&gt;1),"Check ID",IF(OR(NOT(AND(ISNUMBER($A1219),N($A1219)&gt;=18264,N($A1219)&lt;=73050)),N($A1219)&lt;SUMPRODUCT(--(Extinguishers!$A$2:$A$301=$B1219),Extinguishers!$E$2:$E$301),AND($C1219&lt;&gt;"Monthly",$C1219&lt;&gt;"Maintenance",$C1219&lt;&gt;"Internal",$C1219&lt;&gt;"Hydrostatic"),AND($E1219&lt;&gt;"Pass",$E1219&lt;&gt;"Fail"),AND($G1219&lt;&gt;"",$G1219&lt;&gt;"Open",$G1219&lt;&gt;"Closed")),"Check inputs",IF(AND($E1219="Fail",$G1219=""),"Set follow-up","OK"))))</f>
        <v/>
      </c>
      <c r="I1219" s="26">
        <f>IF(AND(ISNUMBER($A1219),N($A1219)&gt;=18264,N($A1219)&lt;=73050),$A1219,0)</f>
        <v>0</v>
      </c>
    </row>
    <row r="1220" spans="1:9" x14ac:dyDescent="0.25">
      <c r="A1220" s="25"/>
      <c r="B1220" s="13"/>
      <c r="C1220" s="13"/>
      <c r="D1220" s="14"/>
      <c r="E1220" s="13"/>
      <c r="F1220" s="14"/>
      <c r="G1220" s="13"/>
      <c r="H1220" s="16" t="str">
        <f>IF(COUNTA($A1220:$G1220)=0,"",IF(OR($B1220="",SUMPRODUCT(--(Extinguishers!$A$2:$A$301=$B1220))&lt;&gt;1),"Check ID",IF(OR(NOT(AND(ISNUMBER($A1220),N($A1220)&gt;=18264,N($A1220)&lt;=73050)),N($A1220)&lt;SUMPRODUCT(--(Extinguishers!$A$2:$A$301=$B1220),Extinguishers!$E$2:$E$301),AND($C1220&lt;&gt;"Monthly",$C1220&lt;&gt;"Maintenance",$C1220&lt;&gt;"Internal",$C1220&lt;&gt;"Hydrostatic"),AND($E1220&lt;&gt;"Pass",$E1220&lt;&gt;"Fail"),AND($G1220&lt;&gt;"",$G1220&lt;&gt;"Open",$G1220&lt;&gt;"Closed")),"Check inputs",IF(AND($E1220="Fail",$G1220=""),"Set follow-up","OK"))))</f>
        <v/>
      </c>
      <c r="I1220" s="26">
        <f>IF(AND(ISNUMBER($A1220),N($A1220)&gt;=18264,N($A1220)&lt;=73050),$A1220,0)</f>
        <v>0</v>
      </c>
    </row>
    <row r="1221" spans="1:9" x14ac:dyDescent="0.25">
      <c r="A1221" s="25"/>
      <c r="B1221" s="13"/>
      <c r="C1221" s="13"/>
      <c r="D1221" s="14"/>
      <c r="E1221" s="13"/>
      <c r="F1221" s="14"/>
      <c r="G1221" s="13"/>
      <c r="H1221" s="16" t="str">
        <f>IF(COUNTA($A1221:$G1221)=0,"",IF(OR($B1221="",SUMPRODUCT(--(Extinguishers!$A$2:$A$301=$B1221))&lt;&gt;1),"Check ID",IF(OR(NOT(AND(ISNUMBER($A1221),N($A1221)&gt;=18264,N($A1221)&lt;=73050)),N($A1221)&lt;SUMPRODUCT(--(Extinguishers!$A$2:$A$301=$B1221),Extinguishers!$E$2:$E$301),AND($C1221&lt;&gt;"Monthly",$C1221&lt;&gt;"Maintenance",$C1221&lt;&gt;"Internal",$C1221&lt;&gt;"Hydrostatic"),AND($E1221&lt;&gt;"Pass",$E1221&lt;&gt;"Fail"),AND($G1221&lt;&gt;"",$G1221&lt;&gt;"Open",$G1221&lt;&gt;"Closed")),"Check inputs",IF(AND($E1221="Fail",$G1221=""),"Set follow-up","OK"))))</f>
        <v/>
      </c>
      <c r="I1221" s="26">
        <f>IF(AND(ISNUMBER($A1221),N($A1221)&gt;=18264,N($A1221)&lt;=73050),$A1221,0)</f>
        <v>0</v>
      </c>
    </row>
    <row r="1222" spans="1:9" x14ac:dyDescent="0.25">
      <c r="A1222" s="25"/>
      <c r="B1222" s="13"/>
      <c r="C1222" s="13"/>
      <c r="D1222" s="14"/>
      <c r="E1222" s="13"/>
      <c r="F1222" s="14"/>
      <c r="G1222" s="13"/>
      <c r="H1222" s="16" t="str">
        <f>IF(COUNTA($A1222:$G1222)=0,"",IF(OR($B1222="",SUMPRODUCT(--(Extinguishers!$A$2:$A$301=$B1222))&lt;&gt;1),"Check ID",IF(OR(NOT(AND(ISNUMBER($A1222),N($A1222)&gt;=18264,N($A1222)&lt;=73050)),N($A1222)&lt;SUMPRODUCT(--(Extinguishers!$A$2:$A$301=$B1222),Extinguishers!$E$2:$E$301),AND($C1222&lt;&gt;"Monthly",$C1222&lt;&gt;"Maintenance",$C1222&lt;&gt;"Internal",$C1222&lt;&gt;"Hydrostatic"),AND($E1222&lt;&gt;"Pass",$E1222&lt;&gt;"Fail"),AND($G1222&lt;&gt;"",$G1222&lt;&gt;"Open",$G1222&lt;&gt;"Closed")),"Check inputs",IF(AND($E1222="Fail",$G1222=""),"Set follow-up","OK"))))</f>
        <v/>
      </c>
      <c r="I1222" s="26">
        <f>IF(AND(ISNUMBER($A1222),N($A1222)&gt;=18264,N($A1222)&lt;=73050),$A1222,0)</f>
        <v>0</v>
      </c>
    </row>
    <row r="1223" spans="1:9" x14ac:dyDescent="0.25">
      <c r="A1223" s="25"/>
      <c r="B1223" s="13"/>
      <c r="C1223" s="13"/>
      <c r="D1223" s="14"/>
      <c r="E1223" s="13"/>
      <c r="F1223" s="14"/>
      <c r="G1223" s="13"/>
      <c r="H1223" s="16" t="str">
        <f>IF(COUNTA($A1223:$G1223)=0,"",IF(OR($B1223="",SUMPRODUCT(--(Extinguishers!$A$2:$A$301=$B1223))&lt;&gt;1),"Check ID",IF(OR(NOT(AND(ISNUMBER($A1223),N($A1223)&gt;=18264,N($A1223)&lt;=73050)),N($A1223)&lt;SUMPRODUCT(--(Extinguishers!$A$2:$A$301=$B1223),Extinguishers!$E$2:$E$301),AND($C1223&lt;&gt;"Monthly",$C1223&lt;&gt;"Maintenance",$C1223&lt;&gt;"Internal",$C1223&lt;&gt;"Hydrostatic"),AND($E1223&lt;&gt;"Pass",$E1223&lt;&gt;"Fail"),AND($G1223&lt;&gt;"",$G1223&lt;&gt;"Open",$G1223&lt;&gt;"Closed")),"Check inputs",IF(AND($E1223="Fail",$G1223=""),"Set follow-up","OK"))))</f>
        <v/>
      </c>
      <c r="I1223" s="26">
        <f>IF(AND(ISNUMBER($A1223),N($A1223)&gt;=18264,N($A1223)&lt;=73050),$A1223,0)</f>
        <v>0</v>
      </c>
    </row>
    <row r="1224" spans="1:9" x14ac:dyDescent="0.25">
      <c r="A1224" s="25"/>
      <c r="B1224" s="13"/>
      <c r="C1224" s="13"/>
      <c r="D1224" s="14"/>
      <c r="E1224" s="13"/>
      <c r="F1224" s="14"/>
      <c r="G1224" s="13"/>
      <c r="H1224" s="16" t="str">
        <f>IF(COUNTA($A1224:$G1224)=0,"",IF(OR($B1224="",SUMPRODUCT(--(Extinguishers!$A$2:$A$301=$B1224))&lt;&gt;1),"Check ID",IF(OR(NOT(AND(ISNUMBER($A1224),N($A1224)&gt;=18264,N($A1224)&lt;=73050)),N($A1224)&lt;SUMPRODUCT(--(Extinguishers!$A$2:$A$301=$B1224),Extinguishers!$E$2:$E$301),AND($C1224&lt;&gt;"Monthly",$C1224&lt;&gt;"Maintenance",$C1224&lt;&gt;"Internal",$C1224&lt;&gt;"Hydrostatic"),AND($E1224&lt;&gt;"Pass",$E1224&lt;&gt;"Fail"),AND($G1224&lt;&gt;"",$G1224&lt;&gt;"Open",$G1224&lt;&gt;"Closed")),"Check inputs",IF(AND($E1224="Fail",$G1224=""),"Set follow-up","OK"))))</f>
        <v/>
      </c>
      <c r="I1224" s="26">
        <f>IF(AND(ISNUMBER($A1224),N($A1224)&gt;=18264,N($A1224)&lt;=73050),$A1224,0)</f>
        <v>0</v>
      </c>
    </row>
    <row r="1225" spans="1:9" x14ac:dyDescent="0.25">
      <c r="A1225" s="25"/>
      <c r="B1225" s="13"/>
      <c r="C1225" s="13"/>
      <c r="D1225" s="14"/>
      <c r="E1225" s="13"/>
      <c r="F1225" s="14"/>
      <c r="G1225" s="13"/>
      <c r="H1225" s="16" t="str">
        <f>IF(COUNTA($A1225:$G1225)=0,"",IF(OR($B1225="",SUMPRODUCT(--(Extinguishers!$A$2:$A$301=$B1225))&lt;&gt;1),"Check ID",IF(OR(NOT(AND(ISNUMBER($A1225),N($A1225)&gt;=18264,N($A1225)&lt;=73050)),N($A1225)&lt;SUMPRODUCT(--(Extinguishers!$A$2:$A$301=$B1225),Extinguishers!$E$2:$E$301),AND($C1225&lt;&gt;"Monthly",$C1225&lt;&gt;"Maintenance",$C1225&lt;&gt;"Internal",$C1225&lt;&gt;"Hydrostatic"),AND($E1225&lt;&gt;"Pass",$E1225&lt;&gt;"Fail"),AND($G1225&lt;&gt;"",$G1225&lt;&gt;"Open",$G1225&lt;&gt;"Closed")),"Check inputs",IF(AND($E1225="Fail",$G1225=""),"Set follow-up","OK"))))</f>
        <v/>
      </c>
      <c r="I1225" s="26">
        <f>IF(AND(ISNUMBER($A1225),N($A1225)&gt;=18264,N($A1225)&lt;=73050),$A1225,0)</f>
        <v>0</v>
      </c>
    </row>
    <row r="1226" spans="1:9" x14ac:dyDescent="0.25">
      <c r="A1226" s="25"/>
      <c r="B1226" s="13"/>
      <c r="C1226" s="13"/>
      <c r="D1226" s="14"/>
      <c r="E1226" s="13"/>
      <c r="F1226" s="14"/>
      <c r="G1226" s="13"/>
      <c r="H1226" s="16" t="str">
        <f>IF(COUNTA($A1226:$G1226)=0,"",IF(OR($B1226="",SUMPRODUCT(--(Extinguishers!$A$2:$A$301=$B1226))&lt;&gt;1),"Check ID",IF(OR(NOT(AND(ISNUMBER($A1226),N($A1226)&gt;=18264,N($A1226)&lt;=73050)),N($A1226)&lt;SUMPRODUCT(--(Extinguishers!$A$2:$A$301=$B1226),Extinguishers!$E$2:$E$301),AND($C1226&lt;&gt;"Monthly",$C1226&lt;&gt;"Maintenance",$C1226&lt;&gt;"Internal",$C1226&lt;&gt;"Hydrostatic"),AND($E1226&lt;&gt;"Pass",$E1226&lt;&gt;"Fail"),AND($G1226&lt;&gt;"",$G1226&lt;&gt;"Open",$G1226&lt;&gt;"Closed")),"Check inputs",IF(AND($E1226="Fail",$G1226=""),"Set follow-up","OK"))))</f>
        <v/>
      </c>
      <c r="I1226" s="26">
        <f>IF(AND(ISNUMBER($A1226),N($A1226)&gt;=18264,N($A1226)&lt;=73050),$A1226,0)</f>
        <v>0</v>
      </c>
    </row>
    <row r="1227" spans="1:9" x14ac:dyDescent="0.25">
      <c r="A1227" s="25"/>
      <c r="B1227" s="13"/>
      <c r="C1227" s="13"/>
      <c r="D1227" s="14"/>
      <c r="E1227" s="13"/>
      <c r="F1227" s="14"/>
      <c r="G1227" s="13"/>
      <c r="H1227" s="16" t="str">
        <f>IF(COUNTA($A1227:$G1227)=0,"",IF(OR($B1227="",SUMPRODUCT(--(Extinguishers!$A$2:$A$301=$B1227))&lt;&gt;1),"Check ID",IF(OR(NOT(AND(ISNUMBER($A1227),N($A1227)&gt;=18264,N($A1227)&lt;=73050)),N($A1227)&lt;SUMPRODUCT(--(Extinguishers!$A$2:$A$301=$B1227),Extinguishers!$E$2:$E$301),AND($C1227&lt;&gt;"Monthly",$C1227&lt;&gt;"Maintenance",$C1227&lt;&gt;"Internal",$C1227&lt;&gt;"Hydrostatic"),AND($E1227&lt;&gt;"Pass",$E1227&lt;&gt;"Fail"),AND($G1227&lt;&gt;"",$G1227&lt;&gt;"Open",$G1227&lt;&gt;"Closed")),"Check inputs",IF(AND($E1227="Fail",$G1227=""),"Set follow-up","OK"))))</f>
        <v/>
      </c>
      <c r="I1227" s="26">
        <f>IF(AND(ISNUMBER($A1227),N($A1227)&gt;=18264,N($A1227)&lt;=73050),$A1227,0)</f>
        <v>0</v>
      </c>
    </row>
    <row r="1228" spans="1:9" x14ac:dyDescent="0.25">
      <c r="A1228" s="25"/>
      <c r="B1228" s="13"/>
      <c r="C1228" s="13"/>
      <c r="D1228" s="14"/>
      <c r="E1228" s="13"/>
      <c r="F1228" s="14"/>
      <c r="G1228" s="13"/>
      <c r="H1228" s="16" t="str">
        <f>IF(COUNTA($A1228:$G1228)=0,"",IF(OR($B1228="",SUMPRODUCT(--(Extinguishers!$A$2:$A$301=$B1228))&lt;&gt;1),"Check ID",IF(OR(NOT(AND(ISNUMBER($A1228),N($A1228)&gt;=18264,N($A1228)&lt;=73050)),N($A1228)&lt;SUMPRODUCT(--(Extinguishers!$A$2:$A$301=$B1228),Extinguishers!$E$2:$E$301),AND($C1228&lt;&gt;"Monthly",$C1228&lt;&gt;"Maintenance",$C1228&lt;&gt;"Internal",$C1228&lt;&gt;"Hydrostatic"),AND($E1228&lt;&gt;"Pass",$E1228&lt;&gt;"Fail"),AND($G1228&lt;&gt;"",$G1228&lt;&gt;"Open",$G1228&lt;&gt;"Closed")),"Check inputs",IF(AND($E1228="Fail",$G1228=""),"Set follow-up","OK"))))</f>
        <v/>
      </c>
      <c r="I1228" s="26">
        <f>IF(AND(ISNUMBER($A1228),N($A1228)&gt;=18264,N($A1228)&lt;=73050),$A1228,0)</f>
        <v>0</v>
      </c>
    </row>
    <row r="1229" spans="1:9" x14ac:dyDescent="0.25">
      <c r="A1229" s="25"/>
      <c r="B1229" s="13"/>
      <c r="C1229" s="13"/>
      <c r="D1229" s="14"/>
      <c r="E1229" s="13"/>
      <c r="F1229" s="14"/>
      <c r="G1229" s="13"/>
      <c r="H1229" s="16" t="str">
        <f>IF(COUNTA($A1229:$G1229)=0,"",IF(OR($B1229="",SUMPRODUCT(--(Extinguishers!$A$2:$A$301=$B1229))&lt;&gt;1),"Check ID",IF(OR(NOT(AND(ISNUMBER($A1229),N($A1229)&gt;=18264,N($A1229)&lt;=73050)),N($A1229)&lt;SUMPRODUCT(--(Extinguishers!$A$2:$A$301=$B1229),Extinguishers!$E$2:$E$301),AND($C1229&lt;&gt;"Monthly",$C1229&lt;&gt;"Maintenance",$C1229&lt;&gt;"Internal",$C1229&lt;&gt;"Hydrostatic"),AND($E1229&lt;&gt;"Pass",$E1229&lt;&gt;"Fail"),AND($G1229&lt;&gt;"",$G1229&lt;&gt;"Open",$G1229&lt;&gt;"Closed")),"Check inputs",IF(AND($E1229="Fail",$G1229=""),"Set follow-up","OK"))))</f>
        <v/>
      </c>
      <c r="I1229" s="26">
        <f>IF(AND(ISNUMBER($A1229),N($A1229)&gt;=18264,N($A1229)&lt;=73050),$A1229,0)</f>
        <v>0</v>
      </c>
    </row>
    <row r="1230" spans="1:9" x14ac:dyDescent="0.25">
      <c r="A1230" s="25"/>
      <c r="B1230" s="13"/>
      <c r="C1230" s="13"/>
      <c r="D1230" s="14"/>
      <c r="E1230" s="13"/>
      <c r="F1230" s="14"/>
      <c r="G1230" s="13"/>
      <c r="H1230" s="16" t="str">
        <f>IF(COUNTA($A1230:$G1230)=0,"",IF(OR($B1230="",SUMPRODUCT(--(Extinguishers!$A$2:$A$301=$B1230))&lt;&gt;1),"Check ID",IF(OR(NOT(AND(ISNUMBER($A1230),N($A1230)&gt;=18264,N($A1230)&lt;=73050)),N($A1230)&lt;SUMPRODUCT(--(Extinguishers!$A$2:$A$301=$B1230),Extinguishers!$E$2:$E$301),AND($C1230&lt;&gt;"Monthly",$C1230&lt;&gt;"Maintenance",$C1230&lt;&gt;"Internal",$C1230&lt;&gt;"Hydrostatic"),AND($E1230&lt;&gt;"Pass",$E1230&lt;&gt;"Fail"),AND($G1230&lt;&gt;"",$G1230&lt;&gt;"Open",$G1230&lt;&gt;"Closed")),"Check inputs",IF(AND($E1230="Fail",$G1230=""),"Set follow-up","OK"))))</f>
        <v/>
      </c>
      <c r="I1230" s="26">
        <f>IF(AND(ISNUMBER($A1230),N($A1230)&gt;=18264,N($A1230)&lt;=73050),$A1230,0)</f>
        <v>0</v>
      </c>
    </row>
    <row r="1231" spans="1:9" x14ac:dyDescent="0.25">
      <c r="A1231" s="25"/>
      <c r="B1231" s="13"/>
      <c r="C1231" s="13"/>
      <c r="D1231" s="14"/>
      <c r="E1231" s="13"/>
      <c r="F1231" s="14"/>
      <c r="G1231" s="13"/>
      <c r="H1231" s="16" t="str">
        <f>IF(COUNTA($A1231:$G1231)=0,"",IF(OR($B1231="",SUMPRODUCT(--(Extinguishers!$A$2:$A$301=$B1231))&lt;&gt;1),"Check ID",IF(OR(NOT(AND(ISNUMBER($A1231),N($A1231)&gt;=18264,N($A1231)&lt;=73050)),N($A1231)&lt;SUMPRODUCT(--(Extinguishers!$A$2:$A$301=$B1231),Extinguishers!$E$2:$E$301),AND($C1231&lt;&gt;"Monthly",$C1231&lt;&gt;"Maintenance",$C1231&lt;&gt;"Internal",$C1231&lt;&gt;"Hydrostatic"),AND($E1231&lt;&gt;"Pass",$E1231&lt;&gt;"Fail"),AND($G1231&lt;&gt;"",$G1231&lt;&gt;"Open",$G1231&lt;&gt;"Closed")),"Check inputs",IF(AND($E1231="Fail",$G1231=""),"Set follow-up","OK"))))</f>
        <v/>
      </c>
      <c r="I1231" s="26">
        <f>IF(AND(ISNUMBER($A1231),N($A1231)&gt;=18264,N($A1231)&lt;=73050),$A1231,0)</f>
        <v>0</v>
      </c>
    </row>
    <row r="1232" spans="1:9" x14ac:dyDescent="0.25">
      <c r="A1232" s="25"/>
      <c r="B1232" s="13"/>
      <c r="C1232" s="13"/>
      <c r="D1232" s="14"/>
      <c r="E1232" s="13"/>
      <c r="F1232" s="14"/>
      <c r="G1232" s="13"/>
      <c r="H1232" s="16" t="str">
        <f>IF(COUNTA($A1232:$G1232)=0,"",IF(OR($B1232="",SUMPRODUCT(--(Extinguishers!$A$2:$A$301=$B1232))&lt;&gt;1),"Check ID",IF(OR(NOT(AND(ISNUMBER($A1232),N($A1232)&gt;=18264,N($A1232)&lt;=73050)),N($A1232)&lt;SUMPRODUCT(--(Extinguishers!$A$2:$A$301=$B1232),Extinguishers!$E$2:$E$301),AND($C1232&lt;&gt;"Monthly",$C1232&lt;&gt;"Maintenance",$C1232&lt;&gt;"Internal",$C1232&lt;&gt;"Hydrostatic"),AND($E1232&lt;&gt;"Pass",$E1232&lt;&gt;"Fail"),AND($G1232&lt;&gt;"",$G1232&lt;&gt;"Open",$G1232&lt;&gt;"Closed")),"Check inputs",IF(AND($E1232="Fail",$G1232=""),"Set follow-up","OK"))))</f>
        <v/>
      </c>
      <c r="I1232" s="26">
        <f>IF(AND(ISNUMBER($A1232),N($A1232)&gt;=18264,N($A1232)&lt;=73050),$A1232,0)</f>
        <v>0</v>
      </c>
    </row>
    <row r="1233" spans="1:9" x14ac:dyDescent="0.25">
      <c r="A1233" s="25"/>
      <c r="B1233" s="13"/>
      <c r="C1233" s="13"/>
      <c r="D1233" s="14"/>
      <c r="E1233" s="13"/>
      <c r="F1233" s="14"/>
      <c r="G1233" s="13"/>
      <c r="H1233" s="16" t="str">
        <f>IF(COUNTA($A1233:$G1233)=0,"",IF(OR($B1233="",SUMPRODUCT(--(Extinguishers!$A$2:$A$301=$B1233))&lt;&gt;1),"Check ID",IF(OR(NOT(AND(ISNUMBER($A1233),N($A1233)&gt;=18264,N($A1233)&lt;=73050)),N($A1233)&lt;SUMPRODUCT(--(Extinguishers!$A$2:$A$301=$B1233),Extinguishers!$E$2:$E$301),AND($C1233&lt;&gt;"Monthly",$C1233&lt;&gt;"Maintenance",$C1233&lt;&gt;"Internal",$C1233&lt;&gt;"Hydrostatic"),AND($E1233&lt;&gt;"Pass",$E1233&lt;&gt;"Fail"),AND($G1233&lt;&gt;"",$G1233&lt;&gt;"Open",$G1233&lt;&gt;"Closed")),"Check inputs",IF(AND($E1233="Fail",$G1233=""),"Set follow-up","OK"))))</f>
        <v/>
      </c>
      <c r="I1233" s="26">
        <f>IF(AND(ISNUMBER($A1233),N($A1233)&gt;=18264,N($A1233)&lt;=73050),$A1233,0)</f>
        <v>0</v>
      </c>
    </row>
    <row r="1234" spans="1:9" x14ac:dyDescent="0.25">
      <c r="A1234" s="25"/>
      <c r="B1234" s="13"/>
      <c r="C1234" s="13"/>
      <c r="D1234" s="14"/>
      <c r="E1234" s="13"/>
      <c r="F1234" s="14"/>
      <c r="G1234" s="13"/>
      <c r="H1234" s="16" t="str">
        <f>IF(COUNTA($A1234:$G1234)=0,"",IF(OR($B1234="",SUMPRODUCT(--(Extinguishers!$A$2:$A$301=$B1234))&lt;&gt;1),"Check ID",IF(OR(NOT(AND(ISNUMBER($A1234),N($A1234)&gt;=18264,N($A1234)&lt;=73050)),N($A1234)&lt;SUMPRODUCT(--(Extinguishers!$A$2:$A$301=$B1234),Extinguishers!$E$2:$E$301),AND($C1234&lt;&gt;"Monthly",$C1234&lt;&gt;"Maintenance",$C1234&lt;&gt;"Internal",$C1234&lt;&gt;"Hydrostatic"),AND($E1234&lt;&gt;"Pass",$E1234&lt;&gt;"Fail"),AND($G1234&lt;&gt;"",$G1234&lt;&gt;"Open",$G1234&lt;&gt;"Closed")),"Check inputs",IF(AND($E1234="Fail",$G1234=""),"Set follow-up","OK"))))</f>
        <v/>
      </c>
      <c r="I1234" s="26">
        <f>IF(AND(ISNUMBER($A1234),N($A1234)&gt;=18264,N($A1234)&lt;=73050),$A1234,0)</f>
        <v>0</v>
      </c>
    </row>
    <row r="1235" spans="1:9" x14ac:dyDescent="0.25">
      <c r="A1235" s="25"/>
      <c r="B1235" s="13"/>
      <c r="C1235" s="13"/>
      <c r="D1235" s="14"/>
      <c r="E1235" s="13"/>
      <c r="F1235" s="14"/>
      <c r="G1235" s="13"/>
      <c r="H1235" s="16" t="str">
        <f>IF(COUNTA($A1235:$G1235)=0,"",IF(OR($B1235="",SUMPRODUCT(--(Extinguishers!$A$2:$A$301=$B1235))&lt;&gt;1),"Check ID",IF(OR(NOT(AND(ISNUMBER($A1235),N($A1235)&gt;=18264,N($A1235)&lt;=73050)),N($A1235)&lt;SUMPRODUCT(--(Extinguishers!$A$2:$A$301=$B1235),Extinguishers!$E$2:$E$301),AND($C1235&lt;&gt;"Monthly",$C1235&lt;&gt;"Maintenance",$C1235&lt;&gt;"Internal",$C1235&lt;&gt;"Hydrostatic"),AND($E1235&lt;&gt;"Pass",$E1235&lt;&gt;"Fail"),AND($G1235&lt;&gt;"",$G1235&lt;&gt;"Open",$G1235&lt;&gt;"Closed")),"Check inputs",IF(AND($E1235="Fail",$G1235=""),"Set follow-up","OK"))))</f>
        <v/>
      </c>
      <c r="I1235" s="26">
        <f>IF(AND(ISNUMBER($A1235),N($A1235)&gt;=18264,N($A1235)&lt;=73050),$A1235,0)</f>
        <v>0</v>
      </c>
    </row>
    <row r="1236" spans="1:9" x14ac:dyDescent="0.25">
      <c r="A1236" s="25"/>
      <c r="B1236" s="13"/>
      <c r="C1236" s="13"/>
      <c r="D1236" s="14"/>
      <c r="E1236" s="13"/>
      <c r="F1236" s="14"/>
      <c r="G1236" s="13"/>
      <c r="H1236" s="16" t="str">
        <f>IF(COUNTA($A1236:$G1236)=0,"",IF(OR($B1236="",SUMPRODUCT(--(Extinguishers!$A$2:$A$301=$B1236))&lt;&gt;1),"Check ID",IF(OR(NOT(AND(ISNUMBER($A1236),N($A1236)&gt;=18264,N($A1236)&lt;=73050)),N($A1236)&lt;SUMPRODUCT(--(Extinguishers!$A$2:$A$301=$B1236),Extinguishers!$E$2:$E$301),AND($C1236&lt;&gt;"Monthly",$C1236&lt;&gt;"Maintenance",$C1236&lt;&gt;"Internal",$C1236&lt;&gt;"Hydrostatic"),AND($E1236&lt;&gt;"Pass",$E1236&lt;&gt;"Fail"),AND($G1236&lt;&gt;"",$G1236&lt;&gt;"Open",$G1236&lt;&gt;"Closed")),"Check inputs",IF(AND($E1236="Fail",$G1236=""),"Set follow-up","OK"))))</f>
        <v/>
      </c>
      <c r="I1236" s="26">
        <f>IF(AND(ISNUMBER($A1236),N($A1236)&gt;=18264,N($A1236)&lt;=73050),$A1236,0)</f>
        <v>0</v>
      </c>
    </row>
    <row r="1237" spans="1:9" x14ac:dyDescent="0.25">
      <c r="A1237" s="25"/>
      <c r="B1237" s="13"/>
      <c r="C1237" s="13"/>
      <c r="D1237" s="14"/>
      <c r="E1237" s="13"/>
      <c r="F1237" s="14"/>
      <c r="G1237" s="13"/>
      <c r="H1237" s="16" t="str">
        <f>IF(COUNTA($A1237:$G1237)=0,"",IF(OR($B1237="",SUMPRODUCT(--(Extinguishers!$A$2:$A$301=$B1237))&lt;&gt;1),"Check ID",IF(OR(NOT(AND(ISNUMBER($A1237),N($A1237)&gt;=18264,N($A1237)&lt;=73050)),N($A1237)&lt;SUMPRODUCT(--(Extinguishers!$A$2:$A$301=$B1237),Extinguishers!$E$2:$E$301),AND($C1237&lt;&gt;"Monthly",$C1237&lt;&gt;"Maintenance",$C1237&lt;&gt;"Internal",$C1237&lt;&gt;"Hydrostatic"),AND($E1237&lt;&gt;"Pass",$E1237&lt;&gt;"Fail"),AND($G1237&lt;&gt;"",$G1237&lt;&gt;"Open",$G1237&lt;&gt;"Closed")),"Check inputs",IF(AND($E1237="Fail",$G1237=""),"Set follow-up","OK"))))</f>
        <v/>
      </c>
      <c r="I1237" s="26">
        <f>IF(AND(ISNUMBER($A1237),N($A1237)&gt;=18264,N($A1237)&lt;=73050),$A1237,0)</f>
        <v>0</v>
      </c>
    </row>
    <row r="1238" spans="1:9" x14ac:dyDescent="0.25">
      <c r="A1238" s="25"/>
      <c r="B1238" s="13"/>
      <c r="C1238" s="13"/>
      <c r="D1238" s="14"/>
      <c r="E1238" s="13"/>
      <c r="F1238" s="14"/>
      <c r="G1238" s="13"/>
      <c r="H1238" s="16" t="str">
        <f>IF(COUNTA($A1238:$G1238)=0,"",IF(OR($B1238="",SUMPRODUCT(--(Extinguishers!$A$2:$A$301=$B1238))&lt;&gt;1),"Check ID",IF(OR(NOT(AND(ISNUMBER($A1238),N($A1238)&gt;=18264,N($A1238)&lt;=73050)),N($A1238)&lt;SUMPRODUCT(--(Extinguishers!$A$2:$A$301=$B1238),Extinguishers!$E$2:$E$301),AND($C1238&lt;&gt;"Monthly",$C1238&lt;&gt;"Maintenance",$C1238&lt;&gt;"Internal",$C1238&lt;&gt;"Hydrostatic"),AND($E1238&lt;&gt;"Pass",$E1238&lt;&gt;"Fail"),AND($G1238&lt;&gt;"",$G1238&lt;&gt;"Open",$G1238&lt;&gt;"Closed")),"Check inputs",IF(AND($E1238="Fail",$G1238=""),"Set follow-up","OK"))))</f>
        <v/>
      </c>
      <c r="I1238" s="26">
        <f>IF(AND(ISNUMBER($A1238),N($A1238)&gt;=18264,N($A1238)&lt;=73050),$A1238,0)</f>
        <v>0</v>
      </c>
    </row>
    <row r="1239" spans="1:9" x14ac:dyDescent="0.25">
      <c r="A1239" s="25"/>
      <c r="B1239" s="13"/>
      <c r="C1239" s="13"/>
      <c r="D1239" s="14"/>
      <c r="E1239" s="13"/>
      <c r="F1239" s="14"/>
      <c r="G1239" s="13"/>
      <c r="H1239" s="16" t="str">
        <f>IF(COUNTA($A1239:$G1239)=0,"",IF(OR($B1239="",SUMPRODUCT(--(Extinguishers!$A$2:$A$301=$B1239))&lt;&gt;1),"Check ID",IF(OR(NOT(AND(ISNUMBER($A1239),N($A1239)&gt;=18264,N($A1239)&lt;=73050)),N($A1239)&lt;SUMPRODUCT(--(Extinguishers!$A$2:$A$301=$B1239),Extinguishers!$E$2:$E$301),AND($C1239&lt;&gt;"Monthly",$C1239&lt;&gt;"Maintenance",$C1239&lt;&gt;"Internal",$C1239&lt;&gt;"Hydrostatic"),AND($E1239&lt;&gt;"Pass",$E1239&lt;&gt;"Fail"),AND($G1239&lt;&gt;"",$G1239&lt;&gt;"Open",$G1239&lt;&gt;"Closed")),"Check inputs",IF(AND($E1239="Fail",$G1239=""),"Set follow-up","OK"))))</f>
        <v/>
      </c>
      <c r="I1239" s="26">
        <f>IF(AND(ISNUMBER($A1239),N($A1239)&gt;=18264,N($A1239)&lt;=73050),$A1239,0)</f>
        <v>0</v>
      </c>
    </row>
    <row r="1240" spans="1:9" x14ac:dyDescent="0.25">
      <c r="A1240" s="25"/>
      <c r="B1240" s="13"/>
      <c r="C1240" s="13"/>
      <c r="D1240" s="14"/>
      <c r="E1240" s="13"/>
      <c r="F1240" s="14"/>
      <c r="G1240" s="13"/>
      <c r="H1240" s="16" t="str">
        <f>IF(COUNTA($A1240:$G1240)=0,"",IF(OR($B1240="",SUMPRODUCT(--(Extinguishers!$A$2:$A$301=$B1240))&lt;&gt;1),"Check ID",IF(OR(NOT(AND(ISNUMBER($A1240),N($A1240)&gt;=18264,N($A1240)&lt;=73050)),N($A1240)&lt;SUMPRODUCT(--(Extinguishers!$A$2:$A$301=$B1240),Extinguishers!$E$2:$E$301),AND($C1240&lt;&gt;"Monthly",$C1240&lt;&gt;"Maintenance",$C1240&lt;&gt;"Internal",$C1240&lt;&gt;"Hydrostatic"),AND($E1240&lt;&gt;"Pass",$E1240&lt;&gt;"Fail"),AND($G1240&lt;&gt;"",$G1240&lt;&gt;"Open",$G1240&lt;&gt;"Closed")),"Check inputs",IF(AND($E1240="Fail",$G1240=""),"Set follow-up","OK"))))</f>
        <v/>
      </c>
      <c r="I1240" s="26">
        <f>IF(AND(ISNUMBER($A1240),N($A1240)&gt;=18264,N($A1240)&lt;=73050),$A1240,0)</f>
        <v>0</v>
      </c>
    </row>
    <row r="1241" spans="1:9" x14ac:dyDescent="0.25">
      <c r="A1241" s="25"/>
      <c r="B1241" s="13"/>
      <c r="C1241" s="13"/>
      <c r="D1241" s="14"/>
      <c r="E1241" s="13"/>
      <c r="F1241" s="14"/>
      <c r="G1241" s="13"/>
      <c r="H1241" s="16" t="str">
        <f>IF(COUNTA($A1241:$G1241)=0,"",IF(OR($B1241="",SUMPRODUCT(--(Extinguishers!$A$2:$A$301=$B1241))&lt;&gt;1),"Check ID",IF(OR(NOT(AND(ISNUMBER($A1241),N($A1241)&gt;=18264,N($A1241)&lt;=73050)),N($A1241)&lt;SUMPRODUCT(--(Extinguishers!$A$2:$A$301=$B1241),Extinguishers!$E$2:$E$301),AND($C1241&lt;&gt;"Monthly",$C1241&lt;&gt;"Maintenance",$C1241&lt;&gt;"Internal",$C1241&lt;&gt;"Hydrostatic"),AND($E1241&lt;&gt;"Pass",$E1241&lt;&gt;"Fail"),AND($G1241&lt;&gt;"",$G1241&lt;&gt;"Open",$G1241&lt;&gt;"Closed")),"Check inputs",IF(AND($E1241="Fail",$G1241=""),"Set follow-up","OK"))))</f>
        <v/>
      </c>
      <c r="I1241" s="26">
        <f>IF(AND(ISNUMBER($A1241),N($A1241)&gt;=18264,N($A1241)&lt;=73050),$A1241,0)</f>
        <v>0</v>
      </c>
    </row>
    <row r="1242" spans="1:9" x14ac:dyDescent="0.25">
      <c r="A1242" s="25"/>
      <c r="B1242" s="13"/>
      <c r="C1242" s="13"/>
      <c r="D1242" s="14"/>
      <c r="E1242" s="13"/>
      <c r="F1242" s="14"/>
      <c r="G1242" s="13"/>
      <c r="H1242" s="16" t="str">
        <f>IF(COUNTA($A1242:$G1242)=0,"",IF(OR($B1242="",SUMPRODUCT(--(Extinguishers!$A$2:$A$301=$B1242))&lt;&gt;1),"Check ID",IF(OR(NOT(AND(ISNUMBER($A1242),N($A1242)&gt;=18264,N($A1242)&lt;=73050)),N($A1242)&lt;SUMPRODUCT(--(Extinguishers!$A$2:$A$301=$B1242),Extinguishers!$E$2:$E$301),AND($C1242&lt;&gt;"Monthly",$C1242&lt;&gt;"Maintenance",$C1242&lt;&gt;"Internal",$C1242&lt;&gt;"Hydrostatic"),AND($E1242&lt;&gt;"Pass",$E1242&lt;&gt;"Fail"),AND($G1242&lt;&gt;"",$G1242&lt;&gt;"Open",$G1242&lt;&gt;"Closed")),"Check inputs",IF(AND($E1242="Fail",$G1242=""),"Set follow-up","OK"))))</f>
        <v/>
      </c>
      <c r="I1242" s="26">
        <f>IF(AND(ISNUMBER($A1242),N($A1242)&gt;=18264,N($A1242)&lt;=73050),$A1242,0)</f>
        <v>0</v>
      </c>
    </row>
    <row r="1243" spans="1:9" x14ac:dyDescent="0.25">
      <c r="A1243" s="25"/>
      <c r="B1243" s="13"/>
      <c r="C1243" s="13"/>
      <c r="D1243" s="14"/>
      <c r="E1243" s="13"/>
      <c r="F1243" s="14"/>
      <c r="G1243" s="13"/>
      <c r="H1243" s="16" t="str">
        <f>IF(COUNTA($A1243:$G1243)=0,"",IF(OR($B1243="",SUMPRODUCT(--(Extinguishers!$A$2:$A$301=$B1243))&lt;&gt;1),"Check ID",IF(OR(NOT(AND(ISNUMBER($A1243),N($A1243)&gt;=18264,N($A1243)&lt;=73050)),N($A1243)&lt;SUMPRODUCT(--(Extinguishers!$A$2:$A$301=$B1243),Extinguishers!$E$2:$E$301),AND($C1243&lt;&gt;"Monthly",$C1243&lt;&gt;"Maintenance",$C1243&lt;&gt;"Internal",$C1243&lt;&gt;"Hydrostatic"),AND($E1243&lt;&gt;"Pass",$E1243&lt;&gt;"Fail"),AND($G1243&lt;&gt;"",$G1243&lt;&gt;"Open",$G1243&lt;&gt;"Closed")),"Check inputs",IF(AND($E1243="Fail",$G1243=""),"Set follow-up","OK"))))</f>
        <v/>
      </c>
      <c r="I1243" s="26">
        <f>IF(AND(ISNUMBER($A1243),N($A1243)&gt;=18264,N($A1243)&lt;=73050),$A1243,0)</f>
        <v>0</v>
      </c>
    </row>
    <row r="1244" spans="1:9" x14ac:dyDescent="0.25">
      <c r="A1244" s="25"/>
      <c r="B1244" s="13"/>
      <c r="C1244" s="13"/>
      <c r="D1244" s="14"/>
      <c r="E1244" s="13"/>
      <c r="F1244" s="14"/>
      <c r="G1244" s="13"/>
      <c r="H1244" s="16" t="str">
        <f>IF(COUNTA($A1244:$G1244)=0,"",IF(OR($B1244="",SUMPRODUCT(--(Extinguishers!$A$2:$A$301=$B1244))&lt;&gt;1),"Check ID",IF(OR(NOT(AND(ISNUMBER($A1244),N($A1244)&gt;=18264,N($A1244)&lt;=73050)),N($A1244)&lt;SUMPRODUCT(--(Extinguishers!$A$2:$A$301=$B1244),Extinguishers!$E$2:$E$301),AND($C1244&lt;&gt;"Monthly",$C1244&lt;&gt;"Maintenance",$C1244&lt;&gt;"Internal",$C1244&lt;&gt;"Hydrostatic"),AND($E1244&lt;&gt;"Pass",$E1244&lt;&gt;"Fail"),AND($G1244&lt;&gt;"",$G1244&lt;&gt;"Open",$G1244&lt;&gt;"Closed")),"Check inputs",IF(AND($E1244="Fail",$G1244=""),"Set follow-up","OK"))))</f>
        <v/>
      </c>
      <c r="I1244" s="26">
        <f>IF(AND(ISNUMBER($A1244),N($A1244)&gt;=18264,N($A1244)&lt;=73050),$A1244,0)</f>
        <v>0</v>
      </c>
    </row>
    <row r="1245" spans="1:9" x14ac:dyDescent="0.25">
      <c r="A1245" s="25"/>
      <c r="B1245" s="13"/>
      <c r="C1245" s="13"/>
      <c r="D1245" s="14"/>
      <c r="E1245" s="13"/>
      <c r="F1245" s="14"/>
      <c r="G1245" s="13"/>
      <c r="H1245" s="16" t="str">
        <f>IF(COUNTA($A1245:$G1245)=0,"",IF(OR($B1245="",SUMPRODUCT(--(Extinguishers!$A$2:$A$301=$B1245))&lt;&gt;1),"Check ID",IF(OR(NOT(AND(ISNUMBER($A1245),N($A1245)&gt;=18264,N($A1245)&lt;=73050)),N($A1245)&lt;SUMPRODUCT(--(Extinguishers!$A$2:$A$301=$B1245),Extinguishers!$E$2:$E$301),AND($C1245&lt;&gt;"Monthly",$C1245&lt;&gt;"Maintenance",$C1245&lt;&gt;"Internal",$C1245&lt;&gt;"Hydrostatic"),AND($E1245&lt;&gt;"Pass",$E1245&lt;&gt;"Fail"),AND($G1245&lt;&gt;"",$G1245&lt;&gt;"Open",$G1245&lt;&gt;"Closed")),"Check inputs",IF(AND($E1245="Fail",$G1245=""),"Set follow-up","OK"))))</f>
        <v/>
      </c>
      <c r="I1245" s="26">
        <f>IF(AND(ISNUMBER($A1245),N($A1245)&gt;=18264,N($A1245)&lt;=73050),$A1245,0)</f>
        <v>0</v>
      </c>
    </row>
    <row r="1246" spans="1:9" x14ac:dyDescent="0.25">
      <c r="A1246" s="25"/>
      <c r="B1246" s="13"/>
      <c r="C1246" s="13"/>
      <c r="D1246" s="14"/>
      <c r="E1246" s="13"/>
      <c r="F1246" s="14"/>
      <c r="G1246" s="13"/>
      <c r="H1246" s="16" t="str">
        <f>IF(COUNTA($A1246:$G1246)=0,"",IF(OR($B1246="",SUMPRODUCT(--(Extinguishers!$A$2:$A$301=$B1246))&lt;&gt;1),"Check ID",IF(OR(NOT(AND(ISNUMBER($A1246),N($A1246)&gt;=18264,N($A1246)&lt;=73050)),N($A1246)&lt;SUMPRODUCT(--(Extinguishers!$A$2:$A$301=$B1246),Extinguishers!$E$2:$E$301),AND($C1246&lt;&gt;"Monthly",$C1246&lt;&gt;"Maintenance",$C1246&lt;&gt;"Internal",$C1246&lt;&gt;"Hydrostatic"),AND($E1246&lt;&gt;"Pass",$E1246&lt;&gt;"Fail"),AND($G1246&lt;&gt;"",$G1246&lt;&gt;"Open",$G1246&lt;&gt;"Closed")),"Check inputs",IF(AND($E1246="Fail",$G1246=""),"Set follow-up","OK"))))</f>
        <v/>
      </c>
      <c r="I1246" s="26">
        <f>IF(AND(ISNUMBER($A1246),N($A1246)&gt;=18264,N($A1246)&lt;=73050),$A1246,0)</f>
        <v>0</v>
      </c>
    </row>
    <row r="1247" spans="1:9" x14ac:dyDescent="0.25">
      <c r="A1247" s="25"/>
      <c r="B1247" s="13"/>
      <c r="C1247" s="13"/>
      <c r="D1247" s="14"/>
      <c r="E1247" s="13"/>
      <c r="F1247" s="14"/>
      <c r="G1247" s="13"/>
      <c r="H1247" s="16" t="str">
        <f>IF(COUNTA($A1247:$G1247)=0,"",IF(OR($B1247="",SUMPRODUCT(--(Extinguishers!$A$2:$A$301=$B1247))&lt;&gt;1),"Check ID",IF(OR(NOT(AND(ISNUMBER($A1247),N($A1247)&gt;=18264,N($A1247)&lt;=73050)),N($A1247)&lt;SUMPRODUCT(--(Extinguishers!$A$2:$A$301=$B1247),Extinguishers!$E$2:$E$301),AND($C1247&lt;&gt;"Monthly",$C1247&lt;&gt;"Maintenance",$C1247&lt;&gt;"Internal",$C1247&lt;&gt;"Hydrostatic"),AND($E1247&lt;&gt;"Pass",$E1247&lt;&gt;"Fail"),AND($G1247&lt;&gt;"",$G1247&lt;&gt;"Open",$G1247&lt;&gt;"Closed")),"Check inputs",IF(AND($E1247="Fail",$G1247=""),"Set follow-up","OK"))))</f>
        <v/>
      </c>
      <c r="I1247" s="26">
        <f>IF(AND(ISNUMBER($A1247),N($A1247)&gt;=18264,N($A1247)&lt;=73050),$A1247,0)</f>
        <v>0</v>
      </c>
    </row>
    <row r="1248" spans="1:9" x14ac:dyDescent="0.25">
      <c r="A1248" s="25"/>
      <c r="B1248" s="13"/>
      <c r="C1248" s="13"/>
      <c r="D1248" s="14"/>
      <c r="E1248" s="13"/>
      <c r="F1248" s="14"/>
      <c r="G1248" s="13"/>
      <c r="H1248" s="16" t="str">
        <f>IF(COUNTA($A1248:$G1248)=0,"",IF(OR($B1248="",SUMPRODUCT(--(Extinguishers!$A$2:$A$301=$B1248))&lt;&gt;1),"Check ID",IF(OR(NOT(AND(ISNUMBER($A1248),N($A1248)&gt;=18264,N($A1248)&lt;=73050)),N($A1248)&lt;SUMPRODUCT(--(Extinguishers!$A$2:$A$301=$B1248),Extinguishers!$E$2:$E$301),AND($C1248&lt;&gt;"Monthly",$C1248&lt;&gt;"Maintenance",$C1248&lt;&gt;"Internal",$C1248&lt;&gt;"Hydrostatic"),AND($E1248&lt;&gt;"Pass",$E1248&lt;&gt;"Fail"),AND($G1248&lt;&gt;"",$G1248&lt;&gt;"Open",$G1248&lt;&gt;"Closed")),"Check inputs",IF(AND($E1248="Fail",$G1248=""),"Set follow-up","OK"))))</f>
        <v/>
      </c>
      <c r="I1248" s="26">
        <f>IF(AND(ISNUMBER($A1248),N($A1248)&gt;=18264,N($A1248)&lt;=73050),$A1248,0)</f>
        <v>0</v>
      </c>
    </row>
    <row r="1249" spans="1:9" x14ac:dyDescent="0.25">
      <c r="A1249" s="25"/>
      <c r="B1249" s="13"/>
      <c r="C1249" s="13"/>
      <c r="D1249" s="14"/>
      <c r="E1249" s="13"/>
      <c r="F1249" s="14"/>
      <c r="G1249" s="13"/>
      <c r="H1249" s="16" t="str">
        <f>IF(COUNTA($A1249:$G1249)=0,"",IF(OR($B1249="",SUMPRODUCT(--(Extinguishers!$A$2:$A$301=$B1249))&lt;&gt;1),"Check ID",IF(OR(NOT(AND(ISNUMBER($A1249),N($A1249)&gt;=18264,N($A1249)&lt;=73050)),N($A1249)&lt;SUMPRODUCT(--(Extinguishers!$A$2:$A$301=$B1249),Extinguishers!$E$2:$E$301),AND($C1249&lt;&gt;"Monthly",$C1249&lt;&gt;"Maintenance",$C1249&lt;&gt;"Internal",$C1249&lt;&gt;"Hydrostatic"),AND($E1249&lt;&gt;"Pass",$E1249&lt;&gt;"Fail"),AND($G1249&lt;&gt;"",$G1249&lt;&gt;"Open",$G1249&lt;&gt;"Closed")),"Check inputs",IF(AND($E1249="Fail",$G1249=""),"Set follow-up","OK"))))</f>
        <v/>
      </c>
      <c r="I1249" s="26">
        <f>IF(AND(ISNUMBER($A1249),N($A1249)&gt;=18264,N($A1249)&lt;=73050),$A1249,0)</f>
        <v>0</v>
      </c>
    </row>
    <row r="1250" spans="1:9" x14ac:dyDescent="0.25">
      <c r="A1250" s="25"/>
      <c r="B1250" s="13"/>
      <c r="C1250" s="13"/>
      <c r="D1250" s="14"/>
      <c r="E1250" s="13"/>
      <c r="F1250" s="14"/>
      <c r="G1250" s="13"/>
      <c r="H1250" s="16" t="str">
        <f>IF(COUNTA($A1250:$G1250)=0,"",IF(OR($B1250="",SUMPRODUCT(--(Extinguishers!$A$2:$A$301=$B1250))&lt;&gt;1),"Check ID",IF(OR(NOT(AND(ISNUMBER($A1250),N($A1250)&gt;=18264,N($A1250)&lt;=73050)),N($A1250)&lt;SUMPRODUCT(--(Extinguishers!$A$2:$A$301=$B1250),Extinguishers!$E$2:$E$301),AND($C1250&lt;&gt;"Monthly",$C1250&lt;&gt;"Maintenance",$C1250&lt;&gt;"Internal",$C1250&lt;&gt;"Hydrostatic"),AND($E1250&lt;&gt;"Pass",$E1250&lt;&gt;"Fail"),AND($G1250&lt;&gt;"",$G1250&lt;&gt;"Open",$G1250&lt;&gt;"Closed")),"Check inputs",IF(AND($E1250="Fail",$G1250=""),"Set follow-up","OK"))))</f>
        <v/>
      </c>
      <c r="I1250" s="26">
        <f>IF(AND(ISNUMBER($A1250),N($A1250)&gt;=18264,N($A1250)&lt;=73050),$A1250,0)</f>
        <v>0</v>
      </c>
    </row>
    <row r="1251" spans="1:9" x14ac:dyDescent="0.25">
      <c r="A1251" s="25"/>
      <c r="B1251" s="13"/>
      <c r="C1251" s="13"/>
      <c r="D1251" s="14"/>
      <c r="E1251" s="13"/>
      <c r="F1251" s="14"/>
      <c r="G1251" s="13"/>
      <c r="H1251" s="16" t="str">
        <f>IF(COUNTA($A1251:$G1251)=0,"",IF(OR($B1251="",SUMPRODUCT(--(Extinguishers!$A$2:$A$301=$B1251))&lt;&gt;1),"Check ID",IF(OR(NOT(AND(ISNUMBER($A1251),N($A1251)&gt;=18264,N($A1251)&lt;=73050)),N($A1251)&lt;SUMPRODUCT(--(Extinguishers!$A$2:$A$301=$B1251),Extinguishers!$E$2:$E$301),AND($C1251&lt;&gt;"Monthly",$C1251&lt;&gt;"Maintenance",$C1251&lt;&gt;"Internal",$C1251&lt;&gt;"Hydrostatic"),AND($E1251&lt;&gt;"Pass",$E1251&lt;&gt;"Fail"),AND($G1251&lt;&gt;"",$G1251&lt;&gt;"Open",$G1251&lt;&gt;"Closed")),"Check inputs",IF(AND($E1251="Fail",$G1251=""),"Set follow-up","OK"))))</f>
        <v/>
      </c>
      <c r="I1251" s="26">
        <f>IF(AND(ISNUMBER($A1251),N($A1251)&gt;=18264,N($A1251)&lt;=73050),$A1251,0)</f>
        <v>0</v>
      </c>
    </row>
    <row r="1252" spans="1:9" x14ac:dyDescent="0.25">
      <c r="A1252" s="25"/>
      <c r="B1252" s="13"/>
      <c r="C1252" s="13"/>
      <c r="D1252" s="14"/>
      <c r="E1252" s="13"/>
      <c r="F1252" s="14"/>
      <c r="G1252" s="13"/>
      <c r="H1252" s="16" t="str">
        <f>IF(COUNTA($A1252:$G1252)=0,"",IF(OR($B1252="",SUMPRODUCT(--(Extinguishers!$A$2:$A$301=$B1252))&lt;&gt;1),"Check ID",IF(OR(NOT(AND(ISNUMBER($A1252),N($A1252)&gt;=18264,N($A1252)&lt;=73050)),N($A1252)&lt;SUMPRODUCT(--(Extinguishers!$A$2:$A$301=$B1252),Extinguishers!$E$2:$E$301),AND($C1252&lt;&gt;"Monthly",$C1252&lt;&gt;"Maintenance",$C1252&lt;&gt;"Internal",$C1252&lt;&gt;"Hydrostatic"),AND($E1252&lt;&gt;"Pass",$E1252&lt;&gt;"Fail"),AND($G1252&lt;&gt;"",$G1252&lt;&gt;"Open",$G1252&lt;&gt;"Closed")),"Check inputs",IF(AND($E1252="Fail",$G1252=""),"Set follow-up","OK"))))</f>
        <v/>
      </c>
      <c r="I1252" s="26">
        <f>IF(AND(ISNUMBER($A1252),N($A1252)&gt;=18264,N($A1252)&lt;=73050),$A1252,0)</f>
        <v>0</v>
      </c>
    </row>
    <row r="1253" spans="1:9" x14ac:dyDescent="0.25">
      <c r="A1253" s="25"/>
      <c r="B1253" s="13"/>
      <c r="C1253" s="13"/>
      <c r="D1253" s="14"/>
      <c r="E1253" s="13"/>
      <c r="F1253" s="14"/>
      <c r="G1253" s="13"/>
      <c r="H1253" s="16" t="str">
        <f>IF(COUNTA($A1253:$G1253)=0,"",IF(OR($B1253="",SUMPRODUCT(--(Extinguishers!$A$2:$A$301=$B1253))&lt;&gt;1),"Check ID",IF(OR(NOT(AND(ISNUMBER($A1253),N($A1253)&gt;=18264,N($A1253)&lt;=73050)),N($A1253)&lt;SUMPRODUCT(--(Extinguishers!$A$2:$A$301=$B1253),Extinguishers!$E$2:$E$301),AND($C1253&lt;&gt;"Monthly",$C1253&lt;&gt;"Maintenance",$C1253&lt;&gt;"Internal",$C1253&lt;&gt;"Hydrostatic"),AND($E1253&lt;&gt;"Pass",$E1253&lt;&gt;"Fail"),AND($G1253&lt;&gt;"",$G1253&lt;&gt;"Open",$G1253&lt;&gt;"Closed")),"Check inputs",IF(AND($E1253="Fail",$G1253=""),"Set follow-up","OK"))))</f>
        <v/>
      </c>
      <c r="I1253" s="26">
        <f>IF(AND(ISNUMBER($A1253),N($A1253)&gt;=18264,N($A1253)&lt;=73050),$A1253,0)</f>
        <v>0</v>
      </c>
    </row>
    <row r="1254" spans="1:9" x14ac:dyDescent="0.25">
      <c r="A1254" s="25"/>
      <c r="B1254" s="13"/>
      <c r="C1254" s="13"/>
      <c r="D1254" s="14"/>
      <c r="E1254" s="13"/>
      <c r="F1254" s="14"/>
      <c r="G1254" s="13"/>
      <c r="H1254" s="16" t="str">
        <f>IF(COUNTA($A1254:$G1254)=0,"",IF(OR($B1254="",SUMPRODUCT(--(Extinguishers!$A$2:$A$301=$B1254))&lt;&gt;1),"Check ID",IF(OR(NOT(AND(ISNUMBER($A1254),N($A1254)&gt;=18264,N($A1254)&lt;=73050)),N($A1254)&lt;SUMPRODUCT(--(Extinguishers!$A$2:$A$301=$B1254),Extinguishers!$E$2:$E$301),AND($C1254&lt;&gt;"Monthly",$C1254&lt;&gt;"Maintenance",$C1254&lt;&gt;"Internal",$C1254&lt;&gt;"Hydrostatic"),AND($E1254&lt;&gt;"Pass",$E1254&lt;&gt;"Fail"),AND($G1254&lt;&gt;"",$G1254&lt;&gt;"Open",$G1254&lt;&gt;"Closed")),"Check inputs",IF(AND($E1254="Fail",$G1254=""),"Set follow-up","OK"))))</f>
        <v/>
      </c>
      <c r="I1254" s="26">
        <f>IF(AND(ISNUMBER($A1254),N($A1254)&gt;=18264,N($A1254)&lt;=73050),$A1254,0)</f>
        <v>0</v>
      </c>
    </row>
    <row r="1255" spans="1:9" x14ac:dyDescent="0.25">
      <c r="A1255" s="25"/>
      <c r="B1255" s="13"/>
      <c r="C1255" s="13"/>
      <c r="D1255" s="14"/>
      <c r="E1255" s="13"/>
      <c r="F1255" s="14"/>
      <c r="G1255" s="13"/>
      <c r="H1255" s="16" t="str">
        <f>IF(COUNTA($A1255:$G1255)=0,"",IF(OR($B1255="",SUMPRODUCT(--(Extinguishers!$A$2:$A$301=$B1255))&lt;&gt;1),"Check ID",IF(OR(NOT(AND(ISNUMBER($A1255),N($A1255)&gt;=18264,N($A1255)&lt;=73050)),N($A1255)&lt;SUMPRODUCT(--(Extinguishers!$A$2:$A$301=$B1255),Extinguishers!$E$2:$E$301),AND($C1255&lt;&gt;"Monthly",$C1255&lt;&gt;"Maintenance",$C1255&lt;&gt;"Internal",$C1255&lt;&gt;"Hydrostatic"),AND($E1255&lt;&gt;"Pass",$E1255&lt;&gt;"Fail"),AND($G1255&lt;&gt;"",$G1255&lt;&gt;"Open",$G1255&lt;&gt;"Closed")),"Check inputs",IF(AND($E1255="Fail",$G1255=""),"Set follow-up","OK"))))</f>
        <v/>
      </c>
      <c r="I1255" s="26">
        <f>IF(AND(ISNUMBER($A1255),N($A1255)&gt;=18264,N($A1255)&lt;=73050),$A1255,0)</f>
        <v>0</v>
      </c>
    </row>
    <row r="1256" spans="1:9" x14ac:dyDescent="0.25">
      <c r="A1256" s="25"/>
      <c r="B1256" s="13"/>
      <c r="C1256" s="13"/>
      <c r="D1256" s="14"/>
      <c r="E1256" s="13"/>
      <c r="F1256" s="14"/>
      <c r="G1256" s="13"/>
      <c r="H1256" s="16" t="str">
        <f>IF(COUNTA($A1256:$G1256)=0,"",IF(OR($B1256="",SUMPRODUCT(--(Extinguishers!$A$2:$A$301=$B1256))&lt;&gt;1),"Check ID",IF(OR(NOT(AND(ISNUMBER($A1256),N($A1256)&gt;=18264,N($A1256)&lt;=73050)),N($A1256)&lt;SUMPRODUCT(--(Extinguishers!$A$2:$A$301=$B1256),Extinguishers!$E$2:$E$301),AND($C1256&lt;&gt;"Monthly",$C1256&lt;&gt;"Maintenance",$C1256&lt;&gt;"Internal",$C1256&lt;&gt;"Hydrostatic"),AND($E1256&lt;&gt;"Pass",$E1256&lt;&gt;"Fail"),AND($G1256&lt;&gt;"",$G1256&lt;&gt;"Open",$G1256&lt;&gt;"Closed")),"Check inputs",IF(AND($E1256="Fail",$G1256=""),"Set follow-up","OK"))))</f>
        <v/>
      </c>
      <c r="I1256" s="26">
        <f>IF(AND(ISNUMBER($A1256),N($A1256)&gt;=18264,N($A1256)&lt;=73050),$A1256,0)</f>
        <v>0</v>
      </c>
    </row>
    <row r="1257" spans="1:9" x14ac:dyDescent="0.25">
      <c r="A1257" s="25"/>
      <c r="B1257" s="13"/>
      <c r="C1257" s="13"/>
      <c r="D1257" s="14"/>
      <c r="E1257" s="13"/>
      <c r="F1257" s="14"/>
      <c r="G1257" s="13"/>
      <c r="H1257" s="16" t="str">
        <f>IF(COUNTA($A1257:$G1257)=0,"",IF(OR($B1257="",SUMPRODUCT(--(Extinguishers!$A$2:$A$301=$B1257))&lt;&gt;1),"Check ID",IF(OR(NOT(AND(ISNUMBER($A1257),N($A1257)&gt;=18264,N($A1257)&lt;=73050)),N($A1257)&lt;SUMPRODUCT(--(Extinguishers!$A$2:$A$301=$B1257),Extinguishers!$E$2:$E$301),AND($C1257&lt;&gt;"Monthly",$C1257&lt;&gt;"Maintenance",$C1257&lt;&gt;"Internal",$C1257&lt;&gt;"Hydrostatic"),AND($E1257&lt;&gt;"Pass",$E1257&lt;&gt;"Fail"),AND($G1257&lt;&gt;"",$G1257&lt;&gt;"Open",$G1257&lt;&gt;"Closed")),"Check inputs",IF(AND($E1257="Fail",$G1257=""),"Set follow-up","OK"))))</f>
        <v/>
      </c>
      <c r="I1257" s="26">
        <f>IF(AND(ISNUMBER($A1257),N($A1257)&gt;=18264,N($A1257)&lt;=73050),$A1257,0)</f>
        <v>0</v>
      </c>
    </row>
    <row r="1258" spans="1:9" x14ac:dyDescent="0.25">
      <c r="A1258" s="25"/>
      <c r="B1258" s="13"/>
      <c r="C1258" s="13"/>
      <c r="D1258" s="14"/>
      <c r="E1258" s="13"/>
      <c r="F1258" s="14"/>
      <c r="G1258" s="13"/>
      <c r="H1258" s="16" t="str">
        <f>IF(COUNTA($A1258:$G1258)=0,"",IF(OR($B1258="",SUMPRODUCT(--(Extinguishers!$A$2:$A$301=$B1258))&lt;&gt;1),"Check ID",IF(OR(NOT(AND(ISNUMBER($A1258),N($A1258)&gt;=18264,N($A1258)&lt;=73050)),N($A1258)&lt;SUMPRODUCT(--(Extinguishers!$A$2:$A$301=$B1258),Extinguishers!$E$2:$E$301),AND($C1258&lt;&gt;"Monthly",$C1258&lt;&gt;"Maintenance",$C1258&lt;&gt;"Internal",$C1258&lt;&gt;"Hydrostatic"),AND($E1258&lt;&gt;"Pass",$E1258&lt;&gt;"Fail"),AND($G1258&lt;&gt;"",$G1258&lt;&gt;"Open",$G1258&lt;&gt;"Closed")),"Check inputs",IF(AND($E1258="Fail",$G1258=""),"Set follow-up","OK"))))</f>
        <v/>
      </c>
      <c r="I1258" s="26">
        <f>IF(AND(ISNUMBER($A1258),N($A1258)&gt;=18264,N($A1258)&lt;=73050),$A1258,0)</f>
        <v>0</v>
      </c>
    </row>
    <row r="1259" spans="1:9" x14ac:dyDescent="0.25">
      <c r="A1259" s="25"/>
      <c r="B1259" s="13"/>
      <c r="C1259" s="13"/>
      <c r="D1259" s="14"/>
      <c r="E1259" s="13"/>
      <c r="F1259" s="14"/>
      <c r="G1259" s="13"/>
      <c r="H1259" s="16" t="str">
        <f>IF(COUNTA($A1259:$G1259)=0,"",IF(OR($B1259="",SUMPRODUCT(--(Extinguishers!$A$2:$A$301=$B1259))&lt;&gt;1),"Check ID",IF(OR(NOT(AND(ISNUMBER($A1259),N($A1259)&gt;=18264,N($A1259)&lt;=73050)),N($A1259)&lt;SUMPRODUCT(--(Extinguishers!$A$2:$A$301=$B1259),Extinguishers!$E$2:$E$301),AND($C1259&lt;&gt;"Monthly",$C1259&lt;&gt;"Maintenance",$C1259&lt;&gt;"Internal",$C1259&lt;&gt;"Hydrostatic"),AND($E1259&lt;&gt;"Pass",$E1259&lt;&gt;"Fail"),AND($G1259&lt;&gt;"",$G1259&lt;&gt;"Open",$G1259&lt;&gt;"Closed")),"Check inputs",IF(AND($E1259="Fail",$G1259=""),"Set follow-up","OK"))))</f>
        <v/>
      </c>
      <c r="I1259" s="26">
        <f>IF(AND(ISNUMBER($A1259),N($A1259)&gt;=18264,N($A1259)&lt;=73050),$A1259,0)</f>
        <v>0</v>
      </c>
    </row>
    <row r="1260" spans="1:9" x14ac:dyDescent="0.25">
      <c r="A1260" s="25"/>
      <c r="B1260" s="13"/>
      <c r="C1260" s="13"/>
      <c r="D1260" s="14"/>
      <c r="E1260" s="13"/>
      <c r="F1260" s="14"/>
      <c r="G1260" s="13"/>
      <c r="H1260" s="16" t="str">
        <f>IF(COUNTA($A1260:$G1260)=0,"",IF(OR($B1260="",SUMPRODUCT(--(Extinguishers!$A$2:$A$301=$B1260))&lt;&gt;1),"Check ID",IF(OR(NOT(AND(ISNUMBER($A1260),N($A1260)&gt;=18264,N($A1260)&lt;=73050)),N($A1260)&lt;SUMPRODUCT(--(Extinguishers!$A$2:$A$301=$B1260),Extinguishers!$E$2:$E$301),AND($C1260&lt;&gt;"Monthly",$C1260&lt;&gt;"Maintenance",$C1260&lt;&gt;"Internal",$C1260&lt;&gt;"Hydrostatic"),AND($E1260&lt;&gt;"Pass",$E1260&lt;&gt;"Fail"),AND($G1260&lt;&gt;"",$G1260&lt;&gt;"Open",$G1260&lt;&gt;"Closed")),"Check inputs",IF(AND($E1260="Fail",$G1260=""),"Set follow-up","OK"))))</f>
        <v/>
      </c>
      <c r="I1260" s="26">
        <f>IF(AND(ISNUMBER($A1260),N($A1260)&gt;=18264,N($A1260)&lt;=73050),$A1260,0)</f>
        <v>0</v>
      </c>
    </row>
    <row r="1261" spans="1:9" x14ac:dyDescent="0.25">
      <c r="A1261" s="25"/>
      <c r="B1261" s="13"/>
      <c r="C1261" s="13"/>
      <c r="D1261" s="14"/>
      <c r="E1261" s="13"/>
      <c r="F1261" s="14"/>
      <c r="G1261" s="13"/>
      <c r="H1261" s="16" t="str">
        <f>IF(COUNTA($A1261:$G1261)=0,"",IF(OR($B1261="",SUMPRODUCT(--(Extinguishers!$A$2:$A$301=$B1261))&lt;&gt;1),"Check ID",IF(OR(NOT(AND(ISNUMBER($A1261),N($A1261)&gt;=18264,N($A1261)&lt;=73050)),N($A1261)&lt;SUMPRODUCT(--(Extinguishers!$A$2:$A$301=$B1261),Extinguishers!$E$2:$E$301),AND($C1261&lt;&gt;"Monthly",$C1261&lt;&gt;"Maintenance",$C1261&lt;&gt;"Internal",$C1261&lt;&gt;"Hydrostatic"),AND($E1261&lt;&gt;"Pass",$E1261&lt;&gt;"Fail"),AND($G1261&lt;&gt;"",$G1261&lt;&gt;"Open",$G1261&lt;&gt;"Closed")),"Check inputs",IF(AND($E1261="Fail",$G1261=""),"Set follow-up","OK"))))</f>
        <v/>
      </c>
      <c r="I1261" s="26">
        <f>IF(AND(ISNUMBER($A1261),N($A1261)&gt;=18264,N($A1261)&lt;=73050),$A1261,0)</f>
        <v>0</v>
      </c>
    </row>
    <row r="1262" spans="1:9" x14ac:dyDescent="0.25">
      <c r="A1262" s="25"/>
      <c r="B1262" s="13"/>
      <c r="C1262" s="13"/>
      <c r="D1262" s="14"/>
      <c r="E1262" s="13"/>
      <c r="F1262" s="14"/>
      <c r="G1262" s="13"/>
      <c r="H1262" s="16" t="str">
        <f>IF(COUNTA($A1262:$G1262)=0,"",IF(OR($B1262="",SUMPRODUCT(--(Extinguishers!$A$2:$A$301=$B1262))&lt;&gt;1),"Check ID",IF(OR(NOT(AND(ISNUMBER($A1262),N($A1262)&gt;=18264,N($A1262)&lt;=73050)),N($A1262)&lt;SUMPRODUCT(--(Extinguishers!$A$2:$A$301=$B1262),Extinguishers!$E$2:$E$301),AND($C1262&lt;&gt;"Monthly",$C1262&lt;&gt;"Maintenance",$C1262&lt;&gt;"Internal",$C1262&lt;&gt;"Hydrostatic"),AND($E1262&lt;&gt;"Pass",$E1262&lt;&gt;"Fail"),AND($G1262&lt;&gt;"",$G1262&lt;&gt;"Open",$G1262&lt;&gt;"Closed")),"Check inputs",IF(AND($E1262="Fail",$G1262=""),"Set follow-up","OK"))))</f>
        <v/>
      </c>
      <c r="I1262" s="26">
        <f>IF(AND(ISNUMBER($A1262),N($A1262)&gt;=18264,N($A1262)&lt;=73050),$A1262,0)</f>
        <v>0</v>
      </c>
    </row>
    <row r="1263" spans="1:9" x14ac:dyDescent="0.25">
      <c r="A1263" s="25"/>
      <c r="B1263" s="13"/>
      <c r="C1263" s="13"/>
      <c r="D1263" s="14"/>
      <c r="E1263" s="13"/>
      <c r="F1263" s="14"/>
      <c r="G1263" s="13"/>
      <c r="H1263" s="16" t="str">
        <f>IF(COUNTA($A1263:$G1263)=0,"",IF(OR($B1263="",SUMPRODUCT(--(Extinguishers!$A$2:$A$301=$B1263))&lt;&gt;1),"Check ID",IF(OR(NOT(AND(ISNUMBER($A1263),N($A1263)&gt;=18264,N($A1263)&lt;=73050)),N($A1263)&lt;SUMPRODUCT(--(Extinguishers!$A$2:$A$301=$B1263),Extinguishers!$E$2:$E$301),AND($C1263&lt;&gt;"Monthly",$C1263&lt;&gt;"Maintenance",$C1263&lt;&gt;"Internal",$C1263&lt;&gt;"Hydrostatic"),AND($E1263&lt;&gt;"Pass",$E1263&lt;&gt;"Fail"),AND($G1263&lt;&gt;"",$G1263&lt;&gt;"Open",$G1263&lt;&gt;"Closed")),"Check inputs",IF(AND($E1263="Fail",$G1263=""),"Set follow-up","OK"))))</f>
        <v/>
      </c>
      <c r="I1263" s="26">
        <f>IF(AND(ISNUMBER($A1263),N($A1263)&gt;=18264,N($A1263)&lt;=73050),$A1263,0)</f>
        <v>0</v>
      </c>
    </row>
    <row r="1264" spans="1:9" x14ac:dyDescent="0.25">
      <c r="A1264" s="25"/>
      <c r="B1264" s="13"/>
      <c r="C1264" s="13"/>
      <c r="D1264" s="14"/>
      <c r="E1264" s="13"/>
      <c r="F1264" s="14"/>
      <c r="G1264" s="13"/>
      <c r="H1264" s="16" t="str">
        <f>IF(COUNTA($A1264:$G1264)=0,"",IF(OR($B1264="",SUMPRODUCT(--(Extinguishers!$A$2:$A$301=$B1264))&lt;&gt;1),"Check ID",IF(OR(NOT(AND(ISNUMBER($A1264),N($A1264)&gt;=18264,N($A1264)&lt;=73050)),N($A1264)&lt;SUMPRODUCT(--(Extinguishers!$A$2:$A$301=$B1264),Extinguishers!$E$2:$E$301),AND($C1264&lt;&gt;"Monthly",$C1264&lt;&gt;"Maintenance",$C1264&lt;&gt;"Internal",$C1264&lt;&gt;"Hydrostatic"),AND($E1264&lt;&gt;"Pass",$E1264&lt;&gt;"Fail"),AND($G1264&lt;&gt;"",$G1264&lt;&gt;"Open",$G1264&lt;&gt;"Closed")),"Check inputs",IF(AND($E1264="Fail",$G1264=""),"Set follow-up","OK"))))</f>
        <v/>
      </c>
      <c r="I1264" s="26">
        <f>IF(AND(ISNUMBER($A1264),N($A1264)&gt;=18264,N($A1264)&lt;=73050),$A1264,0)</f>
        <v>0</v>
      </c>
    </row>
    <row r="1265" spans="1:9" x14ac:dyDescent="0.25">
      <c r="A1265" s="25"/>
      <c r="B1265" s="13"/>
      <c r="C1265" s="13"/>
      <c r="D1265" s="14"/>
      <c r="E1265" s="13"/>
      <c r="F1265" s="14"/>
      <c r="G1265" s="13"/>
      <c r="H1265" s="16" t="str">
        <f>IF(COUNTA($A1265:$G1265)=0,"",IF(OR($B1265="",SUMPRODUCT(--(Extinguishers!$A$2:$A$301=$B1265))&lt;&gt;1),"Check ID",IF(OR(NOT(AND(ISNUMBER($A1265),N($A1265)&gt;=18264,N($A1265)&lt;=73050)),N($A1265)&lt;SUMPRODUCT(--(Extinguishers!$A$2:$A$301=$B1265),Extinguishers!$E$2:$E$301),AND($C1265&lt;&gt;"Monthly",$C1265&lt;&gt;"Maintenance",$C1265&lt;&gt;"Internal",$C1265&lt;&gt;"Hydrostatic"),AND($E1265&lt;&gt;"Pass",$E1265&lt;&gt;"Fail"),AND($G1265&lt;&gt;"",$G1265&lt;&gt;"Open",$G1265&lt;&gt;"Closed")),"Check inputs",IF(AND($E1265="Fail",$G1265=""),"Set follow-up","OK"))))</f>
        <v/>
      </c>
      <c r="I1265" s="26">
        <f>IF(AND(ISNUMBER($A1265),N($A1265)&gt;=18264,N($A1265)&lt;=73050),$A1265,0)</f>
        <v>0</v>
      </c>
    </row>
    <row r="1266" spans="1:9" x14ac:dyDescent="0.25">
      <c r="A1266" s="25"/>
      <c r="B1266" s="13"/>
      <c r="C1266" s="13"/>
      <c r="D1266" s="14"/>
      <c r="E1266" s="13"/>
      <c r="F1266" s="14"/>
      <c r="G1266" s="13"/>
      <c r="H1266" s="16" t="str">
        <f>IF(COUNTA($A1266:$G1266)=0,"",IF(OR($B1266="",SUMPRODUCT(--(Extinguishers!$A$2:$A$301=$B1266))&lt;&gt;1),"Check ID",IF(OR(NOT(AND(ISNUMBER($A1266),N($A1266)&gt;=18264,N($A1266)&lt;=73050)),N($A1266)&lt;SUMPRODUCT(--(Extinguishers!$A$2:$A$301=$B1266),Extinguishers!$E$2:$E$301),AND($C1266&lt;&gt;"Monthly",$C1266&lt;&gt;"Maintenance",$C1266&lt;&gt;"Internal",$C1266&lt;&gt;"Hydrostatic"),AND($E1266&lt;&gt;"Pass",$E1266&lt;&gt;"Fail"),AND($G1266&lt;&gt;"",$G1266&lt;&gt;"Open",$G1266&lt;&gt;"Closed")),"Check inputs",IF(AND($E1266="Fail",$G1266=""),"Set follow-up","OK"))))</f>
        <v/>
      </c>
      <c r="I1266" s="26">
        <f>IF(AND(ISNUMBER($A1266),N($A1266)&gt;=18264,N($A1266)&lt;=73050),$A1266,0)</f>
        <v>0</v>
      </c>
    </row>
    <row r="1267" spans="1:9" x14ac:dyDescent="0.25">
      <c r="A1267" s="25"/>
      <c r="B1267" s="13"/>
      <c r="C1267" s="13"/>
      <c r="D1267" s="14"/>
      <c r="E1267" s="13"/>
      <c r="F1267" s="14"/>
      <c r="G1267" s="13"/>
      <c r="H1267" s="16" t="str">
        <f>IF(COUNTA($A1267:$G1267)=0,"",IF(OR($B1267="",SUMPRODUCT(--(Extinguishers!$A$2:$A$301=$B1267))&lt;&gt;1),"Check ID",IF(OR(NOT(AND(ISNUMBER($A1267),N($A1267)&gt;=18264,N($A1267)&lt;=73050)),N($A1267)&lt;SUMPRODUCT(--(Extinguishers!$A$2:$A$301=$B1267),Extinguishers!$E$2:$E$301),AND($C1267&lt;&gt;"Monthly",$C1267&lt;&gt;"Maintenance",$C1267&lt;&gt;"Internal",$C1267&lt;&gt;"Hydrostatic"),AND($E1267&lt;&gt;"Pass",$E1267&lt;&gt;"Fail"),AND($G1267&lt;&gt;"",$G1267&lt;&gt;"Open",$G1267&lt;&gt;"Closed")),"Check inputs",IF(AND($E1267="Fail",$G1267=""),"Set follow-up","OK"))))</f>
        <v/>
      </c>
      <c r="I1267" s="26">
        <f>IF(AND(ISNUMBER($A1267),N($A1267)&gt;=18264,N($A1267)&lt;=73050),$A1267,0)</f>
        <v>0</v>
      </c>
    </row>
    <row r="1268" spans="1:9" x14ac:dyDescent="0.25">
      <c r="A1268" s="25"/>
      <c r="B1268" s="13"/>
      <c r="C1268" s="13"/>
      <c r="D1268" s="14"/>
      <c r="E1268" s="13"/>
      <c r="F1268" s="14"/>
      <c r="G1268" s="13"/>
      <c r="H1268" s="16" t="str">
        <f>IF(COUNTA($A1268:$G1268)=0,"",IF(OR($B1268="",SUMPRODUCT(--(Extinguishers!$A$2:$A$301=$B1268))&lt;&gt;1),"Check ID",IF(OR(NOT(AND(ISNUMBER($A1268),N($A1268)&gt;=18264,N($A1268)&lt;=73050)),N($A1268)&lt;SUMPRODUCT(--(Extinguishers!$A$2:$A$301=$B1268),Extinguishers!$E$2:$E$301),AND($C1268&lt;&gt;"Monthly",$C1268&lt;&gt;"Maintenance",$C1268&lt;&gt;"Internal",$C1268&lt;&gt;"Hydrostatic"),AND($E1268&lt;&gt;"Pass",$E1268&lt;&gt;"Fail"),AND($G1268&lt;&gt;"",$G1268&lt;&gt;"Open",$G1268&lt;&gt;"Closed")),"Check inputs",IF(AND($E1268="Fail",$G1268=""),"Set follow-up","OK"))))</f>
        <v/>
      </c>
      <c r="I1268" s="26">
        <f>IF(AND(ISNUMBER($A1268),N($A1268)&gt;=18264,N($A1268)&lt;=73050),$A1268,0)</f>
        <v>0</v>
      </c>
    </row>
    <row r="1269" spans="1:9" x14ac:dyDescent="0.25">
      <c r="A1269" s="25"/>
      <c r="B1269" s="13"/>
      <c r="C1269" s="13"/>
      <c r="D1269" s="14"/>
      <c r="E1269" s="13"/>
      <c r="F1269" s="14"/>
      <c r="G1269" s="13"/>
      <c r="H1269" s="16" t="str">
        <f>IF(COUNTA($A1269:$G1269)=0,"",IF(OR($B1269="",SUMPRODUCT(--(Extinguishers!$A$2:$A$301=$B1269))&lt;&gt;1),"Check ID",IF(OR(NOT(AND(ISNUMBER($A1269),N($A1269)&gt;=18264,N($A1269)&lt;=73050)),N($A1269)&lt;SUMPRODUCT(--(Extinguishers!$A$2:$A$301=$B1269),Extinguishers!$E$2:$E$301),AND($C1269&lt;&gt;"Monthly",$C1269&lt;&gt;"Maintenance",$C1269&lt;&gt;"Internal",$C1269&lt;&gt;"Hydrostatic"),AND($E1269&lt;&gt;"Pass",$E1269&lt;&gt;"Fail"),AND($G1269&lt;&gt;"",$G1269&lt;&gt;"Open",$G1269&lt;&gt;"Closed")),"Check inputs",IF(AND($E1269="Fail",$G1269=""),"Set follow-up","OK"))))</f>
        <v/>
      </c>
      <c r="I1269" s="26">
        <f>IF(AND(ISNUMBER($A1269),N($A1269)&gt;=18264,N($A1269)&lt;=73050),$A1269,0)</f>
        <v>0</v>
      </c>
    </row>
    <row r="1270" spans="1:9" x14ac:dyDescent="0.25">
      <c r="A1270" s="25"/>
      <c r="B1270" s="13"/>
      <c r="C1270" s="13"/>
      <c r="D1270" s="14"/>
      <c r="E1270" s="13"/>
      <c r="F1270" s="14"/>
      <c r="G1270" s="13"/>
      <c r="H1270" s="16" t="str">
        <f>IF(COUNTA($A1270:$G1270)=0,"",IF(OR($B1270="",SUMPRODUCT(--(Extinguishers!$A$2:$A$301=$B1270))&lt;&gt;1),"Check ID",IF(OR(NOT(AND(ISNUMBER($A1270),N($A1270)&gt;=18264,N($A1270)&lt;=73050)),N($A1270)&lt;SUMPRODUCT(--(Extinguishers!$A$2:$A$301=$B1270),Extinguishers!$E$2:$E$301),AND($C1270&lt;&gt;"Monthly",$C1270&lt;&gt;"Maintenance",$C1270&lt;&gt;"Internal",$C1270&lt;&gt;"Hydrostatic"),AND($E1270&lt;&gt;"Pass",$E1270&lt;&gt;"Fail"),AND($G1270&lt;&gt;"",$G1270&lt;&gt;"Open",$G1270&lt;&gt;"Closed")),"Check inputs",IF(AND($E1270="Fail",$G1270=""),"Set follow-up","OK"))))</f>
        <v/>
      </c>
      <c r="I1270" s="26">
        <f>IF(AND(ISNUMBER($A1270),N($A1270)&gt;=18264,N($A1270)&lt;=73050),$A1270,0)</f>
        <v>0</v>
      </c>
    </row>
    <row r="1271" spans="1:9" x14ac:dyDescent="0.25">
      <c r="A1271" s="25"/>
      <c r="B1271" s="13"/>
      <c r="C1271" s="13"/>
      <c r="D1271" s="14"/>
      <c r="E1271" s="13"/>
      <c r="F1271" s="14"/>
      <c r="G1271" s="13"/>
      <c r="H1271" s="16" t="str">
        <f>IF(COUNTA($A1271:$G1271)=0,"",IF(OR($B1271="",SUMPRODUCT(--(Extinguishers!$A$2:$A$301=$B1271))&lt;&gt;1),"Check ID",IF(OR(NOT(AND(ISNUMBER($A1271),N($A1271)&gt;=18264,N($A1271)&lt;=73050)),N($A1271)&lt;SUMPRODUCT(--(Extinguishers!$A$2:$A$301=$B1271),Extinguishers!$E$2:$E$301),AND($C1271&lt;&gt;"Monthly",$C1271&lt;&gt;"Maintenance",$C1271&lt;&gt;"Internal",$C1271&lt;&gt;"Hydrostatic"),AND($E1271&lt;&gt;"Pass",$E1271&lt;&gt;"Fail"),AND($G1271&lt;&gt;"",$G1271&lt;&gt;"Open",$G1271&lt;&gt;"Closed")),"Check inputs",IF(AND($E1271="Fail",$G1271=""),"Set follow-up","OK"))))</f>
        <v/>
      </c>
      <c r="I1271" s="26">
        <f>IF(AND(ISNUMBER($A1271),N($A1271)&gt;=18264,N($A1271)&lt;=73050),$A1271,0)</f>
        <v>0</v>
      </c>
    </row>
    <row r="1272" spans="1:9" x14ac:dyDescent="0.25">
      <c r="A1272" s="25"/>
      <c r="B1272" s="13"/>
      <c r="C1272" s="13"/>
      <c r="D1272" s="14"/>
      <c r="E1272" s="13"/>
      <c r="F1272" s="14"/>
      <c r="G1272" s="13"/>
      <c r="H1272" s="16" t="str">
        <f>IF(COUNTA($A1272:$G1272)=0,"",IF(OR($B1272="",SUMPRODUCT(--(Extinguishers!$A$2:$A$301=$B1272))&lt;&gt;1),"Check ID",IF(OR(NOT(AND(ISNUMBER($A1272),N($A1272)&gt;=18264,N($A1272)&lt;=73050)),N($A1272)&lt;SUMPRODUCT(--(Extinguishers!$A$2:$A$301=$B1272),Extinguishers!$E$2:$E$301),AND($C1272&lt;&gt;"Monthly",$C1272&lt;&gt;"Maintenance",$C1272&lt;&gt;"Internal",$C1272&lt;&gt;"Hydrostatic"),AND($E1272&lt;&gt;"Pass",$E1272&lt;&gt;"Fail"),AND($G1272&lt;&gt;"",$G1272&lt;&gt;"Open",$G1272&lt;&gt;"Closed")),"Check inputs",IF(AND($E1272="Fail",$G1272=""),"Set follow-up","OK"))))</f>
        <v/>
      </c>
      <c r="I1272" s="26">
        <f>IF(AND(ISNUMBER($A1272),N($A1272)&gt;=18264,N($A1272)&lt;=73050),$A1272,0)</f>
        <v>0</v>
      </c>
    </row>
    <row r="1273" spans="1:9" x14ac:dyDescent="0.25">
      <c r="A1273" s="25"/>
      <c r="B1273" s="13"/>
      <c r="C1273" s="13"/>
      <c r="D1273" s="14"/>
      <c r="E1273" s="13"/>
      <c r="F1273" s="14"/>
      <c r="G1273" s="13"/>
      <c r="H1273" s="16" t="str">
        <f>IF(COUNTA($A1273:$G1273)=0,"",IF(OR($B1273="",SUMPRODUCT(--(Extinguishers!$A$2:$A$301=$B1273))&lt;&gt;1),"Check ID",IF(OR(NOT(AND(ISNUMBER($A1273),N($A1273)&gt;=18264,N($A1273)&lt;=73050)),N($A1273)&lt;SUMPRODUCT(--(Extinguishers!$A$2:$A$301=$B1273),Extinguishers!$E$2:$E$301),AND($C1273&lt;&gt;"Monthly",$C1273&lt;&gt;"Maintenance",$C1273&lt;&gt;"Internal",$C1273&lt;&gt;"Hydrostatic"),AND($E1273&lt;&gt;"Pass",$E1273&lt;&gt;"Fail"),AND($G1273&lt;&gt;"",$G1273&lt;&gt;"Open",$G1273&lt;&gt;"Closed")),"Check inputs",IF(AND($E1273="Fail",$G1273=""),"Set follow-up","OK"))))</f>
        <v/>
      </c>
      <c r="I1273" s="26">
        <f>IF(AND(ISNUMBER($A1273),N($A1273)&gt;=18264,N($A1273)&lt;=73050),$A1273,0)</f>
        <v>0</v>
      </c>
    </row>
    <row r="1274" spans="1:9" x14ac:dyDescent="0.25">
      <c r="A1274" s="25"/>
      <c r="B1274" s="13"/>
      <c r="C1274" s="13"/>
      <c r="D1274" s="14"/>
      <c r="E1274" s="13"/>
      <c r="F1274" s="14"/>
      <c r="G1274" s="13"/>
      <c r="H1274" s="16" t="str">
        <f>IF(COUNTA($A1274:$G1274)=0,"",IF(OR($B1274="",SUMPRODUCT(--(Extinguishers!$A$2:$A$301=$B1274))&lt;&gt;1),"Check ID",IF(OR(NOT(AND(ISNUMBER($A1274),N($A1274)&gt;=18264,N($A1274)&lt;=73050)),N($A1274)&lt;SUMPRODUCT(--(Extinguishers!$A$2:$A$301=$B1274),Extinguishers!$E$2:$E$301),AND($C1274&lt;&gt;"Monthly",$C1274&lt;&gt;"Maintenance",$C1274&lt;&gt;"Internal",$C1274&lt;&gt;"Hydrostatic"),AND($E1274&lt;&gt;"Pass",$E1274&lt;&gt;"Fail"),AND($G1274&lt;&gt;"",$G1274&lt;&gt;"Open",$G1274&lt;&gt;"Closed")),"Check inputs",IF(AND($E1274="Fail",$G1274=""),"Set follow-up","OK"))))</f>
        <v/>
      </c>
      <c r="I1274" s="26">
        <f>IF(AND(ISNUMBER($A1274),N($A1274)&gt;=18264,N($A1274)&lt;=73050),$A1274,0)</f>
        <v>0</v>
      </c>
    </row>
    <row r="1275" spans="1:9" x14ac:dyDescent="0.25">
      <c r="A1275" s="25"/>
      <c r="B1275" s="13"/>
      <c r="C1275" s="13"/>
      <c r="D1275" s="14"/>
      <c r="E1275" s="13"/>
      <c r="F1275" s="14"/>
      <c r="G1275" s="13"/>
      <c r="H1275" s="16" t="str">
        <f>IF(COUNTA($A1275:$G1275)=0,"",IF(OR($B1275="",SUMPRODUCT(--(Extinguishers!$A$2:$A$301=$B1275))&lt;&gt;1),"Check ID",IF(OR(NOT(AND(ISNUMBER($A1275),N($A1275)&gt;=18264,N($A1275)&lt;=73050)),N($A1275)&lt;SUMPRODUCT(--(Extinguishers!$A$2:$A$301=$B1275),Extinguishers!$E$2:$E$301),AND($C1275&lt;&gt;"Monthly",$C1275&lt;&gt;"Maintenance",$C1275&lt;&gt;"Internal",$C1275&lt;&gt;"Hydrostatic"),AND($E1275&lt;&gt;"Pass",$E1275&lt;&gt;"Fail"),AND($G1275&lt;&gt;"",$G1275&lt;&gt;"Open",$G1275&lt;&gt;"Closed")),"Check inputs",IF(AND($E1275="Fail",$G1275=""),"Set follow-up","OK"))))</f>
        <v/>
      </c>
      <c r="I1275" s="26">
        <f>IF(AND(ISNUMBER($A1275),N($A1275)&gt;=18264,N($A1275)&lt;=73050),$A1275,0)</f>
        <v>0</v>
      </c>
    </row>
    <row r="1276" spans="1:9" x14ac:dyDescent="0.25">
      <c r="A1276" s="25"/>
      <c r="B1276" s="13"/>
      <c r="C1276" s="13"/>
      <c r="D1276" s="14"/>
      <c r="E1276" s="13"/>
      <c r="F1276" s="14"/>
      <c r="G1276" s="13"/>
      <c r="H1276" s="16" t="str">
        <f>IF(COUNTA($A1276:$G1276)=0,"",IF(OR($B1276="",SUMPRODUCT(--(Extinguishers!$A$2:$A$301=$B1276))&lt;&gt;1),"Check ID",IF(OR(NOT(AND(ISNUMBER($A1276),N($A1276)&gt;=18264,N($A1276)&lt;=73050)),N($A1276)&lt;SUMPRODUCT(--(Extinguishers!$A$2:$A$301=$B1276),Extinguishers!$E$2:$E$301),AND($C1276&lt;&gt;"Monthly",$C1276&lt;&gt;"Maintenance",$C1276&lt;&gt;"Internal",$C1276&lt;&gt;"Hydrostatic"),AND($E1276&lt;&gt;"Pass",$E1276&lt;&gt;"Fail"),AND($G1276&lt;&gt;"",$G1276&lt;&gt;"Open",$G1276&lt;&gt;"Closed")),"Check inputs",IF(AND($E1276="Fail",$G1276=""),"Set follow-up","OK"))))</f>
        <v/>
      </c>
      <c r="I1276" s="26">
        <f>IF(AND(ISNUMBER($A1276),N($A1276)&gt;=18264,N($A1276)&lt;=73050),$A1276,0)</f>
        <v>0</v>
      </c>
    </row>
    <row r="1277" spans="1:9" x14ac:dyDescent="0.25">
      <c r="A1277" s="25"/>
      <c r="B1277" s="13"/>
      <c r="C1277" s="13"/>
      <c r="D1277" s="14"/>
      <c r="E1277" s="13"/>
      <c r="F1277" s="14"/>
      <c r="G1277" s="13"/>
      <c r="H1277" s="16" t="str">
        <f>IF(COUNTA($A1277:$G1277)=0,"",IF(OR($B1277="",SUMPRODUCT(--(Extinguishers!$A$2:$A$301=$B1277))&lt;&gt;1),"Check ID",IF(OR(NOT(AND(ISNUMBER($A1277),N($A1277)&gt;=18264,N($A1277)&lt;=73050)),N($A1277)&lt;SUMPRODUCT(--(Extinguishers!$A$2:$A$301=$B1277),Extinguishers!$E$2:$E$301),AND($C1277&lt;&gt;"Monthly",$C1277&lt;&gt;"Maintenance",$C1277&lt;&gt;"Internal",$C1277&lt;&gt;"Hydrostatic"),AND($E1277&lt;&gt;"Pass",$E1277&lt;&gt;"Fail"),AND($G1277&lt;&gt;"",$G1277&lt;&gt;"Open",$G1277&lt;&gt;"Closed")),"Check inputs",IF(AND($E1277="Fail",$G1277=""),"Set follow-up","OK"))))</f>
        <v/>
      </c>
      <c r="I1277" s="26">
        <f>IF(AND(ISNUMBER($A1277),N($A1277)&gt;=18264,N($A1277)&lt;=73050),$A1277,0)</f>
        <v>0</v>
      </c>
    </row>
    <row r="1278" spans="1:9" x14ac:dyDescent="0.25">
      <c r="A1278" s="25"/>
      <c r="B1278" s="13"/>
      <c r="C1278" s="13"/>
      <c r="D1278" s="14"/>
      <c r="E1278" s="13"/>
      <c r="F1278" s="14"/>
      <c r="G1278" s="13"/>
      <c r="H1278" s="16" t="str">
        <f>IF(COUNTA($A1278:$G1278)=0,"",IF(OR($B1278="",SUMPRODUCT(--(Extinguishers!$A$2:$A$301=$B1278))&lt;&gt;1),"Check ID",IF(OR(NOT(AND(ISNUMBER($A1278),N($A1278)&gt;=18264,N($A1278)&lt;=73050)),N($A1278)&lt;SUMPRODUCT(--(Extinguishers!$A$2:$A$301=$B1278),Extinguishers!$E$2:$E$301),AND($C1278&lt;&gt;"Monthly",$C1278&lt;&gt;"Maintenance",$C1278&lt;&gt;"Internal",$C1278&lt;&gt;"Hydrostatic"),AND($E1278&lt;&gt;"Pass",$E1278&lt;&gt;"Fail"),AND($G1278&lt;&gt;"",$G1278&lt;&gt;"Open",$G1278&lt;&gt;"Closed")),"Check inputs",IF(AND($E1278="Fail",$G1278=""),"Set follow-up","OK"))))</f>
        <v/>
      </c>
      <c r="I1278" s="26">
        <f>IF(AND(ISNUMBER($A1278),N($A1278)&gt;=18264,N($A1278)&lt;=73050),$A1278,0)</f>
        <v>0</v>
      </c>
    </row>
    <row r="1279" spans="1:9" x14ac:dyDescent="0.25">
      <c r="A1279" s="25"/>
      <c r="B1279" s="13"/>
      <c r="C1279" s="13"/>
      <c r="D1279" s="14"/>
      <c r="E1279" s="13"/>
      <c r="F1279" s="14"/>
      <c r="G1279" s="13"/>
      <c r="H1279" s="16" t="str">
        <f>IF(COUNTA($A1279:$G1279)=0,"",IF(OR($B1279="",SUMPRODUCT(--(Extinguishers!$A$2:$A$301=$B1279))&lt;&gt;1),"Check ID",IF(OR(NOT(AND(ISNUMBER($A1279),N($A1279)&gt;=18264,N($A1279)&lt;=73050)),N($A1279)&lt;SUMPRODUCT(--(Extinguishers!$A$2:$A$301=$B1279),Extinguishers!$E$2:$E$301),AND($C1279&lt;&gt;"Monthly",$C1279&lt;&gt;"Maintenance",$C1279&lt;&gt;"Internal",$C1279&lt;&gt;"Hydrostatic"),AND($E1279&lt;&gt;"Pass",$E1279&lt;&gt;"Fail"),AND($G1279&lt;&gt;"",$G1279&lt;&gt;"Open",$G1279&lt;&gt;"Closed")),"Check inputs",IF(AND($E1279="Fail",$G1279=""),"Set follow-up","OK"))))</f>
        <v/>
      </c>
      <c r="I1279" s="26">
        <f>IF(AND(ISNUMBER($A1279),N($A1279)&gt;=18264,N($A1279)&lt;=73050),$A1279,0)</f>
        <v>0</v>
      </c>
    </row>
    <row r="1280" spans="1:9" x14ac:dyDescent="0.25">
      <c r="A1280" s="25"/>
      <c r="B1280" s="13"/>
      <c r="C1280" s="13"/>
      <c r="D1280" s="14"/>
      <c r="E1280" s="13"/>
      <c r="F1280" s="14"/>
      <c r="G1280" s="13"/>
      <c r="H1280" s="16" t="str">
        <f>IF(COUNTA($A1280:$G1280)=0,"",IF(OR($B1280="",SUMPRODUCT(--(Extinguishers!$A$2:$A$301=$B1280))&lt;&gt;1),"Check ID",IF(OR(NOT(AND(ISNUMBER($A1280),N($A1280)&gt;=18264,N($A1280)&lt;=73050)),N($A1280)&lt;SUMPRODUCT(--(Extinguishers!$A$2:$A$301=$B1280),Extinguishers!$E$2:$E$301),AND($C1280&lt;&gt;"Monthly",$C1280&lt;&gt;"Maintenance",$C1280&lt;&gt;"Internal",$C1280&lt;&gt;"Hydrostatic"),AND($E1280&lt;&gt;"Pass",$E1280&lt;&gt;"Fail"),AND($G1280&lt;&gt;"",$G1280&lt;&gt;"Open",$G1280&lt;&gt;"Closed")),"Check inputs",IF(AND($E1280="Fail",$G1280=""),"Set follow-up","OK"))))</f>
        <v/>
      </c>
      <c r="I1280" s="26">
        <f>IF(AND(ISNUMBER($A1280),N($A1280)&gt;=18264,N($A1280)&lt;=73050),$A1280,0)</f>
        <v>0</v>
      </c>
    </row>
    <row r="1281" spans="1:9" x14ac:dyDescent="0.25">
      <c r="A1281" s="25"/>
      <c r="B1281" s="13"/>
      <c r="C1281" s="13"/>
      <c r="D1281" s="14"/>
      <c r="E1281" s="13"/>
      <c r="F1281" s="14"/>
      <c r="G1281" s="13"/>
      <c r="H1281" s="16" t="str">
        <f>IF(COUNTA($A1281:$G1281)=0,"",IF(OR($B1281="",SUMPRODUCT(--(Extinguishers!$A$2:$A$301=$B1281))&lt;&gt;1),"Check ID",IF(OR(NOT(AND(ISNUMBER($A1281),N($A1281)&gt;=18264,N($A1281)&lt;=73050)),N($A1281)&lt;SUMPRODUCT(--(Extinguishers!$A$2:$A$301=$B1281),Extinguishers!$E$2:$E$301),AND($C1281&lt;&gt;"Monthly",$C1281&lt;&gt;"Maintenance",$C1281&lt;&gt;"Internal",$C1281&lt;&gt;"Hydrostatic"),AND($E1281&lt;&gt;"Pass",$E1281&lt;&gt;"Fail"),AND($G1281&lt;&gt;"",$G1281&lt;&gt;"Open",$G1281&lt;&gt;"Closed")),"Check inputs",IF(AND($E1281="Fail",$G1281=""),"Set follow-up","OK"))))</f>
        <v/>
      </c>
      <c r="I1281" s="26">
        <f>IF(AND(ISNUMBER($A1281),N($A1281)&gt;=18264,N($A1281)&lt;=73050),$A1281,0)</f>
        <v>0</v>
      </c>
    </row>
    <row r="1282" spans="1:9" x14ac:dyDescent="0.25">
      <c r="A1282" s="25"/>
      <c r="B1282" s="13"/>
      <c r="C1282" s="13"/>
      <c r="D1282" s="14"/>
      <c r="E1282" s="13"/>
      <c r="F1282" s="14"/>
      <c r="G1282" s="13"/>
      <c r="H1282" s="16" t="str">
        <f>IF(COUNTA($A1282:$G1282)=0,"",IF(OR($B1282="",SUMPRODUCT(--(Extinguishers!$A$2:$A$301=$B1282))&lt;&gt;1),"Check ID",IF(OR(NOT(AND(ISNUMBER($A1282),N($A1282)&gt;=18264,N($A1282)&lt;=73050)),N($A1282)&lt;SUMPRODUCT(--(Extinguishers!$A$2:$A$301=$B1282),Extinguishers!$E$2:$E$301),AND($C1282&lt;&gt;"Monthly",$C1282&lt;&gt;"Maintenance",$C1282&lt;&gt;"Internal",$C1282&lt;&gt;"Hydrostatic"),AND($E1282&lt;&gt;"Pass",$E1282&lt;&gt;"Fail"),AND($G1282&lt;&gt;"",$G1282&lt;&gt;"Open",$G1282&lt;&gt;"Closed")),"Check inputs",IF(AND($E1282="Fail",$G1282=""),"Set follow-up","OK"))))</f>
        <v/>
      </c>
      <c r="I1282" s="26">
        <f>IF(AND(ISNUMBER($A1282),N($A1282)&gt;=18264,N($A1282)&lt;=73050),$A1282,0)</f>
        <v>0</v>
      </c>
    </row>
    <row r="1283" spans="1:9" x14ac:dyDescent="0.25">
      <c r="A1283" s="25"/>
      <c r="B1283" s="13"/>
      <c r="C1283" s="13"/>
      <c r="D1283" s="14"/>
      <c r="E1283" s="13"/>
      <c r="F1283" s="14"/>
      <c r="G1283" s="13"/>
      <c r="H1283" s="16" t="str">
        <f>IF(COUNTA($A1283:$G1283)=0,"",IF(OR($B1283="",SUMPRODUCT(--(Extinguishers!$A$2:$A$301=$B1283))&lt;&gt;1),"Check ID",IF(OR(NOT(AND(ISNUMBER($A1283),N($A1283)&gt;=18264,N($A1283)&lt;=73050)),N($A1283)&lt;SUMPRODUCT(--(Extinguishers!$A$2:$A$301=$B1283),Extinguishers!$E$2:$E$301),AND($C1283&lt;&gt;"Monthly",$C1283&lt;&gt;"Maintenance",$C1283&lt;&gt;"Internal",$C1283&lt;&gt;"Hydrostatic"),AND($E1283&lt;&gt;"Pass",$E1283&lt;&gt;"Fail"),AND($G1283&lt;&gt;"",$G1283&lt;&gt;"Open",$G1283&lt;&gt;"Closed")),"Check inputs",IF(AND($E1283="Fail",$G1283=""),"Set follow-up","OK"))))</f>
        <v/>
      </c>
      <c r="I1283" s="26">
        <f>IF(AND(ISNUMBER($A1283),N($A1283)&gt;=18264,N($A1283)&lt;=73050),$A1283,0)</f>
        <v>0</v>
      </c>
    </row>
    <row r="1284" spans="1:9" x14ac:dyDescent="0.25">
      <c r="A1284" s="25"/>
      <c r="B1284" s="13"/>
      <c r="C1284" s="13"/>
      <c r="D1284" s="14"/>
      <c r="E1284" s="13"/>
      <c r="F1284" s="14"/>
      <c r="G1284" s="13"/>
      <c r="H1284" s="16" t="str">
        <f>IF(COUNTA($A1284:$G1284)=0,"",IF(OR($B1284="",SUMPRODUCT(--(Extinguishers!$A$2:$A$301=$B1284))&lt;&gt;1),"Check ID",IF(OR(NOT(AND(ISNUMBER($A1284),N($A1284)&gt;=18264,N($A1284)&lt;=73050)),N($A1284)&lt;SUMPRODUCT(--(Extinguishers!$A$2:$A$301=$B1284),Extinguishers!$E$2:$E$301),AND($C1284&lt;&gt;"Monthly",$C1284&lt;&gt;"Maintenance",$C1284&lt;&gt;"Internal",$C1284&lt;&gt;"Hydrostatic"),AND($E1284&lt;&gt;"Pass",$E1284&lt;&gt;"Fail"),AND($G1284&lt;&gt;"",$G1284&lt;&gt;"Open",$G1284&lt;&gt;"Closed")),"Check inputs",IF(AND($E1284="Fail",$G1284=""),"Set follow-up","OK"))))</f>
        <v/>
      </c>
      <c r="I1284" s="26">
        <f>IF(AND(ISNUMBER($A1284),N($A1284)&gt;=18264,N($A1284)&lt;=73050),$A1284,0)</f>
        <v>0</v>
      </c>
    </row>
    <row r="1285" spans="1:9" x14ac:dyDescent="0.25">
      <c r="A1285" s="25"/>
      <c r="B1285" s="13"/>
      <c r="C1285" s="13"/>
      <c r="D1285" s="14"/>
      <c r="E1285" s="13"/>
      <c r="F1285" s="14"/>
      <c r="G1285" s="13"/>
      <c r="H1285" s="16" t="str">
        <f>IF(COUNTA($A1285:$G1285)=0,"",IF(OR($B1285="",SUMPRODUCT(--(Extinguishers!$A$2:$A$301=$B1285))&lt;&gt;1),"Check ID",IF(OR(NOT(AND(ISNUMBER($A1285),N($A1285)&gt;=18264,N($A1285)&lt;=73050)),N($A1285)&lt;SUMPRODUCT(--(Extinguishers!$A$2:$A$301=$B1285),Extinguishers!$E$2:$E$301),AND($C1285&lt;&gt;"Monthly",$C1285&lt;&gt;"Maintenance",$C1285&lt;&gt;"Internal",$C1285&lt;&gt;"Hydrostatic"),AND($E1285&lt;&gt;"Pass",$E1285&lt;&gt;"Fail"),AND($G1285&lt;&gt;"",$G1285&lt;&gt;"Open",$G1285&lt;&gt;"Closed")),"Check inputs",IF(AND($E1285="Fail",$G1285=""),"Set follow-up","OK"))))</f>
        <v/>
      </c>
      <c r="I1285" s="26">
        <f>IF(AND(ISNUMBER($A1285),N($A1285)&gt;=18264,N($A1285)&lt;=73050),$A1285,0)</f>
        <v>0</v>
      </c>
    </row>
    <row r="1286" spans="1:9" x14ac:dyDescent="0.25">
      <c r="A1286" s="25"/>
      <c r="B1286" s="13"/>
      <c r="C1286" s="13"/>
      <c r="D1286" s="14"/>
      <c r="E1286" s="13"/>
      <c r="F1286" s="14"/>
      <c r="G1286" s="13"/>
      <c r="H1286" s="16" t="str">
        <f>IF(COUNTA($A1286:$G1286)=0,"",IF(OR($B1286="",SUMPRODUCT(--(Extinguishers!$A$2:$A$301=$B1286))&lt;&gt;1),"Check ID",IF(OR(NOT(AND(ISNUMBER($A1286),N($A1286)&gt;=18264,N($A1286)&lt;=73050)),N($A1286)&lt;SUMPRODUCT(--(Extinguishers!$A$2:$A$301=$B1286),Extinguishers!$E$2:$E$301),AND($C1286&lt;&gt;"Monthly",$C1286&lt;&gt;"Maintenance",$C1286&lt;&gt;"Internal",$C1286&lt;&gt;"Hydrostatic"),AND($E1286&lt;&gt;"Pass",$E1286&lt;&gt;"Fail"),AND($G1286&lt;&gt;"",$G1286&lt;&gt;"Open",$G1286&lt;&gt;"Closed")),"Check inputs",IF(AND($E1286="Fail",$G1286=""),"Set follow-up","OK"))))</f>
        <v/>
      </c>
      <c r="I1286" s="26">
        <f>IF(AND(ISNUMBER($A1286),N($A1286)&gt;=18264,N($A1286)&lt;=73050),$A1286,0)</f>
        <v>0</v>
      </c>
    </row>
    <row r="1287" spans="1:9" x14ac:dyDescent="0.25">
      <c r="A1287" s="25"/>
      <c r="B1287" s="13"/>
      <c r="C1287" s="13"/>
      <c r="D1287" s="14"/>
      <c r="E1287" s="13"/>
      <c r="F1287" s="14"/>
      <c r="G1287" s="13"/>
      <c r="H1287" s="16" t="str">
        <f>IF(COUNTA($A1287:$G1287)=0,"",IF(OR($B1287="",SUMPRODUCT(--(Extinguishers!$A$2:$A$301=$B1287))&lt;&gt;1),"Check ID",IF(OR(NOT(AND(ISNUMBER($A1287),N($A1287)&gt;=18264,N($A1287)&lt;=73050)),N($A1287)&lt;SUMPRODUCT(--(Extinguishers!$A$2:$A$301=$B1287),Extinguishers!$E$2:$E$301),AND($C1287&lt;&gt;"Monthly",$C1287&lt;&gt;"Maintenance",$C1287&lt;&gt;"Internal",$C1287&lt;&gt;"Hydrostatic"),AND($E1287&lt;&gt;"Pass",$E1287&lt;&gt;"Fail"),AND($G1287&lt;&gt;"",$G1287&lt;&gt;"Open",$G1287&lt;&gt;"Closed")),"Check inputs",IF(AND($E1287="Fail",$G1287=""),"Set follow-up","OK"))))</f>
        <v/>
      </c>
      <c r="I1287" s="26">
        <f>IF(AND(ISNUMBER($A1287),N($A1287)&gt;=18264,N($A1287)&lt;=73050),$A1287,0)</f>
        <v>0</v>
      </c>
    </row>
    <row r="1288" spans="1:9" x14ac:dyDescent="0.25">
      <c r="A1288" s="25"/>
      <c r="B1288" s="13"/>
      <c r="C1288" s="13"/>
      <c r="D1288" s="14"/>
      <c r="E1288" s="13"/>
      <c r="F1288" s="14"/>
      <c r="G1288" s="13"/>
      <c r="H1288" s="16" t="str">
        <f>IF(COUNTA($A1288:$G1288)=0,"",IF(OR($B1288="",SUMPRODUCT(--(Extinguishers!$A$2:$A$301=$B1288))&lt;&gt;1),"Check ID",IF(OR(NOT(AND(ISNUMBER($A1288),N($A1288)&gt;=18264,N($A1288)&lt;=73050)),N($A1288)&lt;SUMPRODUCT(--(Extinguishers!$A$2:$A$301=$B1288),Extinguishers!$E$2:$E$301),AND($C1288&lt;&gt;"Monthly",$C1288&lt;&gt;"Maintenance",$C1288&lt;&gt;"Internal",$C1288&lt;&gt;"Hydrostatic"),AND($E1288&lt;&gt;"Pass",$E1288&lt;&gt;"Fail"),AND($G1288&lt;&gt;"",$G1288&lt;&gt;"Open",$G1288&lt;&gt;"Closed")),"Check inputs",IF(AND($E1288="Fail",$G1288=""),"Set follow-up","OK"))))</f>
        <v/>
      </c>
      <c r="I1288" s="26">
        <f>IF(AND(ISNUMBER($A1288),N($A1288)&gt;=18264,N($A1288)&lt;=73050),$A1288,0)</f>
        <v>0</v>
      </c>
    </row>
    <row r="1289" spans="1:9" x14ac:dyDescent="0.25">
      <c r="A1289" s="25"/>
      <c r="B1289" s="13"/>
      <c r="C1289" s="13"/>
      <c r="D1289" s="14"/>
      <c r="E1289" s="13"/>
      <c r="F1289" s="14"/>
      <c r="G1289" s="13"/>
      <c r="H1289" s="16" t="str">
        <f>IF(COUNTA($A1289:$G1289)=0,"",IF(OR($B1289="",SUMPRODUCT(--(Extinguishers!$A$2:$A$301=$B1289))&lt;&gt;1),"Check ID",IF(OR(NOT(AND(ISNUMBER($A1289),N($A1289)&gt;=18264,N($A1289)&lt;=73050)),N($A1289)&lt;SUMPRODUCT(--(Extinguishers!$A$2:$A$301=$B1289),Extinguishers!$E$2:$E$301),AND($C1289&lt;&gt;"Monthly",$C1289&lt;&gt;"Maintenance",$C1289&lt;&gt;"Internal",$C1289&lt;&gt;"Hydrostatic"),AND($E1289&lt;&gt;"Pass",$E1289&lt;&gt;"Fail"),AND($G1289&lt;&gt;"",$G1289&lt;&gt;"Open",$G1289&lt;&gt;"Closed")),"Check inputs",IF(AND($E1289="Fail",$G1289=""),"Set follow-up","OK"))))</f>
        <v/>
      </c>
      <c r="I1289" s="26">
        <f>IF(AND(ISNUMBER($A1289),N($A1289)&gt;=18264,N($A1289)&lt;=73050),$A1289,0)</f>
        <v>0</v>
      </c>
    </row>
    <row r="1290" spans="1:9" x14ac:dyDescent="0.25">
      <c r="A1290" s="25"/>
      <c r="B1290" s="13"/>
      <c r="C1290" s="13"/>
      <c r="D1290" s="14"/>
      <c r="E1290" s="13"/>
      <c r="F1290" s="14"/>
      <c r="G1290" s="13"/>
      <c r="H1290" s="16" t="str">
        <f>IF(COUNTA($A1290:$G1290)=0,"",IF(OR($B1290="",SUMPRODUCT(--(Extinguishers!$A$2:$A$301=$B1290))&lt;&gt;1),"Check ID",IF(OR(NOT(AND(ISNUMBER($A1290),N($A1290)&gt;=18264,N($A1290)&lt;=73050)),N($A1290)&lt;SUMPRODUCT(--(Extinguishers!$A$2:$A$301=$B1290),Extinguishers!$E$2:$E$301),AND($C1290&lt;&gt;"Monthly",$C1290&lt;&gt;"Maintenance",$C1290&lt;&gt;"Internal",$C1290&lt;&gt;"Hydrostatic"),AND($E1290&lt;&gt;"Pass",$E1290&lt;&gt;"Fail"),AND($G1290&lt;&gt;"",$G1290&lt;&gt;"Open",$G1290&lt;&gt;"Closed")),"Check inputs",IF(AND($E1290="Fail",$G1290=""),"Set follow-up","OK"))))</f>
        <v/>
      </c>
      <c r="I1290" s="26">
        <f>IF(AND(ISNUMBER($A1290),N($A1290)&gt;=18264,N($A1290)&lt;=73050),$A1290,0)</f>
        <v>0</v>
      </c>
    </row>
    <row r="1291" spans="1:9" x14ac:dyDescent="0.25">
      <c r="A1291" s="25"/>
      <c r="B1291" s="13"/>
      <c r="C1291" s="13"/>
      <c r="D1291" s="14"/>
      <c r="E1291" s="13"/>
      <c r="F1291" s="14"/>
      <c r="G1291" s="13"/>
      <c r="H1291" s="16" t="str">
        <f>IF(COUNTA($A1291:$G1291)=0,"",IF(OR($B1291="",SUMPRODUCT(--(Extinguishers!$A$2:$A$301=$B1291))&lt;&gt;1),"Check ID",IF(OR(NOT(AND(ISNUMBER($A1291),N($A1291)&gt;=18264,N($A1291)&lt;=73050)),N($A1291)&lt;SUMPRODUCT(--(Extinguishers!$A$2:$A$301=$B1291),Extinguishers!$E$2:$E$301),AND($C1291&lt;&gt;"Monthly",$C1291&lt;&gt;"Maintenance",$C1291&lt;&gt;"Internal",$C1291&lt;&gt;"Hydrostatic"),AND($E1291&lt;&gt;"Pass",$E1291&lt;&gt;"Fail"),AND($G1291&lt;&gt;"",$G1291&lt;&gt;"Open",$G1291&lt;&gt;"Closed")),"Check inputs",IF(AND($E1291="Fail",$G1291=""),"Set follow-up","OK"))))</f>
        <v/>
      </c>
      <c r="I1291" s="26">
        <f>IF(AND(ISNUMBER($A1291),N($A1291)&gt;=18264,N($A1291)&lt;=73050),$A1291,0)</f>
        <v>0</v>
      </c>
    </row>
    <row r="1292" spans="1:9" x14ac:dyDescent="0.25">
      <c r="A1292" s="25"/>
      <c r="B1292" s="13"/>
      <c r="C1292" s="13"/>
      <c r="D1292" s="14"/>
      <c r="E1292" s="13"/>
      <c r="F1292" s="14"/>
      <c r="G1292" s="13"/>
      <c r="H1292" s="16" t="str">
        <f>IF(COUNTA($A1292:$G1292)=0,"",IF(OR($B1292="",SUMPRODUCT(--(Extinguishers!$A$2:$A$301=$B1292))&lt;&gt;1),"Check ID",IF(OR(NOT(AND(ISNUMBER($A1292),N($A1292)&gt;=18264,N($A1292)&lt;=73050)),N($A1292)&lt;SUMPRODUCT(--(Extinguishers!$A$2:$A$301=$B1292),Extinguishers!$E$2:$E$301),AND($C1292&lt;&gt;"Monthly",$C1292&lt;&gt;"Maintenance",$C1292&lt;&gt;"Internal",$C1292&lt;&gt;"Hydrostatic"),AND($E1292&lt;&gt;"Pass",$E1292&lt;&gt;"Fail"),AND($G1292&lt;&gt;"",$G1292&lt;&gt;"Open",$G1292&lt;&gt;"Closed")),"Check inputs",IF(AND($E1292="Fail",$G1292=""),"Set follow-up","OK"))))</f>
        <v/>
      </c>
      <c r="I1292" s="26">
        <f>IF(AND(ISNUMBER($A1292),N($A1292)&gt;=18264,N($A1292)&lt;=73050),$A1292,0)</f>
        <v>0</v>
      </c>
    </row>
    <row r="1293" spans="1:9" x14ac:dyDescent="0.25">
      <c r="A1293" s="25"/>
      <c r="B1293" s="13"/>
      <c r="C1293" s="13"/>
      <c r="D1293" s="14"/>
      <c r="E1293" s="13"/>
      <c r="F1293" s="14"/>
      <c r="G1293" s="13"/>
      <c r="H1293" s="16" t="str">
        <f>IF(COUNTA($A1293:$G1293)=0,"",IF(OR($B1293="",SUMPRODUCT(--(Extinguishers!$A$2:$A$301=$B1293))&lt;&gt;1),"Check ID",IF(OR(NOT(AND(ISNUMBER($A1293),N($A1293)&gt;=18264,N($A1293)&lt;=73050)),N($A1293)&lt;SUMPRODUCT(--(Extinguishers!$A$2:$A$301=$B1293),Extinguishers!$E$2:$E$301),AND($C1293&lt;&gt;"Monthly",$C1293&lt;&gt;"Maintenance",$C1293&lt;&gt;"Internal",$C1293&lt;&gt;"Hydrostatic"),AND($E1293&lt;&gt;"Pass",$E1293&lt;&gt;"Fail"),AND($G1293&lt;&gt;"",$G1293&lt;&gt;"Open",$G1293&lt;&gt;"Closed")),"Check inputs",IF(AND($E1293="Fail",$G1293=""),"Set follow-up","OK"))))</f>
        <v/>
      </c>
      <c r="I1293" s="26">
        <f>IF(AND(ISNUMBER($A1293),N($A1293)&gt;=18264,N($A1293)&lt;=73050),$A1293,0)</f>
        <v>0</v>
      </c>
    </row>
    <row r="1294" spans="1:9" x14ac:dyDescent="0.25">
      <c r="A1294" s="25"/>
      <c r="B1294" s="13"/>
      <c r="C1294" s="13"/>
      <c r="D1294" s="14"/>
      <c r="E1294" s="13"/>
      <c r="F1294" s="14"/>
      <c r="G1294" s="13"/>
      <c r="H1294" s="16" t="str">
        <f>IF(COUNTA($A1294:$G1294)=0,"",IF(OR($B1294="",SUMPRODUCT(--(Extinguishers!$A$2:$A$301=$B1294))&lt;&gt;1),"Check ID",IF(OR(NOT(AND(ISNUMBER($A1294),N($A1294)&gt;=18264,N($A1294)&lt;=73050)),N($A1294)&lt;SUMPRODUCT(--(Extinguishers!$A$2:$A$301=$B1294),Extinguishers!$E$2:$E$301),AND($C1294&lt;&gt;"Monthly",$C1294&lt;&gt;"Maintenance",$C1294&lt;&gt;"Internal",$C1294&lt;&gt;"Hydrostatic"),AND($E1294&lt;&gt;"Pass",$E1294&lt;&gt;"Fail"),AND($G1294&lt;&gt;"",$G1294&lt;&gt;"Open",$G1294&lt;&gt;"Closed")),"Check inputs",IF(AND($E1294="Fail",$G1294=""),"Set follow-up","OK"))))</f>
        <v/>
      </c>
      <c r="I1294" s="26">
        <f>IF(AND(ISNUMBER($A1294),N($A1294)&gt;=18264,N($A1294)&lt;=73050),$A1294,0)</f>
        <v>0</v>
      </c>
    </row>
    <row r="1295" spans="1:9" x14ac:dyDescent="0.25">
      <c r="A1295" s="25"/>
      <c r="B1295" s="13"/>
      <c r="C1295" s="13"/>
      <c r="D1295" s="14"/>
      <c r="E1295" s="13"/>
      <c r="F1295" s="14"/>
      <c r="G1295" s="13"/>
      <c r="H1295" s="16" t="str">
        <f>IF(COUNTA($A1295:$G1295)=0,"",IF(OR($B1295="",SUMPRODUCT(--(Extinguishers!$A$2:$A$301=$B1295))&lt;&gt;1),"Check ID",IF(OR(NOT(AND(ISNUMBER($A1295),N($A1295)&gt;=18264,N($A1295)&lt;=73050)),N($A1295)&lt;SUMPRODUCT(--(Extinguishers!$A$2:$A$301=$B1295),Extinguishers!$E$2:$E$301),AND($C1295&lt;&gt;"Monthly",$C1295&lt;&gt;"Maintenance",$C1295&lt;&gt;"Internal",$C1295&lt;&gt;"Hydrostatic"),AND($E1295&lt;&gt;"Pass",$E1295&lt;&gt;"Fail"),AND($G1295&lt;&gt;"",$G1295&lt;&gt;"Open",$G1295&lt;&gt;"Closed")),"Check inputs",IF(AND($E1295="Fail",$G1295=""),"Set follow-up","OK"))))</f>
        <v/>
      </c>
      <c r="I1295" s="26">
        <f>IF(AND(ISNUMBER($A1295),N($A1295)&gt;=18264,N($A1295)&lt;=73050),$A1295,0)</f>
        <v>0</v>
      </c>
    </row>
    <row r="1296" spans="1:9" x14ac:dyDescent="0.25">
      <c r="A1296" s="25"/>
      <c r="B1296" s="13"/>
      <c r="C1296" s="13"/>
      <c r="D1296" s="14"/>
      <c r="E1296" s="13"/>
      <c r="F1296" s="14"/>
      <c r="G1296" s="13"/>
      <c r="H1296" s="16" t="str">
        <f>IF(COUNTA($A1296:$G1296)=0,"",IF(OR($B1296="",SUMPRODUCT(--(Extinguishers!$A$2:$A$301=$B1296))&lt;&gt;1),"Check ID",IF(OR(NOT(AND(ISNUMBER($A1296),N($A1296)&gt;=18264,N($A1296)&lt;=73050)),N($A1296)&lt;SUMPRODUCT(--(Extinguishers!$A$2:$A$301=$B1296),Extinguishers!$E$2:$E$301),AND($C1296&lt;&gt;"Monthly",$C1296&lt;&gt;"Maintenance",$C1296&lt;&gt;"Internal",$C1296&lt;&gt;"Hydrostatic"),AND($E1296&lt;&gt;"Pass",$E1296&lt;&gt;"Fail"),AND($G1296&lt;&gt;"",$G1296&lt;&gt;"Open",$G1296&lt;&gt;"Closed")),"Check inputs",IF(AND($E1296="Fail",$G1296=""),"Set follow-up","OK"))))</f>
        <v/>
      </c>
      <c r="I1296" s="26">
        <f>IF(AND(ISNUMBER($A1296),N($A1296)&gt;=18264,N($A1296)&lt;=73050),$A1296,0)</f>
        <v>0</v>
      </c>
    </row>
    <row r="1297" spans="1:9" x14ac:dyDescent="0.25">
      <c r="A1297" s="25"/>
      <c r="B1297" s="13"/>
      <c r="C1297" s="13"/>
      <c r="D1297" s="14"/>
      <c r="E1297" s="13"/>
      <c r="F1297" s="14"/>
      <c r="G1297" s="13"/>
      <c r="H1297" s="16" t="str">
        <f>IF(COUNTA($A1297:$G1297)=0,"",IF(OR($B1297="",SUMPRODUCT(--(Extinguishers!$A$2:$A$301=$B1297))&lt;&gt;1),"Check ID",IF(OR(NOT(AND(ISNUMBER($A1297),N($A1297)&gt;=18264,N($A1297)&lt;=73050)),N($A1297)&lt;SUMPRODUCT(--(Extinguishers!$A$2:$A$301=$B1297),Extinguishers!$E$2:$E$301),AND($C1297&lt;&gt;"Monthly",$C1297&lt;&gt;"Maintenance",$C1297&lt;&gt;"Internal",$C1297&lt;&gt;"Hydrostatic"),AND($E1297&lt;&gt;"Pass",$E1297&lt;&gt;"Fail"),AND($G1297&lt;&gt;"",$G1297&lt;&gt;"Open",$G1297&lt;&gt;"Closed")),"Check inputs",IF(AND($E1297="Fail",$G1297=""),"Set follow-up","OK"))))</f>
        <v/>
      </c>
      <c r="I1297" s="26">
        <f>IF(AND(ISNUMBER($A1297),N($A1297)&gt;=18264,N($A1297)&lt;=73050),$A1297,0)</f>
        <v>0</v>
      </c>
    </row>
    <row r="1298" spans="1:9" x14ac:dyDescent="0.25">
      <c r="A1298" s="25"/>
      <c r="B1298" s="13"/>
      <c r="C1298" s="13"/>
      <c r="D1298" s="14"/>
      <c r="E1298" s="13"/>
      <c r="F1298" s="14"/>
      <c r="G1298" s="13"/>
      <c r="H1298" s="16" t="str">
        <f>IF(COUNTA($A1298:$G1298)=0,"",IF(OR($B1298="",SUMPRODUCT(--(Extinguishers!$A$2:$A$301=$B1298))&lt;&gt;1),"Check ID",IF(OR(NOT(AND(ISNUMBER($A1298),N($A1298)&gt;=18264,N($A1298)&lt;=73050)),N($A1298)&lt;SUMPRODUCT(--(Extinguishers!$A$2:$A$301=$B1298),Extinguishers!$E$2:$E$301),AND($C1298&lt;&gt;"Monthly",$C1298&lt;&gt;"Maintenance",$C1298&lt;&gt;"Internal",$C1298&lt;&gt;"Hydrostatic"),AND($E1298&lt;&gt;"Pass",$E1298&lt;&gt;"Fail"),AND($G1298&lt;&gt;"",$G1298&lt;&gt;"Open",$G1298&lt;&gt;"Closed")),"Check inputs",IF(AND($E1298="Fail",$G1298=""),"Set follow-up","OK"))))</f>
        <v/>
      </c>
      <c r="I1298" s="26">
        <f>IF(AND(ISNUMBER($A1298),N($A1298)&gt;=18264,N($A1298)&lt;=73050),$A1298,0)</f>
        <v>0</v>
      </c>
    </row>
    <row r="1299" spans="1:9" x14ac:dyDescent="0.25">
      <c r="A1299" s="25"/>
      <c r="B1299" s="13"/>
      <c r="C1299" s="13"/>
      <c r="D1299" s="14"/>
      <c r="E1299" s="13"/>
      <c r="F1299" s="14"/>
      <c r="G1299" s="13"/>
      <c r="H1299" s="16" t="str">
        <f>IF(COUNTA($A1299:$G1299)=0,"",IF(OR($B1299="",SUMPRODUCT(--(Extinguishers!$A$2:$A$301=$B1299))&lt;&gt;1),"Check ID",IF(OR(NOT(AND(ISNUMBER($A1299),N($A1299)&gt;=18264,N($A1299)&lt;=73050)),N($A1299)&lt;SUMPRODUCT(--(Extinguishers!$A$2:$A$301=$B1299),Extinguishers!$E$2:$E$301),AND($C1299&lt;&gt;"Monthly",$C1299&lt;&gt;"Maintenance",$C1299&lt;&gt;"Internal",$C1299&lt;&gt;"Hydrostatic"),AND($E1299&lt;&gt;"Pass",$E1299&lt;&gt;"Fail"),AND($G1299&lt;&gt;"",$G1299&lt;&gt;"Open",$G1299&lt;&gt;"Closed")),"Check inputs",IF(AND($E1299="Fail",$G1299=""),"Set follow-up","OK"))))</f>
        <v/>
      </c>
      <c r="I1299" s="26">
        <f>IF(AND(ISNUMBER($A1299),N($A1299)&gt;=18264,N($A1299)&lt;=73050),$A1299,0)</f>
        <v>0</v>
      </c>
    </row>
    <row r="1300" spans="1:9" x14ac:dyDescent="0.25">
      <c r="A1300" s="25"/>
      <c r="B1300" s="13"/>
      <c r="C1300" s="13"/>
      <c r="D1300" s="14"/>
      <c r="E1300" s="13"/>
      <c r="F1300" s="14"/>
      <c r="G1300" s="13"/>
      <c r="H1300" s="16" t="str">
        <f>IF(COUNTA($A1300:$G1300)=0,"",IF(OR($B1300="",SUMPRODUCT(--(Extinguishers!$A$2:$A$301=$B1300))&lt;&gt;1),"Check ID",IF(OR(NOT(AND(ISNUMBER($A1300),N($A1300)&gt;=18264,N($A1300)&lt;=73050)),N($A1300)&lt;SUMPRODUCT(--(Extinguishers!$A$2:$A$301=$B1300),Extinguishers!$E$2:$E$301),AND($C1300&lt;&gt;"Monthly",$C1300&lt;&gt;"Maintenance",$C1300&lt;&gt;"Internal",$C1300&lt;&gt;"Hydrostatic"),AND($E1300&lt;&gt;"Pass",$E1300&lt;&gt;"Fail"),AND($G1300&lt;&gt;"",$G1300&lt;&gt;"Open",$G1300&lt;&gt;"Closed")),"Check inputs",IF(AND($E1300="Fail",$G1300=""),"Set follow-up","OK"))))</f>
        <v/>
      </c>
      <c r="I1300" s="26">
        <f>IF(AND(ISNUMBER($A1300),N($A1300)&gt;=18264,N($A1300)&lt;=73050),$A1300,0)</f>
        <v>0</v>
      </c>
    </row>
    <row r="1301" spans="1:9" x14ac:dyDescent="0.25">
      <c r="A1301" s="25"/>
      <c r="B1301" s="13"/>
      <c r="C1301" s="13"/>
      <c r="D1301" s="14"/>
      <c r="E1301" s="13"/>
      <c r="F1301" s="14"/>
      <c r="G1301" s="13"/>
      <c r="H1301" s="16" t="str">
        <f>IF(COUNTA($A1301:$G1301)=0,"",IF(OR($B1301="",SUMPRODUCT(--(Extinguishers!$A$2:$A$301=$B1301))&lt;&gt;1),"Check ID",IF(OR(NOT(AND(ISNUMBER($A1301),N($A1301)&gt;=18264,N($A1301)&lt;=73050)),N($A1301)&lt;SUMPRODUCT(--(Extinguishers!$A$2:$A$301=$B1301),Extinguishers!$E$2:$E$301),AND($C1301&lt;&gt;"Monthly",$C1301&lt;&gt;"Maintenance",$C1301&lt;&gt;"Internal",$C1301&lt;&gt;"Hydrostatic"),AND($E1301&lt;&gt;"Pass",$E1301&lt;&gt;"Fail"),AND($G1301&lt;&gt;"",$G1301&lt;&gt;"Open",$G1301&lt;&gt;"Closed")),"Check inputs",IF(AND($E1301="Fail",$G1301=""),"Set follow-up","OK"))))</f>
        <v/>
      </c>
      <c r="I1301" s="26">
        <f>IF(AND(ISNUMBER($A1301),N($A1301)&gt;=18264,N($A1301)&lt;=73050),$A1301,0)</f>
        <v>0</v>
      </c>
    </row>
    <row r="1302" spans="1:9" x14ac:dyDescent="0.25">
      <c r="A1302" s="25"/>
      <c r="B1302" s="13"/>
      <c r="C1302" s="13"/>
      <c r="D1302" s="14"/>
      <c r="E1302" s="13"/>
      <c r="F1302" s="14"/>
      <c r="G1302" s="13"/>
      <c r="H1302" s="16" t="str">
        <f>IF(COUNTA($A1302:$G1302)=0,"",IF(OR($B1302="",SUMPRODUCT(--(Extinguishers!$A$2:$A$301=$B1302))&lt;&gt;1),"Check ID",IF(OR(NOT(AND(ISNUMBER($A1302),N($A1302)&gt;=18264,N($A1302)&lt;=73050)),N($A1302)&lt;SUMPRODUCT(--(Extinguishers!$A$2:$A$301=$B1302),Extinguishers!$E$2:$E$301),AND($C1302&lt;&gt;"Monthly",$C1302&lt;&gt;"Maintenance",$C1302&lt;&gt;"Internal",$C1302&lt;&gt;"Hydrostatic"),AND($E1302&lt;&gt;"Pass",$E1302&lt;&gt;"Fail"),AND($G1302&lt;&gt;"",$G1302&lt;&gt;"Open",$G1302&lt;&gt;"Closed")),"Check inputs",IF(AND($E1302="Fail",$G1302=""),"Set follow-up","OK"))))</f>
        <v/>
      </c>
      <c r="I1302" s="26">
        <f>IF(AND(ISNUMBER($A1302),N($A1302)&gt;=18264,N($A1302)&lt;=73050),$A1302,0)</f>
        <v>0</v>
      </c>
    </row>
    <row r="1303" spans="1:9" x14ac:dyDescent="0.25">
      <c r="A1303" s="25"/>
      <c r="B1303" s="13"/>
      <c r="C1303" s="13"/>
      <c r="D1303" s="14"/>
      <c r="E1303" s="13"/>
      <c r="F1303" s="14"/>
      <c r="G1303" s="13"/>
      <c r="H1303" s="16" t="str">
        <f>IF(COUNTA($A1303:$G1303)=0,"",IF(OR($B1303="",SUMPRODUCT(--(Extinguishers!$A$2:$A$301=$B1303))&lt;&gt;1),"Check ID",IF(OR(NOT(AND(ISNUMBER($A1303),N($A1303)&gt;=18264,N($A1303)&lt;=73050)),N($A1303)&lt;SUMPRODUCT(--(Extinguishers!$A$2:$A$301=$B1303),Extinguishers!$E$2:$E$301),AND($C1303&lt;&gt;"Monthly",$C1303&lt;&gt;"Maintenance",$C1303&lt;&gt;"Internal",$C1303&lt;&gt;"Hydrostatic"),AND($E1303&lt;&gt;"Pass",$E1303&lt;&gt;"Fail"),AND($G1303&lt;&gt;"",$G1303&lt;&gt;"Open",$G1303&lt;&gt;"Closed")),"Check inputs",IF(AND($E1303="Fail",$G1303=""),"Set follow-up","OK"))))</f>
        <v/>
      </c>
      <c r="I1303" s="26">
        <f>IF(AND(ISNUMBER($A1303),N($A1303)&gt;=18264,N($A1303)&lt;=73050),$A1303,0)</f>
        <v>0</v>
      </c>
    </row>
    <row r="1304" spans="1:9" x14ac:dyDescent="0.25">
      <c r="A1304" s="25"/>
      <c r="B1304" s="13"/>
      <c r="C1304" s="13"/>
      <c r="D1304" s="14"/>
      <c r="E1304" s="13"/>
      <c r="F1304" s="14"/>
      <c r="G1304" s="13"/>
      <c r="H1304" s="16" t="str">
        <f>IF(COUNTA($A1304:$G1304)=0,"",IF(OR($B1304="",SUMPRODUCT(--(Extinguishers!$A$2:$A$301=$B1304))&lt;&gt;1),"Check ID",IF(OR(NOT(AND(ISNUMBER($A1304),N($A1304)&gt;=18264,N($A1304)&lt;=73050)),N($A1304)&lt;SUMPRODUCT(--(Extinguishers!$A$2:$A$301=$B1304),Extinguishers!$E$2:$E$301),AND($C1304&lt;&gt;"Monthly",$C1304&lt;&gt;"Maintenance",$C1304&lt;&gt;"Internal",$C1304&lt;&gt;"Hydrostatic"),AND($E1304&lt;&gt;"Pass",$E1304&lt;&gt;"Fail"),AND($G1304&lt;&gt;"",$G1304&lt;&gt;"Open",$G1304&lt;&gt;"Closed")),"Check inputs",IF(AND($E1304="Fail",$G1304=""),"Set follow-up","OK"))))</f>
        <v/>
      </c>
      <c r="I1304" s="26">
        <f>IF(AND(ISNUMBER($A1304),N($A1304)&gt;=18264,N($A1304)&lt;=73050),$A1304,0)</f>
        <v>0</v>
      </c>
    </row>
    <row r="1305" spans="1:9" x14ac:dyDescent="0.25">
      <c r="A1305" s="25"/>
      <c r="B1305" s="13"/>
      <c r="C1305" s="13"/>
      <c r="D1305" s="14"/>
      <c r="E1305" s="13"/>
      <c r="F1305" s="14"/>
      <c r="G1305" s="13"/>
      <c r="H1305" s="16" t="str">
        <f>IF(COUNTA($A1305:$G1305)=0,"",IF(OR($B1305="",SUMPRODUCT(--(Extinguishers!$A$2:$A$301=$B1305))&lt;&gt;1),"Check ID",IF(OR(NOT(AND(ISNUMBER($A1305),N($A1305)&gt;=18264,N($A1305)&lt;=73050)),N($A1305)&lt;SUMPRODUCT(--(Extinguishers!$A$2:$A$301=$B1305),Extinguishers!$E$2:$E$301),AND($C1305&lt;&gt;"Monthly",$C1305&lt;&gt;"Maintenance",$C1305&lt;&gt;"Internal",$C1305&lt;&gt;"Hydrostatic"),AND($E1305&lt;&gt;"Pass",$E1305&lt;&gt;"Fail"),AND($G1305&lt;&gt;"",$G1305&lt;&gt;"Open",$G1305&lt;&gt;"Closed")),"Check inputs",IF(AND($E1305="Fail",$G1305=""),"Set follow-up","OK"))))</f>
        <v/>
      </c>
      <c r="I1305" s="26">
        <f>IF(AND(ISNUMBER($A1305),N($A1305)&gt;=18264,N($A1305)&lt;=73050),$A1305,0)</f>
        <v>0</v>
      </c>
    </row>
    <row r="1306" spans="1:9" x14ac:dyDescent="0.25">
      <c r="A1306" s="25"/>
      <c r="B1306" s="13"/>
      <c r="C1306" s="13"/>
      <c r="D1306" s="14"/>
      <c r="E1306" s="13"/>
      <c r="F1306" s="14"/>
      <c r="G1306" s="13"/>
      <c r="H1306" s="16" t="str">
        <f>IF(COUNTA($A1306:$G1306)=0,"",IF(OR($B1306="",SUMPRODUCT(--(Extinguishers!$A$2:$A$301=$B1306))&lt;&gt;1),"Check ID",IF(OR(NOT(AND(ISNUMBER($A1306),N($A1306)&gt;=18264,N($A1306)&lt;=73050)),N($A1306)&lt;SUMPRODUCT(--(Extinguishers!$A$2:$A$301=$B1306),Extinguishers!$E$2:$E$301),AND($C1306&lt;&gt;"Monthly",$C1306&lt;&gt;"Maintenance",$C1306&lt;&gt;"Internal",$C1306&lt;&gt;"Hydrostatic"),AND($E1306&lt;&gt;"Pass",$E1306&lt;&gt;"Fail"),AND($G1306&lt;&gt;"",$G1306&lt;&gt;"Open",$G1306&lt;&gt;"Closed")),"Check inputs",IF(AND($E1306="Fail",$G1306=""),"Set follow-up","OK"))))</f>
        <v/>
      </c>
      <c r="I1306" s="26">
        <f>IF(AND(ISNUMBER($A1306),N($A1306)&gt;=18264,N($A1306)&lt;=73050),$A1306,0)</f>
        <v>0</v>
      </c>
    </row>
    <row r="1307" spans="1:9" x14ac:dyDescent="0.25">
      <c r="A1307" s="25"/>
      <c r="B1307" s="13"/>
      <c r="C1307" s="13"/>
      <c r="D1307" s="14"/>
      <c r="E1307" s="13"/>
      <c r="F1307" s="14"/>
      <c r="G1307" s="13"/>
      <c r="H1307" s="16" t="str">
        <f>IF(COUNTA($A1307:$G1307)=0,"",IF(OR($B1307="",SUMPRODUCT(--(Extinguishers!$A$2:$A$301=$B1307))&lt;&gt;1),"Check ID",IF(OR(NOT(AND(ISNUMBER($A1307),N($A1307)&gt;=18264,N($A1307)&lt;=73050)),N($A1307)&lt;SUMPRODUCT(--(Extinguishers!$A$2:$A$301=$B1307),Extinguishers!$E$2:$E$301),AND($C1307&lt;&gt;"Monthly",$C1307&lt;&gt;"Maintenance",$C1307&lt;&gt;"Internal",$C1307&lt;&gt;"Hydrostatic"),AND($E1307&lt;&gt;"Pass",$E1307&lt;&gt;"Fail"),AND($G1307&lt;&gt;"",$G1307&lt;&gt;"Open",$G1307&lt;&gt;"Closed")),"Check inputs",IF(AND($E1307="Fail",$G1307=""),"Set follow-up","OK"))))</f>
        <v/>
      </c>
      <c r="I1307" s="26">
        <f>IF(AND(ISNUMBER($A1307),N($A1307)&gt;=18264,N($A1307)&lt;=73050),$A1307,0)</f>
        <v>0</v>
      </c>
    </row>
    <row r="1308" spans="1:9" x14ac:dyDescent="0.25">
      <c r="A1308" s="25"/>
      <c r="B1308" s="13"/>
      <c r="C1308" s="13"/>
      <c r="D1308" s="14"/>
      <c r="E1308" s="13"/>
      <c r="F1308" s="14"/>
      <c r="G1308" s="13"/>
      <c r="H1308" s="16" t="str">
        <f>IF(COUNTA($A1308:$G1308)=0,"",IF(OR($B1308="",SUMPRODUCT(--(Extinguishers!$A$2:$A$301=$B1308))&lt;&gt;1),"Check ID",IF(OR(NOT(AND(ISNUMBER($A1308),N($A1308)&gt;=18264,N($A1308)&lt;=73050)),N($A1308)&lt;SUMPRODUCT(--(Extinguishers!$A$2:$A$301=$B1308),Extinguishers!$E$2:$E$301),AND($C1308&lt;&gt;"Monthly",$C1308&lt;&gt;"Maintenance",$C1308&lt;&gt;"Internal",$C1308&lt;&gt;"Hydrostatic"),AND($E1308&lt;&gt;"Pass",$E1308&lt;&gt;"Fail"),AND($G1308&lt;&gt;"",$G1308&lt;&gt;"Open",$G1308&lt;&gt;"Closed")),"Check inputs",IF(AND($E1308="Fail",$G1308=""),"Set follow-up","OK"))))</f>
        <v/>
      </c>
      <c r="I1308" s="26">
        <f>IF(AND(ISNUMBER($A1308),N($A1308)&gt;=18264,N($A1308)&lt;=73050),$A1308,0)</f>
        <v>0</v>
      </c>
    </row>
    <row r="1309" spans="1:9" x14ac:dyDescent="0.25">
      <c r="A1309" s="25"/>
      <c r="B1309" s="13"/>
      <c r="C1309" s="13"/>
      <c r="D1309" s="14"/>
      <c r="E1309" s="13"/>
      <c r="F1309" s="14"/>
      <c r="G1309" s="13"/>
      <c r="H1309" s="16" t="str">
        <f>IF(COUNTA($A1309:$G1309)=0,"",IF(OR($B1309="",SUMPRODUCT(--(Extinguishers!$A$2:$A$301=$B1309))&lt;&gt;1),"Check ID",IF(OR(NOT(AND(ISNUMBER($A1309),N($A1309)&gt;=18264,N($A1309)&lt;=73050)),N($A1309)&lt;SUMPRODUCT(--(Extinguishers!$A$2:$A$301=$B1309),Extinguishers!$E$2:$E$301),AND($C1309&lt;&gt;"Monthly",$C1309&lt;&gt;"Maintenance",$C1309&lt;&gt;"Internal",$C1309&lt;&gt;"Hydrostatic"),AND($E1309&lt;&gt;"Pass",$E1309&lt;&gt;"Fail"),AND($G1309&lt;&gt;"",$G1309&lt;&gt;"Open",$G1309&lt;&gt;"Closed")),"Check inputs",IF(AND($E1309="Fail",$G1309=""),"Set follow-up","OK"))))</f>
        <v/>
      </c>
      <c r="I1309" s="26">
        <f>IF(AND(ISNUMBER($A1309),N($A1309)&gt;=18264,N($A1309)&lt;=73050),$A1309,0)</f>
        <v>0</v>
      </c>
    </row>
    <row r="1310" spans="1:9" x14ac:dyDescent="0.25">
      <c r="A1310" s="25"/>
      <c r="B1310" s="13"/>
      <c r="C1310" s="13"/>
      <c r="D1310" s="14"/>
      <c r="E1310" s="13"/>
      <c r="F1310" s="14"/>
      <c r="G1310" s="13"/>
      <c r="H1310" s="16" t="str">
        <f>IF(COUNTA($A1310:$G1310)=0,"",IF(OR($B1310="",SUMPRODUCT(--(Extinguishers!$A$2:$A$301=$B1310))&lt;&gt;1),"Check ID",IF(OR(NOT(AND(ISNUMBER($A1310),N($A1310)&gt;=18264,N($A1310)&lt;=73050)),N($A1310)&lt;SUMPRODUCT(--(Extinguishers!$A$2:$A$301=$B1310),Extinguishers!$E$2:$E$301),AND($C1310&lt;&gt;"Monthly",$C1310&lt;&gt;"Maintenance",$C1310&lt;&gt;"Internal",$C1310&lt;&gt;"Hydrostatic"),AND($E1310&lt;&gt;"Pass",$E1310&lt;&gt;"Fail"),AND($G1310&lt;&gt;"",$G1310&lt;&gt;"Open",$G1310&lt;&gt;"Closed")),"Check inputs",IF(AND($E1310="Fail",$G1310=""),"Set follow-up","OK"))))</f>
        <v/>
      </c>
      <c r="I1310" s="26">
        <f>IF(AND(ISNUMBER($A1310),N($A1310)&gt;=18264,N($A1310)&lt;=73050),$A1310,0)</f>
        <v>0</v>
      </c>
    </row>
    <row r="1311" spans="1:9" x14ac:dyDescent="0.25">
      <c r="A1311" s="25"/>
      <c r="B1311" s="13"/>
      <c r="C1311" s="13"/>
      <c r="D1311" s="14"/>
      <c r="E1311" s="13"/>
      <c r="F1311" s="14"/>
      <c r="G1311" s="13"/>
      <c r="H1311" s="16" t="str">
        <f>IF(COUNTA($A1311:$G1311)=0,"",IF(OR($B1311="",SUMPRODUCT(--(Extinguishers!$A$2:$A$301=$B1311))&lt;&gt;1),"Check ID",IF(OR(NOT(AND(ISNUMBER($A1311),N($A1311)&gt;=18264,N($A1311)&lt;=73050)),N($A1311)&lt;SUMPRODUCT(--(Extinguishers!$A$2:$A$301=$B1311),Extinguishers!$E$2:$E$301),AND($C1311&lt;&gt;"Monthly",$C1311&lt;&gt;"Maintenance",$C1311&lt;&gt;"Internal",$C1311&lt;&gt;"Hydrostatic"),AND($E1311&lt;&gt;"Pass",$E1311&lt;&gt;"Fail"),AND($G1311&lt;&gt;"",$G1311&lt;&gt;"Open",$G1311&lt;&gt;"Closed")),"Check inputs",IF(AND($E1311="Fail",$G1311=""),"Set follow-up","OK"))))</f>
        <v/>
      </c>
      <c r="I1311" s="26">
        <f>IF(AND(ISNUMBER($A1311),N($A1311)&gt;=18264,N($A1311)&lt;=73050),$A1311,0)</f>
        <v>0</v>
      </c>
    </row>
    <row r="1312" spans="1:9" x14ac:dyDescent="0.25">
      <c r="A1312" s="25"/>
      <c r="B1312" s="13"/>
      <c r="C1312" s="13"/>
      <c r="D1312" s="14"/>
      <c r="E1312" s="13"/>
      <c r="F1312" s="14"/>
      <c r="G1312" s="13"/>
      <c r="H1312" s="16" t="str">
        <f>IF(COUNTA($A1312:$G1312)=0,"",IF(OR($B1312="",SUMPRODUCT(--(Extinguishers!$A$2:$A$301=$B1312))&lt;&gt;1),"Check ID",IF(OR(NOT(AND(ISNUMBER($A1312),N($A1312)&gt;=18264,N($A1312)&lt;=73050)),N($A1312)&lt;SUMPRODUCT(--(Extinguishers!$A$2:$A$301=$B1312),Extinguishers!$E$2:$E$301),AND($C1312&lt;&gt;"Monthly",$C1312&lt;&gt;"Maintenance",$C1312&lt;&gt;"Internal",$C1312&lt;&gt;"Hydrostatic"),AND($E1312&lt;&gt;"Pass",$E1312&lt;&gt;"Fail"),AND($G1312&lt;&gt;"",$G1312&lt;&gt;"Open",$G1312&lt;&gt;"Closed")),"Check inputs",IF(AND($E1312="Fail",$G1312=""),"Set follow-up","OK"))))</f>
        <v/>
      </c>
      <c r="I1312" s="26">
        <f>IF(AND(ISNUMBER($A1312),N($A1312)&gt;=18264,N($A1312)&lt;=73050),$A1312,0)</f>
        <v>0</v>
      </c>
    </row>
    <row r="1313" spans="1:9" x14ac:dyDescent="0.25">
      <c r="A1313" s="25"/>
      <c r="B1313" s="13"/>
      <c r="C1313" s="13"/>
      <c r="D1313" s="14"/>
      <c r="E1313" s="13"/>
      <c r="F1313" s="14"/>
      <c r="G1313" s="13"/>
      <c r="H1313" s="16" t="str">
        <f>IF(COUNTA($A1313:$G1313)=0,"",IF(OR($B1313="",SUMPRODUCT(--(Extinguishers!$A$2:$A$301=$B1313))&lt;&gt;1),"Check ID",IF(OR(NOT(AND(ISNUMBER($A1313),N($A1313)&gt;=18264,N($A1313)&lt;=73050)),N($A1313)&lt;SUMPRODUCT(--(Extinguishers!$A$2:$A$301=$B1313),Extinguishers!$E$2:$E$301),AND($C1313&lt;&gt;"Monthly",$C1313&lt;&gt;"Maintenance",$C1313&lt;&gt;"Internal",$C1313&lt;&gt;"Hydrostatic"),AND($E1313&lt;&gt;"Pass",$E1313&lt;&gt;"Fail"),AND($G1313&lt;&gt;"",$G1313&lt;&gt;"Open",$G1313&lt;&gt;"Closed")),"Check inputs",IF(AND($E1313="Fail",$G1313=""),"Set follow-up","OK"))))</f>
        <v/>
      </c>
      <c r="I1313" s="26">
        <f>IF(AND(ISNUMBER($A1313),N($A1313)&gt;=18264,N($A1313)&lt;=73050),$A1313,0)</f>
        <v>0</v>
      </c>
    </row>
    <row r="1314" spans="1:9" x14ac:dyDescent="0.25">
      <c r="A1314" s="25"/>
      <c r="B1314" s="13"/>
      <c r="C1314" s="13"/>
      <c r="D1314" s="14"/>
      <c r="E1314" s="13"/>
      <c r="F1314" s="14"/>
      <c r="G1314" s="13"/>
      <c r="H1314" s="16" t="str">
        <f>IF(COUNTA($A1314:$G1314)=0,"",IF(OR($B1314="",SUMPRODUCT(--(Extinguishers!$A$2:$A$301=$B1314))&lt;&gt;1),"Check ID",IF(OR(NOT(AND(ISNUMBER($A1314),N($A1314)&gt;=18264,N($A1314)&lt;=73050)),N($A1314)&lt;SUMPRODUCT(--(Extinguishers!$A$2:$A$301=$B1314),Extinguishers!$E$2:$E$301),AND($C1314&lt;&gt;"Monthly",$C1314&lt;&gt;"Maintenance",$C1314&lt;&gt;"Internal",$C1314&lt;&gt;"Hydrostatic"),AND($E1314&lt;&gt;"Pass",$E1314&lt;&gt;"Fail"),AND($G1314&lt;&gt;"",$G1314&lt;&gt;"Open",$G1314&lt;&gt;"Closed")),"Check inputs",IF(AND($E1314="Fail",$G1314=""),"Set follow-up","OK"))))</f>
        <v/>
      </c>
      <c r="I1314" s="26">
        <f>IF(AND(ISNUMBER($A1314),N($A1314)&gt;=18264,N($A1314)&lt;=73050),$A1314,0)</f>
        <v>0</v>
      </c>
    </row>
    <row r="1315" spans="1:9" x14ac:dyDescent="0.25">
      <c r="A1315" s="25"/>
      <c r="B1315" s="13"/>
      <c r="C1315" s="13"/>
      <c r="D1315" s="14"/>
      <c r="E1315" s="13"/>
      <c r="F1315" s="14"/>
      <c r="G1315" s="13"/>
      <c r="H1315" s="16" t="str">
        <f>IF(COUNTA($A1315:$G1315)=0,"",IF(OR($B1315="",SUMPRODUCT(--(Extinguishers!$A$2:$A$301=$B1315))&lt;&gt;1),"Check ID",IF(OR(NOT(AND(ISNUMBER($A1315),N($A1315)&gt;=18264,N($A1315)&lt;=73050)),N($A1315)&lt;SUMPRODUCT(--(Extinguishers!$A$2:$A$301=$B1315),Extinguishers!$E$2:$E$301),AND($C1315&lt;&gt;"Monthly",$C1315&lt;&gt;"Maintenance",$C1315&lt;&gt;"Internal",$C1315&lt;&gt;"Hydrostatic"),AND($E1315&lt;&gt;"Pass",$E1315&lt;&gt;"Fail"),AND($G1315&lt;&gt;"",$G1315&lt;&gt;"Open",$G1315&lt;&gt;"Closed")),"Check inputs",IF(AND($E1315="Fail",$G1315=""),"Set follow-up","OK"))))</f>
        <v/>
      </c>
      <c r="I1315" s="26">
        <f>IF(AND(ISNUMBER($A1315),N($A1315)&gt;=18264,N($A1315)&lt;=73050),$A1315,0)</f>
        <v>0</v>
      </c>
    </row>
    <row r="1316" spans="1:9" x14ac:dyDescent="0.25">
      <c r="A1316" s="25"/>
      <c r="B1316" s="13"/>
      <c r="C1316" s="13"/>
      <c r="D1316" s="14"/>
      <c r="E1316" s="13"/>
      <c r="F1316" s="14"/>
      <c r="G1316" s="13"/>
      <c r="H1316" s="16" t="str">
        <f>IF(COUNTA($A1316:$G1316)=0,"",IF(OR($B1316="",SUMPRODUCT(--(Extinguishers!$A$2:$A$301=$B1316))&lt;&gt;1),"Check ID",IF(OR(NOT(AND(ISNUMBER($A1316),N($A1316)&gt;=18264,N($A1316)&lt;=73050)),N($A1316)&lt;SUMPRODUCT(--(Extinguishers!$A$2:$A$301=$B1316),Extinguishers!$E$2:$E$301),AND($C1316&lt;&gt;"Monthly",$C1316&lt;&gt;"Maintenance",$C1316&lt;&gt;"Internal",$C1316&lt;&gt;"Hydrostatic"),AND($E1316&lt;&gt;"Pass",$E1316&lt;&gt;"Fail"),AND($G1316&lt;&gt;"",$G1316&lt;&gt;"Open",$G1316&lt;&gt;"Closed")),"Check inputs",IF(AND($E1316="Fail",$G1316=""),"Set follow-up","OK"))))</f>
        <v/>
      </c>
      <c r="I1316" s="26">
        <f>IF(AND(ISNUMBER($A1316),N($A1316)&gt;=18264,N($A1316)&lt;=73050),$A1316,0)</f>
        <v>0</v>
      </c>
    </row>
    <row r="1317" spans="1:9" x14ac:dyDescent="0.25">
      <c r="A1317" s="25"/>
      <c r="B1317" s="13"/>
      <c r="C1317" s="13"/>
      <c r="D1317" s="14"/>
      <c r="E1317" s="13"/>
      <c r="F1317" s="14"/>
      <c r="G1317" s="13"/>
      <c r="H1317" s="16" t="str">
        <f>IF(COUNTA($A1317:$G1317)=0,"",IF(OR($B1317="",SUMPRODUCT(--(Extinguishers!$A$2:$A$301=$B1317))&lt;&gt;1),"Check ID",IF(OR(NOT(AND(ISNUMBER($A1317),N($A1317)&gt;=18264,N($A1317)&lt;=73050)),N($A1317)&lt;SUMPRODUCT(--(Extinguishers!$A$2:$A$301=$B1317),Extinguishers!$E$2:$E$301),AND($C1317&lt;&gt;"Monthly",$C1317&lt;&gt;"Maintenance",$C1317&lt;&gt;"Internal",$C1317&lt;&gt;"Hydrostatic"),AND($E1317&lt;&gt;"Pass",$E1317&lt;&gt;"Fail"),AND($G1317&lt;&gt;"",$G1317&lt;&gt;"Open",$G1317&lt;&gt;"Closed")),"Check inputs",IF(AND($E1317="Fail",$G1317=""),"Set follow-up","OK"))))</f>
        <v/>
      </c>
      <c r="I1317" s="26">
        <f>IF(AND(ISNUMBER($A1317),N($A1317)&gt;=18264,N($A1317)&lt;=73050),$A1317,0)</f>
        <v>0</v>
      </c>
    </row>
    <row r="1318" spans="1:9" x14ac:dyDescent="0.25">
      <c r="A1318" s="25"/>
      <c r="B1318" s="13"/>
      <c r="C1318" s="13"/>
      <c r="D1318" s="14"/>
      <c r="E1318" s="13"/>
      <c r="F1318" s="14"/>
      <c r="G1318" s="13"/>
      <c r="H1318" s="16" t="str">
        <f>IF(COUNTA($A1318:$G1318)=0,"",IF(OR($B1318="",SUMPRODUCT(--(Extinguishers!$A$2:$A$301=$B1318))&lt;&gt;1),"Check ID",IF(OR(NOT(AND(ISNUMBER($A1318),N($A1318)&gt;=18264,N($A1318)&lt;=73050)),N($A1318)&lt;SUMPRODUCT(--(Extinguishers!$A$2:$A$301=$B1318),Extinguishers!$E$2:$E$301),AND($C1318&lt;&gt;"Monthly",$C1318&lt;&gt;"Maintenance",$C1318&lt;&gt;"Internal",$C1318&lt;&gt;"Hydrostatic"),AND($E1318&lt;&gt;"Pass",$E1318&lt;&gt;"Fail"),AND($G1318&lt;&gt;"",$G1318&lt;&gt;"Open",$G1318&lt;&gt;"Closed")),"Check inputs",IF(AND($E1318="Fail",$G1318=""),"Set follow-up","OK"))))</f>
        <v/>
      </c>
      <c r="I1318" s="26">
        <f>IF(AND(ISNUMBER($A1318),N($A1318)&gt;=18264,N($A1318)&lt;=73050),$A1318,0)</f>
        <v>0</v>
      </c>
    </row>
    <row r="1319" spans="1:9" x14ac:dyDescent="0.25">
      <c r="A1319" s="25"/>
      <c r="B1319" s="13"/>
      <c r="C1319" s="13"/>
      <c r="D1319" s="14"/>
      <c r="E1319" s="13"/>
      <c r="F1319" s="14"/>
      <c r="G1319" s="13"/>
      <c r="H1319" s="16" t="str">
        <f>IF(COUNTA($A1319:$G1319)=0,"",IF(OR($B1319="",SUMPRODUCT(--(Extinguishers!$A$2:$A$301=$B1319))&lt;&gt;1),"Check ID",IF(OR(NOT(AND(ISNUMBER($A1319),N($A1319)&gt;=18264,N($A1319)&lt;=73050)),N($A1319)&lt;SUMPRODUCT(--(Extinguishers!$A$2:$A$301=$B1319),Extinguishers!$E$2:$E$301),AND($C1319&lt;&gt;"Monthly",$C1319&lt;&gt;"Maintenance",$C1319&lt;&gt;"Internal",$C1319&lt;&gt;"Hydrostatic"),AND($E1319&lt;&gt;"Pass",$E1319&lt;&gt;"Fail"),AND($G1319&lt;&gt;"",$G1319&lt;&gt;"Open",$G1319&lt;&gt;"Closed")),"Check inputs",IF(AND($E1319="Fail",$G1319=""),"Set follow-up","OK"))))</f>
        <v/>
      </c>
      <c r="I1319" s="26">
        <f>IF(AND(ISNUMBER($A1319),N($A1319)&gt;=18264,N($A1319)&lt;=73050),$A1319,0)</f>
        <v>0</v>
      </c>
    </row>
    <row r="1320" spans="1:9" x14ac:dyDescent="0.25">
      <c r="A1320" s="25"/>
      <c r="B1320" s="13"/>
      <c r="C1320" s="13"/>
      <c r="D1320" s="14"/>
      <c r="E1320" s="13"/>
      <c r="F1320" s="14"/>
      <c r="G1320" s="13"/>
      <c r="H1320" s="16" t="str">
        <f>IF(COUNTA($A1320:$G1320)=0,"",IF(OR($B1320="",SUMPRODUCT(--(Extinguishers!$A$2:$A$301=$B1320))&lt;&gt;1),"Check ID",IF(OR(NOT(AND(ISNUMBER($A1320),N($A1320)&gt;=18264,N($A1320)&lt;=73050)),N($A1320)&lt;SUMPRODUCT(--(Extinguishers!$A$2:$A$301=$B1320),Extinguishers!$E$2:$E$301),AND($C1320&lt;&gt;"Monthly",$C1320&lt;&gt;"Maintenance",$C1320&lt;&gt;"Internal",$C1320&lt;&gt;"Hydrostatic"),AND($E1320&lt;&gt;"Pass",$E1320&lt;&gt;"Fail"),AND($G1320&lt;&gt;"",$G1320&lt;&gt;"Open",$G1320&lt;&gt;"Closed")),"Check inputs",IF(AND($E1320="Fail",$G1320=""),"Set follow-up","OK"))))</f>
        <v/>
      </c>
      <c r="I1320" s="26">
        <f>IF(AND(ISNUMBER($A1320),N($A1320)&gt;=18264,N($A1320)&lt;=73050),$A1320,0)</f>
        <v>0</v>
      </c>
    </row>
    <row r="1321" spans="1:9" x14ac:dyDescent="0.25">
      <c r="A1321" s="25"/>
      <c r="B1321" s="13"/>
      <c r="C1321" s="13"/>
      <c r="D1321" s="14"/>
      <c r="E1321" s="13"/>
      <c r="F1321" s="14"/>
      <c r="G1321" s="13"/>
      <c r="H1321" s="16" t="str">
        <f>IF(COUNTA($A1321:$G1321)=0,"",IF(OR($B1321="",SUMPRODUCT(--(Extinguishers!$A$2:$A$301=$B1321))&lt;&gt;1),"Check ID",IF(OR(NOT(AND(ISNUMBER($A1321),N($A1321)&gt;=18264,N($A1321)&lt;=73050)),N($A1321)&lt;SUMPRODUCT(--(Extinguishers!$A$2:$A$301=$B1321),Extinguishers!$E$2:$E$301),AND($C1321&lt;&gt;"Monthly",$C1321&lt;&gt;"Maintenance",$C1321&lt;&gt;"Internal",$C1321&lt;&gt;"Hydrostatic"),AND($E1321&lt;&gt;"Pass",$E1321&lt;&gt;"Fail"),AND($G1321&lt;&gt;"",$G1321&lt;&gt;"Open",$G1321&lt;&gt;"Closed")),"Check inputs",IF(AND($E1321="Fail",$G1321=""),"Set follow-up","OK"))))</f>
        <v/>
      </c>
      <c r="I1321" s="26">
        <f>IF(AND(ISNUMBER($A1321),N($A1321)&gt;=18264,N($A1321)&lt;=73050),$A1321,0)</f>
        <v>0</v>
      </c>
    </row>
    <row r="1322" spans="1:9" x14ac:dyDescent="0.25">
      <c r="A1322" s="25"/>
      <c r="B1322" s="13"/>
      <c r="C1322" s="13"/>
      <c r="D1322" s="14"/>
      <c r="E1322" s="13"/>
      <c r="F1322" s="14"/>
      <c r="G1322" s="13"/>
      <c r="H1322" s="16" t="str">
        <f>IF(COUNTA($A1322:$G1322)=0,"",IF(OR($B1322="",SUMPRODUCT(--(Extinguishers!$A$2:$A$301=$B1322))&lt;&gt;1),"Check ID",IF(OR(NOT(AND(ISNUMBER($A1322),N($A1322)&gt;=18264,N($A1322)&lt;=73050)),N($A1322)&lt;SUMPRODUCT(--(Extinguishers!$A$2:$A$301=$B1322),Extinguishers!$E$2:$E$301),AND($C1322&lt;&gt;"Monthly",$C1322&lt;&gt;"Maintenance",$C1322&lt;&gt;"Internal",$C1322&lt;&gt;"Hydrostatic"),AND($E1322&lt;&gt;"Pass",$E1322&lt;&gt;"Fail"),AND($G1322&lt;&gt;"",$G1322&lt;&gt;"Open",$G1322&lt;&gt;"Closed")),"Check inputs",IF(AND($E1322="Fail",$G1322=""),"Set follow-up","OK"))))</f>
        <v/>
      </c>
      <c r="I1322" s="26">
        <f>IF(AND(ISNUMBER($A1322),N($A1322)&gt;=18264,N($A1322)&lt;=73050),$A1322,0)</f>
        <v>0</v>
      </c>
    </row>
    <row r="1323" spans="1:9" x14ac:dyDescent="0.25">
      <c r="A1323" s="25"/>
      <c r="B1323" s="13"/>
      <c r="C1323" s="13"/>
      <c r="D1323" s="14"/>
      <c r="E1323" s="13"/>
      <c r="F1323" s="14"/>
      <c r="G1323" s="13"/>
      <c r="H1323" s="16" t="str">
        <f>IF(COUNTA($A1323:$G1323)=0,"",IF(OR($B1323="",SUMPRODUCT(--(Extinguishers!$A$2:$A$301=$B1323))&lt;&gt;1),"Check ID",IF(OR(NOT(AND(ISNUMBER($A1323),N($A1323)&gt;=18264,N($A1323)&lt;=73050)),N($A1323)&lt;SUMPRODUCT(--(Extinguishers!$A$2:$A$301=$B1323),Extinguishers!$E$2:$E$301),AND($C1323&lt;&gt;"Monthly",$C1323&lt;&gt;"Maintenance",$C1323&lt;&gt;"Internal",$C1323&lt;&gt;"Hydrostatic"),AND($E1323&lt;&gt;"Pass",$E1323&lt;&gt;"Fail"),AND($G1323&lt;&gt;"",$G1323&lt;&gt;"Open",$G1323&lt;&gt;"Closed")),"Check inputs",IF(AND($E1323="Fail",$G1323=""),"Set follow-up","OK"))))</f>
        <v/>
      </c>
      <c r="I1323" s="26">
        <f>IF(AND(ISNUMBER($A1323),N($A1323)&gt;=18264,N($A1323)&lt;=73050),$A1323,0)</f>
        <v>0</v>
      </c>
    </row>
    <row r="1324" spans="1:9" x14ac:dyDescent="0.25">
      <c r="A1324" s="25"/>
      <c r="B1324" s="13"/>
      <c r="C1324" s="13"/>
      <c r="D1324" s="14"/>
      <c r="E1324" s="13"/>
      <c r="F1324" s="14"/>
      <c r="G1324" s="13"/>
      <c r="H1324" s="16" t="str">
        <f>IF(COUNTA($A1324:$G1324)=0,"",IF(OR($B1324="",SUMPRODUCT(--(Extinguishers!$A$2:$A$301=$B1324))&lt;&gt;1),"Check ID",IF(OR(NOT(AND(ISNUMBER($A1324),N($A1324)&gt;=18264,N($A1324)&lt;=73050)),N($A1324)&lt;SUMPRODUCT(--(Extinguishers!$A$2:$A$301=$B1324),Extinguishers!$E$2:$E$301),AND($C1324&lt;&gt;"Monthly",$C1324&lt;&gt;"Maintenance",$C1324&lt;&gt;"Internal",$C1324&lt;&gt;"Hydrostatic"),AND($E1324&lt;&gt;"Pass",$E1324&lt;&gt;"Fail"),AND($G1324&lt;&gt;"",$G1324&lt;&gt;"Open",$G1324&lt;&gt;"Closed")),"Check inputs",IF(AND($E1324="Fail",$G1324=""),"Set follow-up","OK"))))</f>
        <v/>
      </c>
      <c r="I1324" s="26">
        <f>IF(AND(ISNUMBER($A1324),N($A1324)&gt;=18264,N($A1324)&lt;=73050),$A1324,0)</f>
        <v>0</v>
      </c>
    </row>
    <row r="1325" spans="1:9" x14ac:dyDescent="0.25">
      <c r="A1325" s="25"/>
      <c r="B1325" s="13"/>
      <c r="C1325" s="13"/>
      <c r="D1325" s="14"/>
      <c r="E1325" s="13"/>
      <c r="F1325" s="14"/>
      <c r="G1325" s="13"/>
      <c r="H1325" s="16" t="str">
        <f>IF(COUNTA($A1325:$G1325)=0,"",IF(OR($B1325="",SUMPRODUCT(--(Extinguishers!$A$2:$A$301=$B1325))&lt;&gt;1),"Check ID",IF(OR(NOT(AND(ISNUMBER($A1325),N($A1325)&gt;=18264,N($A1325)&lt;=73050)),N($A1325)&lt;SUMPRODUCT(--(Extinguishers!$A$2:$A$301=$B1325),Extinguishers!$E$2:$E$301),AND($C1325&lt;&gt;"Monthly",$C1325&lt;&gt;"Maintenance",$C1325&lt;&gt;"Internal",$C1325&lt;&gt;"Hydrostatic"),AND($E1325&lt;&gt;"Pass",$E1325&lt;&gt;"Fail"),AND($G1325&lt;&gt;"",$G1325&lt;&gt;"Open",$G1325&lt;&gt;"Closed")),"Check inputs",IF(AND($E1325="Fail",$G1325=""),"Set follow-up","OK"))))</f>
        <v/>
      </c>
      <c r="I1325" s="26">
        <f>IF(AND(ISNUMBER($A1325),N($A1325)&gt;=18264,N($A1325)&lt;=73050),$A1325,0)</f>
        <v>0</v>
      </c>
    </row>
    <row r="1326" spans="1:9" x14ac:dyDescent="0.25">
      <c r="A1326" s="25"/>
      <c r="B1326" s="13"/>
      <c r="C1326" s="13"/>
      <c r="D1326" s="14"/>
      <c r="E1326" s="13"/>
      <c r="F1326" s="14"/>
      <c r="G1326" s="13"/>
      <c r="H1326" s="16" t="str">
        <f>IF(COUNTA($A1326:$G1326)=0,"",IF(OR($B1326="",SUMPRODUCT(--(Extinguishers!$A$2:$A$301=$B1326))&lt;&gt;1),"Check ID",IF(OR(NOT(AND(ISNUMBER($A1326),N($A1326)&gt;=18264,N($A1326)&lt;=73050)),N($A1326)&lt;SUMPRODUCT(--(Extinguishers!$A$2:$A$301=$B1326),Extinguishers!$E$2:$E$301),AND($C1326&lt;&gt;"Monthly",$C1326&lt;&gt;"Maintenance",$C1326&lt;&gt;"Internal",$C1326&lt;&gt;"Hydrostatic"),AND($E1326&lt;&gt;"Pass",$E1326&lt;&gt;"Fail"),AND($G1326&lt;&gt;"",$G1326&lt;&gt;"Open",$G1326&lt;&gt;"Closed")),"Check inputs",IF(AND($E1326="Fail",$G1326=""),"Set follow-up","OK"))))</f>
        <v/>
      </c>
      <c r="I1326" s="26">
        <f>IF(AND(ISNUMBER($A1326),N($A1326)&gt;=18264,N($A1326)&lt;=73050),$A1326,0)</f>
        <v>0</v>
      </c>
    </row>
    <row r="1327" spans="1:9" x14ac:dyDescent="0.25">
      <c r="A1327" s="25"/>
      <c r="B1327" s="13"/>
      <c r="C1327" s="13"/>
      <c r="D1327" s="14"/>
      <c r="E1327" s="13"/>
      <c r="F1327" s="14"/>
      <c r="G1327" s="13"/>
      <c r="H1327" s="16" t="str">
        <f>IF(COUNTA($A1327:$G1327)=0,"",IF(OR($B1327="",SUMPRODUCT(--(Extinguishers!$A$2:$A$301=$B1327))&lt;&gt;1),"Check ID",IF(OR(NOT(AND(ISNUMBER($A1327),N($A1327)&gt;=18264,N($A1327)&lt;=73050)),N($A1327)&lt;SUMPRODUCT(--(Extinguishers!$A$2:$A$301=$B1327),Extinguishers!$E$2:$E$301),AND($C1327&lt;&gt;"Monthly",$C1327&lt;&gt;"Maintenance",$C1327&lt;&gt;"Internal",$C1327&lt;&gt;"Hydrostatic"),AND($E1327&lt;&gt;"Pass",$E1327&lt;&gt;"Fail"),AND($G1327&lt;&gt;"",$G1327&lt;&gt;"Open",$G1327&lt;&gt;"Closed")),"Check inputs",IF(AND($E1327="Fail",$G1327=""),"Set follow-up","OK"))))</f>
        <v/>
      </c>
      <c r="I1327" s="26">
        <f>IF(AND(ISNUMBER($A1327),N($A1327)&gt;=18264,N($A1327)&lt;=73050),$A1327,0)</f>
        <v>0</v>
      </c>
    </row>
    <row r="1328" spans="1:9" x14ac:dyDescent="0.25">
      <c r="A1328" s="25"/>
      <c r="B1328" s="13"/>
      <c r="C1328" s="13"/>
      <c r="D1328" s="14"/>
      <c r="E1328" s="13"/>
      <c r="F1328" s="14"/>
      <c r="G1328" s="13"/>
      <c r="H1328" s="16" t="str">
        <f>IF(COUNTA($A1328:$G1328)=0,"",IF(OR($B1328="",SUMPRODUCT(--(Extinguishers!$A$2:$A$301=$B1328))&lt;&gt;1),"Check ID",IF(OR(NOT(AND(ISNUMBER($A1328),N($A1328)&gt;=18264,N($A1328)&lt;=73050)),N($A1328)&lt;SUMPRODUCT(--(Extinguishers!$A$2:$A$301=$B1328),Extinguishers!$E$2:$E$301),AND($C1328&lt;&gt;"Monthly",$C1328&lt;&gt;"Maintenance",$C1328&lt;&gt;"Internal",$C1328&lt;&gt;"Hydrostatic"),AND($E1328&lt;&gt;"Pass",$E1328&lt;&gt;"Fail"),AND($G1328&lt;&gt;"",$G1328&lt;&gt;"Open",$G1328&lt;&gt;"Closed")),"Check inputs",IF(AND($E1328="Fail",$G1328=""),"Set follow-up","OK"))))</f>
        <v/>
      </c>
      <c r="I1328" s="26">
        <f>IF(AND(ISNUMBER($A1328),N($A1328)&gt;=18264,N($A1328)&lt;=73050),$A1328,0)</f>
        <v>0</v>
      </c>
    </row>
    <row r="1329" spans="1:9" x14ac:dyDescent="0.25">
      <c r="A1329" s="25"/>
      <c r="B1329" s="13"/>
      <c r="C1329" s="13"/>
      <c r="D1329" s="14"/>
      <c r="E1329" s="13"/>
      <c r="F1329" s="14"/>
      <c r="G1329" s="13"/>
      <c r="H1329" s="16" t="str">
        <f>IF(COUNTA($A1329:$G1329)=0,"",IF(OR($B1329="",SUMPRODUCT(--(Extinguishers!$A$2:$A$301=$B1329))&lt;&gt;1),"Check ID",IF(OR(NOT(AND(ISNUMBER($A1329),N($A1329)&gt;=18264,N($A1329)&lt;=73050)),N($A1329)&lt;SUMPRODUCT(--(Extinguishers!$A$2:$A$301=$B1329),Extinguishers!$E$2:$E$301),AND($C1329&lt;&gt;"Monthly",$C1329&lt;&gt;"Maintenance",$C1329&lt;&gt;"Internal",$C1329&lt;&gt;"Hydrostatic"),AND($E1329&lt;&gt;"Pass",$E1329&lt;&gt;"Fail"),AND($G1329&lt;&gt;"",$G1329&lt;&gt;"Open",$G1329&lt;&gt;"Closed")),"Check inputs",IF(AND($E1329="Fail",$G1329=""),"Set follow-up","OK"))))</f>
        <v/>
      </c>
      <c r="I1329" s="26">
        <f>IF(AND(ISNUMBER($A1329),N($A1329)&gt;=18264,N($A1329)&lt;=73050),$A1329,0)</f>
        <v>0</v>
      </c>
    </row>
    <row r="1330" spans="1:9" x14ac:dyDescent="0.25">
      <c r="A1330" s="25"/>
      <c r="B1330" s="13"/>
      <c r="C1330" s="13"/>
      <c r="D1330" s="14"/>
      <c r="E1330" s="13"/>
      <c r="F1330" s="14"/>
      <c r="G1330" s="13"/>
      <c r="H1330" s="16" t="str">
        <f>IF(COUNTA($A1330:$G1330)=0,"",IF(OR($B1330="",SUMPRODUCT(--(Extinguishers!$A$2:$A$301=$B1330))&lt;&gt;1),"Check ID",IF(OR(NOT(AND(ISNUMBER($A1330),N($A1330)&gt;=18264,N($A1330)&lt;=73050)),N($A1330)&lt;SUMPRODUCT(--(Extinguishers!$A$2:$A$301=$B1330),Extinguishers!$E$2:$E$301),AND($C1330&lt;&gt;"Monthly",$C1330&lt;&gt;"Maintenance",$C1330&lt;&gt;"Internal",$C1330&lt;&gt;"Hydrostatic"),AND($E1330&lt;&gt;"Pass",$E1330&lt;&gt;"Fail"),AND($G1330&lt;&gt;"",$G1330&lt;&gt;"Open",$G1330&lt;&gt;"Closed")),"Check inputs",IF(AND($E1330="Fail",$G1330=""),"Set follow-up","OK"))))</f>
        <v/>
      </c>
      <c r="I1330" s="26">
        <f>IF(AND(ISNUMBER($A1330),N($A1330)&gt;=18264,N($A1330)&lt;=73050),$A1330,0)</f>
        <v>0</v>
      </c>
    </row>
    <row r="1331" spans="1:9" x14ac:dyDescent="0.25">
      <c r="A1331" s="25"/>
      <c r="B1331" s="13"/>
      <c r="C1331" s="13"/>
      <c r="D1331" s="14"/>
      <c r="E1331" s="13"/>
      <c r="F1331" s="14"/>
      <c r="G1331" s="13"/>
      <c r="H1331" s="16" t="str">
        <f>IF(COUNTA($A1331:$G1331)=0,"",IF(OR($B1331="",SUMPRODUCT(--(Extinguishers!$A$2:$A$301=$B1331))&lt;&gt;1),"Check ID",IF(OR(NOT(AND(ISNUMBER($A1331),N($A1331)&gt;=18264,N($A1331)&lt;=73050)),N($A1331)&lt;SUMPRODUCT(--(Extinguishers!$A$2:$A$301=$B1331),Extinguishers!$E$2:$E$301),AND($C1331&lt;&gt;"Monthly",$C1331&lt;&gt;"Maintenance",$C1331&lt;&gt;"Internal",$C1331&lt;&gt;"Hydrostatic"),AND($E1331&lt;&gt;"Pass",$E1331&lt;&gt;"Fail"),AND($G1331&lt;&gt;"",$G1331&lt;&gt;"Open",$G1331&lt;&gt;"Closed")),"Check inputs",IF(AND($E1331="Fail",$G1331=""),"Set follow-up","OK"))))</f>
        <v/>
      </c>
      <c r="I1331" s="26">
        <f>IF(AND(ISNUMBER($A1331),N($A1331)&gt;=18264,N($A1331)&lt;=73050),$A1331,0)</f>
        <v>0</v>
      </c>
    </row>
    <row r="1332" spans="1:9" x14ac:dyDescent="0.25">
      <c r="A1332" s="25"/>
      <c r="B1332" s="13"/>
      <c r="C1332" s="13"/>
      <c r="D1332" s="14"/>
      <c r="E1332" s="13"/>
      <c r="F1332" s="14"/>
      <c r="G1332" s="13"/>
      <c r="H1332" s="16" t="str">
        <f>IF(COUNTA($A1332:$G1332)=0,"",IF(OR($B1332="",SUMPRODUCT(--(Extinguishers!$A$2:$A$301=$B1332))&lt;&gt;1),"Check ID",IF(OR(NOT(AND(ISNUMBER($A1332),N($A1332)&gt;=18264,N($A1332)&lt;=73050)),N($A1332)&lt;SUMPRODUCT(--(Extinguishers!$A$2:$A$301=$B1332),Extinguishers!$E$2:$E$301),AND($C1332&lt;&gt;"Monthly",$C1332&lt;&gt;"Maintenance",$C1332&lt;&gt;"Internal",$C1332&lt;&gt;"Hydrostatic"),AND($E1332&lt;&gt;"Pass",$E1332&lt;&gt;"Fail"),AND($G1332&lt;&gt;"",$G1332&lt;&gt;"Open",$G1332&lt;&gt;"Closed")),"Check inputs",IF(AND($E1332="Fail",$G1332=""),"Set follow-up","OK"))))</f>
        <v/>
      </c>
      <c r="I1332" s="26">
        <f>IF(AND(ISNUMBER($A1332),N($A1332)&gt;=18264,N($A1332)&lt;=73050),$A1332,0)</f>
        <v>0</v>
      </c>
    </row>
    <row r="1333" spans="1:9" x14ac:dyDescent="0.25">
      <c r="A1333" s="25"/>
      <c r="B1333" s="13"/>
      <c r="C1333" s="13"/>
      <c r="D1333" s="14"/>
      <c r="E1333" s="13"/>
      <c r="F1333" s="14"/>
      <c r="G1333" s="13"/>
      <c r="H1333" s="16" t="str">
        <f>IF(COUNTA($A1333:$G1333)=0,"",IF(OR($B1333="",SUMPRODUCT(--(Extinguishers!$A$2:$A$301=$B1333))&lt;&gt;1),"Check ID",IF(OR(NOT(AND(ISNUMBER($A1333),N($A1333)&gt;=18264,N($A1333)&lt;=73050)),N($A1333)&lt;SUMPRODUCT(--(Extinguishers!$A$2:$A$301=$B1333),Extinguishers!$E$2:$E$301),AND($C1333&lt;&gt;"Monthly",$C1333&lt;&gt;"Maintenance",$C1333&lt;&gt;"Internal",$C1333&lt;&gt;"Hydrostatic"),AND($E1333&lt;&gt;"Pass",$E1333&lt;&gt;"Fail"),AND($G1333&lt;&gt;"",$G1333&lt;&gt;"Open",$G1333&lt;&gt;"Closed")),"Check inputs",IF(AND($E1333="Fail",$G1333=""),"Set follow-up","OK"))))</f>
        <v/>
      </c>
      <c r="I1333" s="26">
        <f>IF(AND(ISNUMBER($A1333),N($A1333)&gt;=18264,N($A1333)&lt;=73050),$A1333,0)</f>
        <v>0</v>
      </c>
    </row>
    <row r="1334" spans="1:9" x14ac:dyDescent="0.25">
      <c r="A1334" s="25"/>
      <c r="B1334" s="13"/>
      <c r="C1334" s="13"/>
      <c r="D1334" s="14"/>
      <c r="E1334" s="13"/>
      <c r="F1334" s="14"/>
      <c r="G1334" s="13"/>
      <c r="H1334" s="16" t="str">
        <f>IF(COUNTA($A1334:$G1334)=0,"",IF(OR($B1334="",SUMPRODUCT(--(Extinguishers!$A$2:$A$301=$B1334))&lt;&gt;1),"Check ID",IF(OR(NOT(AND(ISNUMBER($A1334),N($A1334)&gt;=18264,N($A1334)&lt;=73050)),N($A1334)&lt;SUMPRODUCT(--(Extinguishers!$A$2:$A$301=$B1334),Extinguishers!$E$2:$E$301),AND($C1334&lt;&gt;"Monthly",$C1334&lt;&gt;"Maintenance",$C1334&lt;&gt;"Internal",$C1334&lt;&gt;"Hydrostatic"),AND($E1334&lt;&gt;"Pass",$E1334&lt;&gt;"Fail"),AND($G1334&lt;&gt;"",$G1334&lt;&gt;"Open",$G1334&lt;&gt;"Closed")),"Check inputs",IF(AND($E1334="Fail",$G1334=""),"Set follow-up","OK"))))</f>
        <v/>
      </c>
      <c r="I1334" s="26">
        <f>IF(AND(ISNUMBER($A1334),N($A1334)&gt;=18264,N($A1334)&lt;=73050),$A1334,0)</f>
        <v>0</v>
      </c>
    </row>
    <row r="1335" spans="1:9" x14ac:dyDescent="0.25">
      <c r="A1335" s="25"/>
      <c r="B1335" s="13"/>
      <c r="C1335" s="13"/>
      <c r="D1335" s="14"/>
      <c r="E1335" s="13"/>
      <c r="F1335" s="14"/>
      <c r="G1335" s="13"/>
      <c r="H1335" s="16" t="str">
        <f>IF(COUNTA($A1335:$G1335)=0,"",IF(OR($B1335="",SUMPRODUCT(--(Extinguishers!$A$2:$A$301=$B1335))&lt;&gt;1),"Check ID",IF(OR(NOT(AND(ISNUMBER($A1335),N($A1335)&gt;=18264,N($A1335)&lt;=73050)),N($A1335)&lt;SUMPRODUCT(--(Extinguishers!$A$2:$A$301=$B1335),Extinguishers!$E$2:$E$301),AND($C1335&lt;&gt;"Monthly",$C1335&lt;&gt;"Maintenance",$C1335&lt;&gt;"Internal",$C1335&lt;&gt;"Hydrostatic"),AND($E1335&lt;&gt;"Pass",$E1335&lt;&gt;"Fail"),AND($G1335&lt;&gt;"",$G1335&lt;&gt;"Open",$G1335&lt;&gt;"Closed")),"Check inputs",IF(AND($E1335="Fail",$G1335=""),"Set follow-up","OK"))))</f>
        <v/>
      </c>
      <c r="I1335" s="26">
        <f>IF(AND(ISNUMBER($A1335),N($A1335)&gt;=18264,N($A1335)&lt;=73050),$A1335,0)</f>
        <v>0</v>
      </c>
    </row>
    <row r="1336" spans="1:9" x14ac:dyDescent="0.25">
      <c r="A1336" s="25"/>
      <c r="B1336" s="13"/>
      <c r="C1336" s="13"/>
      <c r="D1336" s="14"/>
      <c r="E1336" s="13"/>
      <c r="F1336" s="14"/>
      <c r="G1336" s="13"/>
      <c r="H1336" s="16" t="str">
        <f>IF(COUNTA($A1336:$G1336)=0,"",IF(OR($B1336="",SUMPRODUCT(--(Extinguishers!$A$2:$A$301=$B1336))&lt;&gt;1),"Check ID",IF(OR(NOT(AND(ISNUMBER($A1336),N($A1336)&gt;=18264,N($A1336)&lt;=73050)),N($A1336)&lt;SUMPRODUCT(--(Extinguishers!$A$2:$A$301=$B1336),Extinguishers!$E$2:$E$301),AND($C1336&lt;&gt;"Monthly",$C1336&lt;&gt;"Maintenance",$C1336&lt;&gt;"Internal",$C1336&lt;&gt;"Hydrostatic"),AND($E1336&lt;&gt;"Pass",$E1336&lt;&gt;"Fail"),AND($G1336&lt;&gt;"",$G1336&lt;&gt;"Open",$G1336&lt;&gt;"Closed")),"Check inputs",IF(AND($E1336="Fail",$G1336=""),"Set follow-up","OK"))))</f>
        <v/>
      </c>
      <c r="I1336" s="26">
        <f>IF(AND(ISNUMBER($A1336),N($A1336)&gt;=18264,N($A1336)&lt;=73050),$A1336,0)</f>
        <v>0</v>
      </c>
    </row>
    <row r="1337" spans="1:9" x14ac:dyDescent="0.25">
      <c r="A1337" s="25"/>
      <c r="B1337" s="13"/>
      <c r="C1337" s="13"/>
      <c r="D1337" s="14"/>
      <c r="E1337" s="13"/>
      <c r="F1337" s="14"/>
      <c r="G1337" s="13"/>
      <c r="H1337" s="16" t="str">
        <f>IF(COUNTA($A1337:$G1337)=0,"",IF(OR($B1337="",SUMPRODUCT(--(Extinguishers!$A$2:$A$301=$B1337))&lt;&gt;1),"Check ID",IF(OR(NOT(AND(ISNUMBER($A1337),N($A1337)&gt;=18264,N($A1337)&lt;=73050)),N($A1337)&lt;SUMPRODUCT(--(Extinguishers!$A$2:$A$301=$B1337),Extinguishers!$E$2:$E$301),AND($C1337&lt;&gt;"Monthly",$C1337&lt;&gt;"Maintenance",$C1337&lt;&gt;"Internal",$C1337&lt;&gt;"Hydrostatic"),AND($E1337&lt;&gt;"Pass",$E1337&lt;&gt;"Fail"),AND($G1337&lt;&gt;"",$G1337&lt;&gt;"Open",$G1337&lt;&gt;"Closed")),"Check inputs",IF(AND($E1337="Fail",$G1337=""),"Set follow-up","OK"))))</f>
        <v/>
      </c>
      <c r="I1337" s="26">
        <f>IF(AND(ISNUMBER($A1337),N($A1337)&gt;=18264,N($A1337)&lt;=73050),$A1337,0)</f>
        <v>0</v>
      </c>
    </row>
    <row r="1338" spans="1:9" x14ac:dyDescent="0.25">
      <c r="A1338" s="25"/>
      <c r="B1338" s="13"/>
      <c r="C1338" s="13"/>
      <c r="D1338" s="14"/>
      <c r="E1338" s="13"/>
      <c r="F1338" s="14"/>
      <c r="G1338" s="13"/>
      <c r="H1338" s="16" t="str">
        <f>IF(COUNTA($A1338:$G1338)=0,"",IF(OR($B1338="",SUMPRODUCT(--(Extinguishers!$A$2:$A$301=$B1338))&lt;&gt;1),"Check ID",IF(OR(NOT(AND(ISNUMBER($A1338),N($A1338)&gt;=18264,N($A1338)&lt;=73050)),N($A1338)&lt;SUMPRODUCT(--(Extinguishers!$A$2:$A$301=$B1338),Extinguishers!$E$2:$E$301),AND($C1338&lt;&gt;"Monthly",$C1338&lt;&gt;"Maintenance",$C1338&lt;&gt;"Internal",$C1338&lt;&gt;"Hydrostatic"),AND($E1338&lt;&gt;"Pass",$E1338&lt;&gt;"Fail"),AND($G1338&lt;&gt;"",$G1338&lt;&gt;"Open",$G1338&lt;&gt;"Closed")),"Check inputs",IF(AND($E1338="Fail",$G1338=""),"Set follow-up","OK"))))</f>
        <v/>
      </c>
      <c r="I1338" s="26">
        <f>IF(AND(ISNUMBER($A1338),N($A1338)&gt;=18264,N($A1338)&lt;=73050),$A1338,0)</f>
        <v>0</v>
      </c>
    </row>
    <row r="1339" spans="1:9" x14ac:dyDescent="0.25">
      <c r="A1339" s="25"/>
      <c r="B1339" s="13"/>
      <c r="C1339" s="13"/>
      <c r="D1339" s="14"/>
      <c r="E1339" s="13"/>
      <c r="F1339" s="14"/>
      <c r="G1339" s="13"/>
      <c r="H1339" s="16" t="str">
        <f>IF(COUNTA($A1339:$G1339)=0,"",IF(OR($B1339="",SUMPRODUCT(--(Extinguishers!$A$2:$A$301=$B1339))&lt;&gt;1),"Check ID",IF(OR(NOT(AND(ISNUMBER($A1339),N($A1339)&gt;=18264,N($A1339)&lt;=73050)),N($A1339)&lt;SUMPRODUCT(--(Extinguishers!$A$2:$A$301=$B1339),Extinguishers!$E$2:$E$301),AND($C1339&lt;&gt;"Monthly",$C1339&lt;&gt;"Maintenance",$C1339&lt;&gt;"Internal",$C1339&lt;&gt;"Hydrostatic"),AND($E1339&lt;&gt;"Pass",$E1339&lt;&gt;"Fail"),AND($G1339&lt;&gt;"",$G1339&lt;&gt;"Open",$G1339&lt;&gt;"Closed")),"Check inputs",IF(AND($E1339="Fail",$G1339=""),"Set follow-up","OK"))))</f>
        <v/>
      </c>
      <c r="I1339" s="26">
        <f>IF(AND(ISNUMBER($A1339),N($A1339)&gt;=18264,N($A1339)&lt;=73050),$A1339,0)</f>
        <v>0</v>
      </c>
    </row>
    <row r="1340" spans="1:9" x14ac:dyDescent="0.25">
      <c r="A1340" s="25"/>
      <c r="B1340" s="13"/>
      <c r="C1340" s="13"/>
      <c r="D1340" s="14"/>
      <c r="E1340" s="13"/>
      <c r="F1340" s="14"/>
      <c r="G1340" s="13"/>
      <c r="H1340" s="16" t="str">
        <f>IF(COUNTA($A1340:$G1340)=0,"",IF(OR($B1340="",SUMPRODUCT(--(Extinguishers!$A$2:$A$301=$B1340))&lt;&gt;1),"Check ID",IF(OR(NOT(AND(ISNUMBER($A1340),N($A1340)&gt;=18264,N($A1340)&lt;=73050)),N($A1340)&lt;SUMPRODUCT(--(Extinguishers!$A$2:$A$301=$B1340),Extinguishers!$E$2:$E$301),AND($C1340&lt;&gt;"Monthly",$C1340&lt;&gt;"Maintenance",$C1340&lt;&gt;"Internal",$C1340&lt;&gt;"Hydrostatic"),AND($E1340&lt;&gt;"Pass",$E1340&lt;&gt;"Fail"),AND($G1340&lt;&gt;"",$G1340&lt;&gt;"Open",$G1340&lt;&gt;"Closed")),"Check inputs",IF(AND($E1340="Fail",$G1340=""),"Set follow-up","OK"))))</f>
        <v/>
      </c>
      <c r="I1340" s="26">
        <f>IF(AND(ISNUMBER($A1340),N($A1340)&gt;=18264,N($A1340)&lt;=73050),$A1340,0)</f>
        <v>0</v>
      </c>
    </row>
    <row r="1341" spans="1:9" x14ac:dyDescent="0.25">
      <c r="A1341" s="25"/>
      <c r="B1341" s="13"/>
      <c r="C1341" s="13"/>
      <c r="D1341" s="14"/>
      <c r="E1341" s="13"/>
      <c r="F1341" s="14"/>
      <c r="G1341" s="13"/>
      <c r="H1341" s="16" t="str">
        <f>IF(COUNTA($A1341:$G1341)=0,"",IF(OR($B1341="",SUMPRODUCT(--(Extinguishers!$A$2:$A$301=$B1341))&lt;&gt;1),"Check ID",IF(OR(NOT(AND(ISNUMBER($A1341),N($A1341)&gt;=18264,N($A1341)&lt;=73050)),N($A1341)&lt;SUMPRODUCT(--(Extinguishers!$A$2:$A$301=$B1341),Extinguishers!$E$2:$E$301),AND($C1341&lt;&gt;"Monthly",$C1341&lt;&gt;"Maintenance",$C1341&lt;&gt;"Internal",$C1341&lt;&gt;"Hydrostatic"),AND($E1341&lt;&gt;"Pass",$E1341&lt;&gt;"Fail"),AND($G1341&lt;&gt;"",$G1341&lt;&gt;"Open",$G1341&lt;&gt;"Closed")),"Check inputs",IF(AND($E1341="Fail",$G1341=""),"Set follow-up","OK"))))</f>
        <v/>
      </c>
      <c r="I1341" s="26">
        <f>IF(AND(ISNUMBER($A1341),N($A1341)&gt;=18264,N($A1341)&lt;=73050),$A1341,0)</f>
        <v>0</v>
      </c>
    </row>
    <row r="1342" spans="1:9" x14ac:dyDescent="0.25">
      <c r="A1342" s="25"/>
      <c r="B1342" s="13"/>
      <c r="C1342" s="13"/>
      <c r="D1342" s="14"/>
      <c r="E1342" s="13"/>
      <c r="F1342" s="14"/>
      <c r="G1342" s="13"/>
      <c r="H1342" s="16" t="str">
        <f>IF(COUNTA($A1342:$G1342)=0,"",IF(OR($B1342="",SUMPRODUCT(--(Extinguishers!$A$2:$A$301=$B1342))&lt;&gt;1),"Check ID",IF(OR(NOT(AND(ISNUMBER($A1342),N($A1342)&gt;=18264,N($A1342)&lt;=73050)),N($A1342)&lt;SUMPRODUCT(--(Extinguishers!$A$2:$A$301=$B1342),Extinguishers!$E$2:$E$301),AND($C1342&lt;&gt;"Monthly",$C1342&lt;&gt;"Maintenance",$C1342&lt;&gt;"Internal",$C1342&lt;&gt;"Hydrostatic"),AND($E1342&lt;&gt;"Pass",$E1342&lt;&gt;"Fail"),AND($G1342&lt;&gt;"",$G1342&lt;&gt;"Open",$G1342&lt;&gt;"Closed")),"Check inputs",IF(AND($E1342="Fail",$G1342=""),"Set follow-up","OK"))))</f>
        <v/>
      </c>
      <c r="I1342" s="26">
        <f>IF(AND(ISNUMBER($A1342),N($A1342)&gt;=18264,N($A1342)&lt;=73050),$A1342,0)</f>
        <v>0</v>
      </c>
    </row>
    <row r="1343" spans="1:9" x14ac:dyDescent="0.25">
      <c r="A1343" s="25"/>
      <c r="B1343" s="13"/>
      <c r="C1343" s="13"/>
      <c r="D1343" s="14"/>
      <c r="E1343" s="13"/>
      <c r="F1343" s="14"/>
      <c r="G1343" s="13"/>
      <c r="H1343" s="16" t="str">
        <f>IF(COUNTA($A1343:$G1343)=0,"",IF(OR($B1343="",SUMPRODUCT(--(Extinguishers!$A$2:$A$301=$B1343))&lt;&gt;1),"Check ID",IF(OR(NOT(AND(ISNUMBER($A1343),N($A1343)&gt;=18264,N($A1343)&lt;=73050)),N($A1343)&lt;SUMPRODUCT(--(Extinguishers!$A$2:$A$301=$B1343),Extinguishers!$E$2:$E$301),AND($C1343&lt;&gt;"Monthly",$C1343&lt;&gt;"Maintenance",$C1343&lt;&gt;"Internal",$C1343&lt;&gt;"Hydrostatic"),AND($E1343&lt;&gt;"Pass",$E1343&lt;&gt;"Fail"),AND($G1343&lt;&gt;"",$G1343&lt;&gt;"Open",$G1343&lt;&gt;"Closed")),"Check inputs",IF(AND($E1343="Fail",$G1343=""),"Set follow-up","OK"))))</f>
        <v/>
      </c>
      <c r="I1343" s="26">
        <f>IF(AND(ISNUMBER($A1343),N($A1343)&gt;=18264,N($A1343)&lt;=73050),$A1343,0)</f>
        <v>0</v>
      </c>
    </row>
    <row r="1344" spans="1:9" x14ac:dyDescent="0.25">
      <c r="A1344" s="25"/>
      <c r="B1344" s="13"/>
      <c r="C1344" s="13"/>
      <c r="D1344" s="14"/>
      <c r="E1344" s="13"/>
      <c r="F1344" s="14"/>
      <c r="G1344" s="13"/>
      <c r="H1344" s="16" t="str">
        <f>IF(COUNTA($A1344:$G1344)=0,"",IF(OR($B1344="",SUMPRODUCT(--(Extinguishers!$A$2:$A$301=$B1344))&lt;&gt;1),"Check ID",IF(OR(NOT(AND(ISNUMBER($A1344),N($A1344)&gt;=18264,N($A1344)&lt;=73050)),N($A1344)&lt;SUMPRODUCT(--(Extinguishers!$A$2:$A$301=$B1344),Extinguishers!$E$2:$E$301),AND($C1344&lt;&gt;"Monthly",$C1344&lt;&gt;"Maintenance",$C1344&lt;&gt;"Internal",$C1344&lt;&gt;"Hydrostatic"),AND($E1344&lt;&gt;"Pass",$E1344&lt;&gt;"Fail"),AND($G1344&lt;&gt;"",$G1344&lt;&gt;"Open",$G1344&lt;&gt;"Closed")),"Check inputs",IF(AND($E1344="Fail",$G1344=""),"Set follow-up","OK"))))</f>
        <v/>
      </c>
      <c r="I1344" s="26">
        <f>IF(AND(ISNUMBER($A1344),N($A1344)&gt;=18264,N($A1344)&lt;=73050),$A1344,0)</f>
        <v>0</v>
      </c>
    </row>
    <row r="1345" spans="1:9" x14ac:dyDescent="0.25">
      <c r="A1345" s="25"/>
      <c r="B1345" s="13"/>
      <c r="C1345" s="13"/>
      <c r="D1345" s="14"/>
      <c r="E1345" s="13"/>
      <c r="F1345" s="14"/>
      <c r="G1345" s="13"/>
      <c r="H1345" s="16" t="str">
        <f>IF(COUNTA($A1345:$G1345)=0,"",IF(OR($B1345="",SUMPRODUCT(--(Extinguishers!$A$2:$A$301=$B1345))&lt;&gt;1),"Check ID",IF(OR(NOT(AND(ISNUMBER($A1345),N($A1345)&gt;=18264,N($A1345)&lt;=73050)),N($A1345)&lt;SUMPRODUCT(--(Extinguishers!$A$2:$A$301=$B1345),Extinguishers!$E$2:$E$301),AND($C1345&lt;&gt;"Monthly",$C1345&lt;&gt;"Maintenance",$C1345&lt;&gt;"Internal",$C1345&lt;&gt;"Hydrostatic"),AND($E1345&lt;&gt;"Pass",$E1345&lt;&gt;"Fail"),AND($G1345&lt;&gt;"",$G1345&lt;&gt;"Open",$G1345&lt;&gt;"Closed")),"Check inputs",IF(AND($E1345="Fail",$G1345=""),"Set follow-up","OK"))))</f>
        <v/>
      </c>
      <c r="I1345" s="26">
        <f>IF(AND(ISNUMBER($A1345),N($A1345)&gt;=18264,N($A1345)&lt;=73050),$A1345,0)</f>
        <v>0</v>
      </c>
    </row>
    <row r="1346" spans="1:9" x14ac:dyDescent="0.25">
      <c r="A1346" s="25"/>
      <c r="B1346" s="13"/>
      <c r="C1346" s="13"/>
      <c r="D1346" s="14"/>
      <c r="E1346" s="13"/>
      <c r="F1346" s="14"/>
      <c r="G1346" s="13"/>
      <c r="H1346" s="16" t="str">
        <f>IF(COUNTA($A1346:$G1346)=0,"",IF(OR($B1346="",SUMPRODUCT(--(Extinguishers!$A$2:$A$301=$B1346))&lt;&gt;1),"Check ID",IF(OR(NOT(AND(ISNUMBER($A1346),N($A1346)&gt;=18264,N($A1346)&lt;=73050)),N($A1346)&lt;SUMPRODUCT(--(Extinguishers!$A$2:$A$301=$B1346),Extinguishers!$E$2:$E$301),AND($C1346&lt;&gt;"Monthly",$C1346&lt;&gt;"Maintenance",$C1346&lt;&gt;"Internal",$C1346&lt;&gt;"Hydrostatic"),AND($E1346&lt;&gt;"Pass",$E1346&lt;&gt;"Fail"),AND($G1346&lt;&gt;"",$G1346&lt;&gt;"Open",$G1346&lt;&gt;"Closed")),"Check inputs",IF(AND($E1346="Fail",$G1346=""),"Set follow-up","OK"))))</f>
        <v/>
      </c>
      <c r="I1346" s="26">
        <f>IF(AND(ISNUMBER($A1346),N($A1346)&gt;=18264,N($A1346)&lt;=73050),$A1346,0)</f>
        <v>0</v>
      </c>
    </row>
    <row r="1347" spans="1:9" x14ac:dyDescent="0.25">
      <c r="A1347" s="25"/>
      <c r="B1347" s="13"/>
      <c r="C1347" s="13"/>
      <c r="D1347" s="14"/>
      <c r="E1347" s="13"/>
      <c r="F1347" s="14"/>
      <c r="G1347" s="13"/>
      <c r="H1347" s="16" t="str">
        <f>IF(COUNTA($A1347:$G1347)=0,"",IF(OR($B1347="",SUMPRODUCT(--(Extinguishers!$A$2:$A$301=$B1347))&lt;&gt;1),"Check ID",IF(OR(NOT(AND(ISNUMBER($A1347),N($A1347)&gt;=18264,N($A1347)&lt;=73050)),N($A1347)&lt;SUMPRODUCT(--(Extinguishers!$A$2:$A$301=$B1347),Extinguishers!$E$2:$E$301),AND($C1347&lt;&gt;"Monthly",$C1347&lt;&gt;"Maintenance",$C1347&lt;&gt;"Internal",$C1347&lt;&gt;"Hydrostatic"),AND($E1347&lt;&gt;"Pass",$E1347&lt;&gt;"Fail"),AND($G1347&lt;&gt;"",$G1347&lt;&gt;"Open",$G1347&lt;&gt;"Closed")),"Check inputs",IF(AND($E1347="Fail",$G1347=""),"Set follow-up","OK"))))</f>
        <v/>
      </c>
      <c r="I1347" s="26">
        <f>IF(AND(ISNUMBER($A1347),N($A1347)&gt;=18264,N($A1347)&lt;=73050),$A1347,0)</f>
        <v>0</v>
      </c>
    </row>
    <row r="1348" spans="1:9" x14ac:dyDescent="0.25">
      <c r="A1348" s="25"/>
      <c r="B1348" s="13"/>
      <c r="C1348" s="13"/>
      <c r="D1348" s="14"/>
      <c r="E1348" s="13"/>
      <c r="F1348" s="14"/>
      <c r="G1348" s="13"/>
      <c r="H1348" s="16" t="str">
        <f>IF(COUNTA($A1348:$G1348)=0,"",IF(OR($B1348="",SUMPRODUCT(--(Extinguishers!$A$2:$A$301=$B1348))&lt;&gt;1),"Check ID",IF(OR(NOT(AND(ISNUMBER($A1348),N($A1348)&gt;=18264,N($A1348)&lt;=73050)),N($A1348)&lt;SUMPRODUCT(--(Extinguishers!$A$2:$A$301=$B1348),Extinguishers!$E$2:$E$301),AND($C1348&lt;&gt;"Monthly",$C1348&lt;&gt;"Maintenance",$C1348&lt;&gt;"Internal",$C1348&lt;&gt;"Hydrostatic"),AND($E1348&lt;&gt;"Pass",$E1348&lt;&gt;"Fail"),AND($G1348&lt;&gt;"",$G1348&lt;&gt;"Open",$G1348&lt;&gt;"Closed")),"Check inputs",IF(AND($E1348="Fail",$G1348=""),"Set follow-up","OK"))))</f>
        <v/>
      </c>
      <c r="I1348" s="26">
        <f>IF(AND(ISNUMBER($A1348),N($A1348)&gt;=18264,N($A1348)&lt;=73050),$A1348,0)</f>
        <v>0</v>
      </c>
    </row>
    <row r="1349" spans="1:9" x14ac:dyDescent="0.25">
      <c r="A1349" s="25"/>
      <c r="B1349" s="13"/>
      <c r="C1349" s="13"/>
      <c r="D1349" s="14"/>
      <c r="E1349" s="13"/>
      <c r="F1349" s="14"/>
      <c r="G1349" s="13"/>
      <c r="H1349" s="16" t="str">
        <f>IF(COUNTA($A1349:$G1349)=0,"",IF(OR($B1349="",SUMPRODUCT(--(Extinguishers!$A$2:$A$301=$B1349))&lt;&gt;1),"Check ID",IF(OR(NOT(AND(ISNUMBER($A1349),N($A1349)&gt;=18264,N($A1349)&lt;=73050)),N($A1349)&lt;SUMPRODUCT(--(Extinguishers!$A$2:$A$301=$B1349),Extinguishers!$E$2:$E$301),AND($C1349&lt;&gt;"Monthly",$C1349&lt;&gt;"Maintenance",$C1349&lt;&gt;"Internal",$C1349&lt;&gt;"Hydrostatic"),AND($E1349&lt;&gt;"Pass",$E1349&lt;&gt;"Fail"),AND($G1349&lt;&gt;"",$G1349&lt;&gt;"Open",$G1349&lt;&gt;"Closed")),"Check inputs",IF(AND($E1349="Fail",$G1349=""),"Set follow-up","OK"))))</f>
        <v/>
      </c>
      <c r="I1349" s="26">
        <f>IF(AND(ISNUMBER($A1349),N($A1349)&gt;=18264,N($A1349)&lt;=73050),$A1349,0)</f>
        <v>0</v>
      </c>
    </row>
    <row r="1350" spans="1:9" x14ac:dyDescent="0.25">
      <c r="A1350" s="25"/>
      <c r="B1350" s="13"/>
      <c r="C1350" s="13"/>
      <c r="D1350" s="14"/>
      <c r="E1350" s="13"/>
      <c r="F1350" s="14"/>
      <c r="G1350" s="13"/>
      <c r="H1350" s="16" t="str">
        <f>IF(COUNTA($A1350:$G1350)=0,"",IF(OR($B1350="",SUMPRODUCT(--(Extinguishers!$A$2:$A$301=$B1350))&lt;&gt;1),"Check ID",IF(OR(NOT(AND(ISNUMBER($A1350),N($A1350)&gt;=18264,N($A1350)&lt;=73050)),N($A1350)&lt;SUMPRODUCT(--(Extinguishers!$A$2:$A$301=$B1350),Extinguishers!$E$2:$E$301),AND($C1350&lt;&gt;"Monthly",$C1350&lt;&gt;"Maintenance",$C1350&lt;&gt;"Internal",$C1350&lt;&gt;"Hydrostatic"),AND($E1350&lt;&gt;"Pass",$E1350&lt;&gt;"Fail"),AND($G1350&lt;&gt;"",$G1350&lt;&gt;"Open",$G1350&lt;&gt;"Closed")),"Check inputs",IF(AND($E1350="Fail",$G1350=""),"Set follow-up","OK"))))</f>
        <v/>
      </c>
      <c r="I1350" s="26">
        <f>IF(AND(ISNUMBER($A1350),N($A1350)&gt;=18264,N($A1350)&lt;=73050),$A1350,0)</f>
        <v>0</v>
      </c>
    </row>
    <row r="1351" spans="1:9" x14ac:dyDescent="0.25">
      <c r="A1351" s="25"/>
      <c r="B1351" s="13"/>
      <c r="C1351" s="13"/>
      <c r="D1351" s="14"/>
      <c r="E1351" s="13"/>
      <c r="F1351" s="14"/>
      <c r="G1351" s="13"/>
      <c r="H1351" s="16" t="str">
        <f>IF(COUNTA($A1351:$G1351)=0,"",IF(OR($B1351="",SUMPRODUCT(--(Extinguishers!$A$2:$A$301=$B1351))&lt;&gt;1),"Check ID",IF(OR(NOT(AND(ISNUMBER($A1351),N($A1351)&gt;=18264,N($A1351)&lt;=73050)),N($A1351)&lt;SUMPRODUCT(--(Extinguishers!$A$2:$A$301=$B1351),Extinguishers!$E$2:$E$301),AND($C1351&lt;&gt;"Monthly",$C1351&lt;&gt;"Maintenance",$C1351&lt;&gt;"Internal",$C1351&lt;&gt;"Hydrostatic"),AND($E1351&lt;&gt;"Pass",$E1351&lt;&gt;"Fail"),AND($G1351&lt;&gt;"",$G1351&lt;&gt;"Open",$G1351&lt;&gt;"Closed")),"Check inputs",IF(AND($E1351="Fail",$G1351=""),"Set follow-up","OK"))))</f>
        <v/>
      </c>
      <c r="I1351" s="26">
        <f>IF(AND(ISNUMBER($A1351),N($A1351)&gt;=18264,N($A1351)&lt;=73050),$A1351,0)</f>
        <v>0</v>
      </c>
    </row>
    <row r="1352" spans="1:9" x14ac:dyDescent="0.25">
      <c r="A1352" s="25"/>
      <c r="B1352" s="13"/>
      <c r="C1352" s="13"/>
      <c r="D1352" s="14"/>
      <c r="E1352" s="13"/>
      <c r="F1352" s="14"/>
      <c r="G1352" s="13"/>
      <c r="H1352" s="16" t="str">
        <f>IF(COUNTA($A1352:$G1352)=0,"",IF(OR($B1352="",SUMPRODUCT(--(Extinguishers!$A$2:$A$301=$B1352))&lt;&gt;1),"Check ID",IF(OR(NOT(AND(ISNUMBER($A1352),N($A1352)&gt;=18264,N($A1352)&lt;=73050)),N($A1352)&lt;SUMPRODUCT(--(Extinguishers!$A$2:$A$301=$B1352),Extinguishers!$E$2:$E$301),AND($C1352&lt;&gt;"Monthly",$C1352&lt;&gt;"Maintenance",$C1352&lt;&gt;"Internal",$C1352&lt;&gt;"Hydrostatic"),AND($E1352&lt;&gt;"Pass",$E1352&lt;&gt;"Fail"),AND($G1352&lt;&gt;"",$G1352&lt;&gt;"Open",$G1352&lt;&gt;"Closed")),"Check inputs",IF(AND($E1352="Fail",$G1352=""),"Set follow-up","OK"))))</f>
        <v/>
      </c>
      <c r="I1352" s="26">
        <f>IF(AND(ISNUMBER($A1352),N($A1352)&gt;=18264,N($A1352)&lt;=73050),$A1352,0)</f>
        <v>0</v>
      </c>
    </row>
    <row r="1353" spans="1:9" x14ac:dyDescent="0.25">
      <c r="A1353" s="25"/>
      <c r="B1353" s="13"/>
      <c r="C1353" s="13"/>
      <c r="D1353" s="14"/>
      <c r="E1353" s="13"/>
      <c r="F1353" s="14"/>
      <c r="G1353" s="13"/>
      <c r="H1353" s="16" t="str">
        <f>IF(COUNTA($A1353:$G1353)=0,"",IF(OR($B1353="",SUMPRODUCT(--(Extinguishers!$A$2:$A$301=$B1353))&lt;&gt;1),"Check ID",IF(OR(NOT(AND(ISNUMBER($A1353),N($A1353)&gt;=18264,N($A1353)&lt;=73050)),N($A1353)&lt;SUMPRODUCT(--(Extinguishers!$A$2:$A$301=$B1353),Extinguishers!$E$2:$E$301),AND($C1353&lt;&gt;"Monthly",$C1353&lt;&gt;"Maintenance",$C1353&lt;&gt;"Internal",$C1353&lt;&gt;"Hydrostatic"),AND($E1353&lt;&gt;"Pass",$E1353&lt;&gt;"Fail"),AND($G1353&lt;&gt;"",$G1353&lt;&gt;"Open",$G1353&lt;&gt;"Closed")),"Check inputs",IF(AND($E1353="Fail",$G1353=""),"Set follow-up","OK"))))</f>
        <v/>
      </c>
      <c r="I1353" s="26">
        <f>IF(AND(ISNUMBER($A1353),N($A1353)&gt;=18264,N($A1353)&lt;=73050),$A1353,0)</f>
        <v>0</v>
      </c>
    </row>
    <row r="1354" spans="1:9" x14ac:dyDescent="0.25">
      <c r="A1354" s="25"/>
      <c r="B1354" s="13"/>
      <c r="C1354" s="13"/>
      <c r="D1354" s="14"/>
      <c r="E1354" s="13"/>
      <c r="F1354" s="14"/>
      <c r="G1354" s="13"/>
      <c r="H1354" s="16" t="str">
        <f>IF(COUNTA($A1354:$G1354)=0,"",IF(OR($B1354="",SUMPRODUCT(--(Extinguishers!$A$2:$A$301=$B1354))&lt;&gt;1),"Check ID",IF(OR(NOT(AND(ISNUMBER($A1354),N($A1354)&gt;=18264,N($A1354)&lt;=73050)),N($A1354)&lt;SUMPRODUCT(--(Extinguishers!$A$2:$A$301=$B1354),Extinguishers!$E$2:$E$301),AND($C1354&lt;&gt;"Monthly",$C1354&lt;&gt;"Maintenance",$C1354&lt;&gt;"Internal",$C1354&lt;&gt;"Hydrostatic"),AND($E1354&lt;&gt;"Pass",$E1354&lt;&gt;"Fail"),AND($G1354&lt;&gt;"",$G1354&lt;&gt;"Open",$G1354&lt;&gt;"Closed")),"Check inputs",IF(AND($E1354="Fail",$G1354=""),"Set follow-up","OK"))))</f>
        <v/>
      </c>
      <c r="I1354" s="26">
        <f>IF(AND(ISNUMBER($A1354),N($A1354)&gt;=18264,N($A1354)&lt;=73050),$A1354,0)</f>
        <v>0</v>
      </c>
    </row>
    <row r="1355" spans="1:9" x14ac:dyDescent="0.25">
      <c r="A1355" s="25"/>
      <c r="B1355" s="13"/>
      <c r="C1355" s="13"/>
      <c r="D1355" s="14"/>
      <c r="E1355" s="13"/>
      <c r="F1355" s="14"/>
      <c r="G1355" s="13"/>
      <c r="H1355" s="16" t="str">
        <f>IF(COUNTA($A1355:$G1355)=0,"",IF(OR($B1355="",SUMPRODUCT(--(Extinguishers!$A$2:$A$301=$B1355))&lt;&gt;1),"Check ID",IF(OR(NOT(AND(ISNUMBER($A1355),N($A1355)&gt;=18264,N($A1355)&lt;=73050)),N($A1355)&lt;SUMPRODUCT(--(Extinguishers!$A$2:$A$301=$B1355),Extinguishers!$E$2:$E$301),AND($C1355&lt;&gt;"Monthly",$C1355&lt;&gt;"Maintenance",$C1355&lt;&gt;"Internal",$C1355&lt;&gt;"Hydrostatic"),AND($E1355&lt;&gt;"Pass",$E1355&lt;&gt;"Fail"),AND($G1355&lt;&gt;"",$G1355&lt;&gt;"Open",$G1355&lt;&gt;"Closed")),"Check inputs",IF(AND($E1355="Fail",$G1355=""),"Set follow-up","OK"))))</f>
        <v/>
      </c>
      <c r="I1355" s="26">
        <f>IF(AND(ISNUMBER($A1355),N($A1355)&gt;=18264,N($A1355)&lt;=73050),$A1355,0)</f>
        <v>0</v>
      </c>
    </row>
    <row r="1356" spans="1:9" x14ac:dyDescent="0.25">
      <c r="A1356" s="25"/>
      <c r="B1356" s="13"/>
      <c r="C1356" s="13"/>
      <c r="D1356" s="14"/>
      <c r="E1356" s="13"/>
      <c r="F1356" s="14"/>
      <c r="G1356" s="13"/>
      <c r="H1356" s="16" t="str">
        <f>IF(COUNTA($A1356:$G1356)=0,"",IF(OR($B1356="",SUMPRODUCT(--(Extinguishers!$A$2:$A$301=$B1356))&lt;&gt;1),"Check ID",IF(OR(NOT(AND(ISNUMBER($A1356),N($A1356)&gt;=18264,N($A1356)&lt;=73050)),N($A1356)&lt;SUMPRODUCT(--(Extinguishers!$A$2:$A$301=$B1356),Extinguishers!$E$2:$E$301),AND($C1356&lt;&gt;"Monthly",$C1356&lt;&gt;"Maintenance",$C1356&lt;&gt;"Internal",$C1356&lt;&gt;"Hydrostatic"),AND($E1356&lt;&gt;"Pass",$E1356&lt;&gt;"Fail"),AND($G1356&lt;&gt;"",$G1356&lt;&gt;"Open",$G1356&lt;&gt;"Closed")),"Check inputs",IF(AND($E1356="Fail",$G1356=""),"Set follow-up","OK"))))</f>
        <v/>
      </c>
      <c r="I1356" s="26">
        <f>IF(AND(ISNUMBER($A1356),N($A1356)&gt;=18264,N($A1356)&lt;=73050),$A1356,0)</f>
        <v>0</v>
      </c>
    </row>
    <row r="1357" spans="1:9" x14ac:dyDescent="0.25">
      <c r="A1357" s="25"/>
      <c r="B1357" s="13"/>
      <c r="C1357" s="13"/>
      <c r="D1357" s="14"/>
      <c r="E1357" s="13"/>
      <c r="F1357" s="14"/>
      <c r="G1357" s="13"/>
      <c r="H1357" s="16" t="str">
        <f>IF(COUNTA($A1357:$G1357)=0,"",IF(OR($B1357="",SUMPRODUCT(--(Extinguishers!$A$2:$A$301=$B1357))&lt;&gt;1),"Check ID",IF(OR(NOT(AND(ISNUMBER($A1357),N($A1357)&gt;=18264,N($A1357)&lt;=73050)),N($A1357)&lt;SUMPRODUCT(--(Extinguishers!$A$2:$A$301=$B1357),Extinguishers!$E$2:$E$301),AND($C1357&lt;&gt;"Monthly",$C1357&lt;&gt;"Maintenance",$C1357&lt;&gt;"Internal",$C1357&lt;&gt;"Hydrostatic"),AND($E1357&lt;&gt;"Pass",$E1357&lt;&gt;"Fail"),AND($G1357&lt;&gt;"",$G1357&lt;&gt;"Open",$G1357&lt;&gt;"Closed")),"Check inputs",IF(AND($E1357="Fail",$G1357=""),"Set follow-up","OK"))))</f>
        <v/>
      </c>
      <c r="I1357" s="26">
        <f>IF(AND(ISNUMBER($A1357),N($A1357)&gt;=18264,N($A1357)&lt;=73050),$A1357,0)</f>
        <v>0</v>
      </c>
    </row>
    <row r="1358" spans="1:9" x14ac:dyDescent="0.25">
      <c r="A1358" s="25"/>
      <c r="B1358" s="13"/>
      <c r="C1358" s="13"/>
      <c r="D1358" s="14"/>
      <c r="E1358" s="13"/>
      <c r="F1358" s="14"/>
      <c r="G1358" s="13"/>
      <c r="H1358" s="16" t="str">
        <f>IF(COUNTA($A1358:$G1358)=0,"",IF(OR($B1358="",SUMPRODUCT(--(Extinguishers!$A$2:$A$301=$B1358))&lt;&gt;1),"Check ID",IF(OR(NOT(AND(ISNUMBER($A1358),N($A1358)&gt;=18264,N($A1358)&lt;=73050)),N($A1358)&lt;SUMPRODUCT(--(Extinguishers!$A$2:$A$301=$B1358),Extinguishers!$E$2:$E$301),AND($C1358&lt;&gt;"Monthly",$C1358&lt;&gt;"Maintenance",$C1358&lt;&gt;"Internal",$C1358&lt;&gt;"Hydrostatic"),AND($E1358&lt;&gt;"Pass",$E1358&lt;&gt;"Fail"),AND($G1358&lt;&gt;"",$G1358&lt;&gt;"Open",$G1358&lt;&gt;"Closed")),"Check inputs",IF(AND($E1358="Fail",$G1358=""),"Set follow-up","OK"))))</f>
        <v/>
      </c>
      <c r="I1358" s="26">
        <f>IF(AND(ISNUMBER($A1358),N($A1358)&gt;=18264,N($A1358)&lt;=73050),$A1358,0)</f>
        <v>0</v>
      </c>
    </row>
    <row r="1359" spans="1:9" x14ac:dyDescent="0.25">
      <c r="A1359" s="25"/>
      <c r="B1359" s="13"/>
      <c r="C1359" s="13"/>
      <c r="D1359" s="14"/>
      <c r="E1359" s="13"/>
      <c r="F1359" s="14"/>
      <c r="G1359" s="13"/>
      <c r="H1359" s="16" t="str">
        <f>IF(COUNTA($A1359:$G1359)=0,"",IF(OR($B1359="",SUMPRODUCT(--(Extinguishers!$A$2:$A$301=$B1359))&lt;&gt;1),"Check ID",IF(OR(NOT(AND(ISNUMBER($A1359),N($A1359)&gt;=18264,N($A1359)&lt;=73050)),N($A1359)&lt;SUMPRODUCT(--(Extinguishers!$A$2:$A$301=$B1359),Extinguishers!$E$2:$E$301),AND($C1359&lt;&gt;"Monthly",$C1359&lt;&gt;"Maintenance",$C1359&lt;&gt;"Internal",$C1359&lt;&gt;"Hydrostatic"),AND($E1359&lt;&gt;"Pass",$E1359&lt;&gt;"Fail"),AND($G1359&lt;&gt;"",$G1359&lt;&gt;"Open",$G1359&lt;&gt;"Closed")),"Check inputs",IF(AND($E1359="Fail",$G1359=""),"Set follow-up","OK"))))</f>
        <v/>
      </c>
      <c r="I1359" s="26">
        <f>IF(AND(ISNUMBER($A1359),N($A1359)&gt;=18264,N($A1359)&lt;=73050),$A1359,0)</f>
        <v>0</v>
      </c>
    </row>
    <row r="1360" spans="1:9" x14ac:dyDescent="0.25">
      <c r="A1360" s="25"/>
      <c r="B1360" s="13"/>
      <c r="C1360" s="13"/>
      <c r="D1360" s="14"/>
      <c r="E1360" s="13"/>
      <c r="F1360" s="14"/>
      <c r="G1360" s="13"/>
      <c r="H1360" s="16" t="str">
        <f>IF(COUNTA($A1360:$G1360)=0,"",IF(OR($B1360="",SUMPRODUCT(--(Extinguishers!$A$2:$A$301=$B1360))&lt;&gt;1),"Check ID",IF(OR(NOT(AND(ISNUMBER($A1360),N($A1360)&gt;=18264,N($A1360)&lt;=73050)),N($A1360)&lt;SUMPRODUCT(--(Extinguishers!$A$2:$A$301=$B1360),Extinguishers!$E$2:$E$301),AND($C1360&lt;&gt;"Monthly",$C1360&lt;&gt;"Maintenance",$C1360&lt;&gt;"Internal",$C1360&lt;&gt;"Hydrostatic"),AND($E1360&lt;&gt;"Pass",$E1360&lt;&gt;"Fail"),AND($G1360&lt;&gt;"",$G1360&lt;&gt;"Open",$G1360&lt;&gt;"Closed")),"Check inputs",IF(AND($E1360="Fail",$G1360=""),"Set follow-up","OK"))))</f>
        <v/>
      </c>
      <c r="I1360" s="26">
        <f>IF(AND(ISNUMBER($A1360),N($A1360)&gt;=18264,N($A1360)&lt;=73050),$A1360,0)</f>
        <v>0</v>
      </c>
    </row>
    <row r="1361" spans="1:9" x14ac:dyDescent="0.25">
      <c r="A1361" s="25"/>
      <c r="B1361" s="13"/>
      <c r="C1361" s="13"/>
      <c r="D1361" s="14"/>
      <c r="E1361" s="13"/>
      <c r="F1361" s="14"/>
      <c r="G1361" s="13"/>
      <c r="H1361" s="16" t="str">
        <f>IF(COUNTA($A1361:$G1361)=0,"",IF(OR($B1361="",SUMPRODUCT(--(Extinguishers!$A$2:$A$301=$B1361))&lt;&gt;1),"Check ID",IF(OR(NOT(AND(ISNUMBER($A1361),N($A1361)&gt;=18264,N($A1361)&lt;=73050)),N($A1361)&lt;SUMPRODUCT(--(Extinguishers!$A$2:$A$301=$B1361),Extinguishers!$E$2:$E$301),AND($C1361&lt;&gt;"Monthly",$C1361&lt;&gt;"Maintenance",$C1361&lt;&gt;"Internal",$C1361&lt;&gt;"Hydrostatic"),AND($E1361&lt;&gt;"Pass",$E1361&lt;&gt;"Fail"),AND($G1361&lt;&gt;"",$G1361&lt;&gt;"Open",$G1361&lt;&gt;"Closed")),"Check inputs",IF(AND($E1361="Fail",$G1361=""),"Set follow-up","OK"))))</f>
        <v/>
      </c>
      <c r="I1361" s="26">
        <f>IF(AND(ISNUMBER($A1361),N($A1361)&gt;=18264,N($A1361)&lt;=73050),$A1361,0)</f>
        <v>0</v>
      </c>
    </row>
    <row r="1362" spans="1:9" x14ac:dyDescent="0.25">
      <c r="A1362" s="25"/>
      <c r="B1362" s="13"/>
      <c r="C1362" s="13"/>
      <c r="D1362" s="14"/>
      <c r="E1362" s="13"/>
      <c r="F1362" s="14"/>
      <c r="G1362" s="13"/>
      <c r="H1362" s="16" t="str">
        <f>IF(COUNTA($A1362:$G1362)=0,"",IF(OR($B1362="",SUMPRODUCT(--(Extinguishers!$A$2:$A$301=$B1362))&lt;&gt;1),"Check ID",IF(OR(NOT(AND(ISNUMBER($A1362),N($A1362)&gt;=18264,N($A1362)&lt;=73050)),N($A1362)&lt;SUMPRODUCT(--(Extinguishers!$A$2:$A$301=$B1362),Extinguishers!$E$2:$E$301),AND($C1362&lt;&gt;"Monthly",$C1362&lt;&gt;"Maintenance",$C1362&lt;&gt;"Internal",$C1362&lt;&gt;"Hydrostatic"),AND($E1362&lt;&gt;"Pass",$E1362&lt;&gt;"Fail"),AND($G1362&lt;&gt;"",$G1362&lt;&gt;"Open",$G1362&lt;&gt;"Closed")),"Check inputs",IF(AND($E1362="Fail",$G1362=""),"Set follow-up","OK"))))</f>
        <v/>
      </c>
      <c r="I1362" s="26">
        <f>IF(AND(ISNUMBER($A1362),N($A1362)&gt;=18264,N($A1362)&lt;=73050),$A1362,0)</f>
        <v>0</v>
      </c>
    </row>
    <row r="1363" spans="1:9" x14ac:dyDescent="0.25">
      <c r="A1363" s="25"/>
      <c r="B1363" s="13"/>
      <c r="C1363" s="13"/>
      <c r="D1363" s="14"/>
      <c r="E1363" s="13"/>
      <c r="F1363" s="14"/>
      <c r="G1363" s="13"/>
      <c r="H1363" s="16" t="str">
        <f>IF(COUNTA($A1363:$G1363)=0,"",IF(OR($B1363="",SUMPRODUCT(--(Extinguishers!$A$2:$A$301=$B1363))&lt;&gt;1),"Check ID",IF(OR(NOT(AND(ISNUMBER($A1363),N($A1363)&gt;=18264,N($A1363)&lt;=73050)),N($A1363)&lt;SUMPRODUCT(--(Extinguishers!$A$2:$A$301=$B1363),Extinguishers!$E$2:$E$301),AND($C1363&lt;&gt;"Monthly",$C1363&lt;&gt;"Maintenance",$C1363&lt;&gt;"Internal",$C1363&lt;&gt;"Hydrostatic"),AND($E1363&lt;&gt;"Pass",$E1363&lt;&gt;"Fail"),AND($G1363&lt;&gt;"",$G1363&lt;&gt;"Open",$G1363&lt;&gt;"Closed")),"Check inputs",IF(AND($E1363="Fail",$G1363=""),"Set follow-up","OK"))))</f>
        <v/>
      </c>
      <c r="I1363" s="26">
        <f>IF(AND(ISNUMBER($A1363),N($A1363)&gt;=18264,N($A1363)&lt;=73050),$A1363,0)</f>
        <v>0</v>
      </c>
    </row>
    <row r="1364" spans="1:9" x14ac:dyDescent="0.25">
      <c r="A1364" s="25"/>
      <c r="B1364" s="13"/>
      <c r="C1364" s="13"/>
      <c r="D1364" s="14"/>
      <c r="E1364" s="13"/>
      <c r="F1364" s="14"/>
      <c r="G1364" s="13"/>
      <c r="H1364" s="16" t="str">
        <f>IF(COUNTA($A1364:$G1364)=0,"",IF(OR($B1364="",SUMPRODUCT(--(Extinguishers!$A$2:$A$301=$B1364))&lt;&gt;1),"Check ID",IF(OR(NOT(AND(ISNUMBER($A1364),N($A1364)&gt;=18264,N($A1364)&lt;=73050)),N($A1364)&lt;SUMPRODUCT(--(Extinguishers!$A$2:$A$301=$B1364),Extinguishers!$E$2:$E$301),AND($C1364&lt;&gt;"Monthly",$C1364&lt;&gt;"Maintenance",$C1364&lt;&gt;"Internal",$C1364&lt;&gt;"Hydrostatic"),AND($E1364&lt;&gt;"Pass",$E1364&lt;&gt;"Fail"),AND($G1364&lt;&gt;"",$G1364&lt;&gt;"Open",$G1364&lt;&gt;"Closed")),"Check inputs",IF(AND($E1364="Fail",$G1364=""),"Set follow-up","OK"))))</f>
        <v/>
      </c>
      <c r="I1364" s="26">
        <f>IF(AND(ISNUMBER($A1364),N($A1364)&gt;=18264,N($A1364)&lt;=73050),$A1364,0)</f>
        <v>0</v>
      </c>
    </row>
    <row r="1365" spans="1:9" x14ac:dyDescent="0.25">
      <c r="A1365" s="25"/>
      <c r="B1365" s="13"/>
      <c r="C1365" s="13"/>
      <c r="D1365" s="14"/>
      <c r="E1365" s="13"/>
      <c r="F1365" s="14"/>
      <c r="G1365" s="13"/>
      <c r="H1365" s="16" t="str">
        <f>IF(COUNTA($A1365:$G1365)=0,"",IF(OR($B1365="",SUMPRODUCT(--(Extinguishers!$A$2:$A$301=$B1365))&lt;&gt;1),"Check ID",IF(OR(NOT(AND(ISNUMBER($A1365),N($A1365)&gt;=18264,N($A1365)&lt;=73050)),N($A1365)&lt;SUMPRODUCT(--(Extinguishers!$A$2:$A$301=$B1365),Extinguishers!$E$2:$E$301),AND($C1365&lt;&gt;"Monthly",$C1365&lt;&gt;"Maintenance",$C1365&lt;&gt;"Internal",$C1365&lt;&gt;"Hydrostatic"),AND($E1365&lt;&gt;"Pass",$E1365&lt;&gt;"Fail"),AND($G1365&lt;&gt;"",$G1365&lt;&gt;"Open",$G1365&lt;&gt;"Closed")),"Check inputs",IF(AND($E1365="Fail",$G1365=""),"Set follow-up","OK"))))</f>
        <v/>
      </c>
      <c r="I1365" s="26">
        <f>IF(AND(ISNUMBER($A1365),N($A1365)&gt;=18264,N($A1365)&lt;=73050),$A1365,0)</f>
        <v>0</v>
      </c>
    </row>
    <row r="1366" spans="1:9" x14ac:dyDescent="0.25">
      <c r="A1366" s="25"/>
      <c r="B1366" s="13"/>
      <c r="C1366" s="13"/>
      <c r="D1366" s="14"/>
      <c r="E1366" s="13"/>
      <c r="F1366" s="14"/>
      <c r="G1366" s="13"/>
      <c r="H1366" s="16" t="str">
        <f>IF(COUNTA($A1366:$G1366)=0,"",IF(OR($B1366="",SUMPRODUCT(--(Extinguishers!$A$2:$A$301=$B1366))&lt;&gt;1),"Check ID",IF(OR(NOT(AND(ISNUMBER($A1366),N($A1366)&gt;=18264,N($A1366)&lt;=73050)),N($A1366)&lt;SUMPRODUCT(--(Extinguishers!$A$2:$A$301=$B1366),Extinguishers!$E$2:$E$301),AND($C1366&lt;&gt;"Monthly",$C1366&lt;&gt;"Maintenance",$C1366&lt;&gt;"Internal",$C1366&lt;&gt;"Hydrostatic"),AND($E1366&lt;&gt;"Pass",$E1366&lt;&gt;"Fail"),AND($G1366&lt;&gt;"",$G1366&lt;&gt;"Open",$G1366&lt;&gt;"Closed")),"Check inputs",IF(AND($E1366="Fail",$G1366=""),"Set follow-up","OK"))))</f>
        <v/>
      </c>
      <c r="I1366" s="26">
        <f>IF(AND(ISNUMBER($A1366),N($A1366)&gt;=18264,N($A1366)&lt;=73050),$A1366,0)</f>
        <v>0</v>
      </c>
    </row>
    <row r="1367" spans="1:9" x14ac:dyDescent="0.25">
      <c r="A1367" s="25"/>
      <c r="B1367" s="13"/>
      <c r="C1367" s="13"/>
      <c r="D1367" s="14"/>
      <c r="E1367" s="13"/>
      <c r="F1367" s="14"/>
      <c r="G1367" s="13"/>
      <c r="H1367" s="16" t="str">
        <f>IF(COUNTA($A1367:$G1367)=0,"",IF(OR($B1367="",SUMPRODUCT(--(Extinguishers!$A$2:$A$301=$B1367))&lt;&gt;1),"Check ID",IF(OR(NOT(AND(ISNUMBER($A1367),N($A1367)&gt;=18264,N($A1367)&lt;=73050)),N($A1367)&lt;SUMPRODUCT(--(Extinguishers!$A$2:$A$301=$B1367),Extinguishers!$E$2:$E$301),AND($C1367&lt;&gt;"Monthly",$C1367&lt;&gt;"Maintenance",$C1367&lt;&gt;"Internal",$C1367&lt;&gt;"Hydrostatic"),AND($E1367&lt;&gt;"Pass",$E1367&lt;&gt;"Fail"),AND($G1367&lt;&gt;"",$G1367&lt;&gt;"Open",$G1367&lt;&gt;"Closed")),"Check inputs",IF(AND($E1367="Fail",$G1367=""),"Set follow-up","OK"))))</f>
        <v/>
      </c>
      <c r="I1367" s="26">
        <f>IF(AND(ISNUMBER($A1367),N($A1367)&gt;=18264,N($A1367)&lt;=73050),$A1367,0)</f>
        <v>0</v>
      </c>
    </row>
    <row r="1368" spans="1:9" x14ac:dyDescent="0.25">
      <c r="A1368" s="25"/>
      <c r="B1368" s="13"/>
      <c r="C1368" s="13"/>
      <c r="D1368" s="14"/>
      <c r="E1368" s="13"/>
      <c r="F1368" s="14"/>
      <c r="G1368" s="13"/>
      <c r="H1368" s="16" t="str">
        <f>IF(COUNTA($A1368:$G1368)=0,"",IF(OR($B1368="",SUMPRODUCT(--(Extinguishers!$A$2:$A$301=$B1368))&lt;&gt;1),"Check ID",IF(OR(NOT(AND(ISNUMBER($A1368),N($A1368)&gt;=18264,N($A1368)&lt;=73050)),N($A1368)&lt;SUMPRODUCT(--(Extinguishers!$A$2:$A$301=$B1368),Extinguishers!$E$2:$E$301),AND($C1368&lt;&gt;"Monthly",$C1368&lt;&gt;"Maintenance",$C1368&lt;&gt;"Internal",$C1368&lt;&gt;"Hydrostatic"),AND($E1368&lt;&gt;"Pass",$E1368&lt;&gt;"Fail"),AND($G1368&lt;&gt;"",$G1368&lt;&gt;"Open",$G1368&lt;&gt;"Closed")),"Check inputs",IF(AND($E1368="Fail",$G1368=""),"Set follow-up","OK"))))</f>
        <v/>
      </c>
      <c r="I1368" s="26">
        <f>IF(AND(ISNUMBER($A1368),N($A1368)&gt;=18264,N($A1368)&lt;=73050),$A1368,0)</f>
        <v>0</v>
      </c>
    </row>
    <row r="1369" spans="1:9" x14ac:dyDescent="0.25">
      <c r="A1369" s="25"/>
      <c r="B1369" s="13"/>
      <c r="C1369" s="13"/>
      <c r="D1369" s="14"/>
      <c r="E1369" s="13"/>
      <c r="F1369" s="14"/>
      <c r="G1369" s="13"/>
      <c r="H1369" s="16" t="str">
        <f>IF(COUNTA($A1369:$G1369)=0,"",IF(OR($B1369="",SUMPRODUCT(--(Extinguishers!$A$2:$A$301=$B1369))&lt;&gt;1),"Check ID",IF(OR(NOT(AND(ISNUMBER($A1369),N($A1369)&gt;=18264,N($A1369)&lt;=73050)),N($A1369)&lt;SUMPRODUCT(--(Extinguishers!$A$2:$A$301=$B1369),Extinguishers!$E$2:$E$301),AND($C1369&lt;&gt;"Monthly",$C1369&lt;&gt;"Maintenance",$C1369&lt;&gt;"Internal",$C1369&lt;&gt;"Hydrostatic"),AND($E1369&lt;&gt;"Pass",$E1369&lt;&gt;"Fail"),AND($G1369&lt;&gt;"",$G1369&lt;&gt;"Open",$G1369&lt;&gt;"Closed")),"Check inputs",IF(AND($E1369="Fail",$G1369=""),"Set follow-up","OK"))))</f>
        <v/>
      </c>
      <c r="I1369" s="26">
        <f>IF(AND(ISNUMBER($A1369),N($A1369)&gt;=18264,N($A1369)&lt;=73050),$A1369,0)</f>
        <v>0</v>
      </c>
    </row>
    <row r="1370" spans="1:9" x14ac:dyDescent="0.25">
      <c r="A1370" s="25"/>
      <c r="B1370" s="13"/>
      <c r="C1370" s="13"/>
      <c r="D1370" s="14"/>
      <c r="E1370" s="13"/>
      <c r="F1370" s="14"/>
      <c r="G1370" s="13"/>
      <c r="H1370" s="16" t="str">
        <f>IF(COUNTA($A1370:$G1370)=0,"",IF(OR($B1370="",SUMPRODUCT(--(Extinguishers!$A$2:$A$301=$B1370))&lt;&gt;1),"Check ID",IF(OR(NOT(AND(ISNUMBER($A1370),N($A1370)&gt;=18264,N($A1370)&lt;=73050)),N($A1370)&lt;SUMPRODUCT(--(Extinguishers!$A$2:$A$301=$B1370),Extinguishers!$E$2:$E$301),AND($C1370&lt;&gt;"Monthly",$C1370&lt;&gt;"Maintenance",$C1370&lt;&gt;"Internal",$C1370&lt;&gt;"Hydrostatic"),AND($E1370&lt;&gt;"Pass",$E1370&lt;&gt;"Fail"),AND($G1370&lt;&gt;"",$G1370&lt;&gt;"Open",$G1370&lt;&gt;"Closed")),"Check inputs",IF(AND($E1370="Fail",$G1370=""),"Set follow-up","OK"))))</f>
        <v/>
      </c>
      <c r="I1370" s="26">
        <f>IF(AND(ISNUMBER($A1370),N($A1370)&gt;=18264,N($A1370)&lt;=73050),$A1370,0)</f>
        <v>0</v>
      </c>
    </row>
    <row r="1371" spans="1:9" x14ac:dyDescent="0.25">
      <c r="A1371" s="25"/>
      <c r="B1371" s="13"/>
      <c r="C1371" s="13"/>
      <c r="D1371" s="14"/>
      <c r="E1371" s="13"/>
      <c r="F1371" s="14"/>
      <c r="G1371" s="13"/>
      <c r="H1371" s="16" t="str">
        <f>IF(COUNTA($A1371:$G1371)=0,"",IF(OR($B1371="",SUMPRODUCT(--(Extinguishers!$A$2:$A$301=$B1371))&lt;&gt;1),"Check ID",IF(OR(NOT(AND(ISNUMBER($A1371),N($A1371)&gt;=18264,N($A1371)&lt;=73050)),N($A1371)&lt;SUMPRODUCT(--(Extinguishers!$A$2:$A$301=$B1371),Extinguishers!$E$2:$E$301),AND($C1371&lt;&gt;"Monthly",$C1371&lt;&gt;"Maintenance",$C1371&lt;&gt;"Internal",$C1371&lt;&gt;"Hydrostatic"),AND($E1371&lt;&gt;"Pass",$E1371&lt;&gt;"Fail"),AND($G1371&lt;&gt;"",$G1371&lt;&gt;"Open",$G1371&lt;&gt;"Closed")),"Check inputs",IF(AND($E1371="Fail",$G1371=""),"Set follow-up","OK"))))</f>
        <v/>
      </c>
      <c r="I1371" s="26">
        <f>IF(AND(ISNUMBER($A1371),N($A1371)&gt;=18264,N($A1371)&lt;=73050),$A1371,0)</f>
        <v>0</v>
      </c>
    </row>
    <row r="1372" spans="1:9" x14ac:dyDescent="0.25">
      <c r="A1372" s="25"/>
      <c r="B1372" s="13"/>
      <c r="C1372" s="13"/>
      <c r="D1372" s="14"/>
      <c r="E1372" s="13"/>
      <c r="F1372" s="14"/>
      <c r="G1372" s="13"/>
      <c r="H1372" s="16" t="str">
        <f>IF(COUNTA($A1372:$G1372)=0,"",IF(OR($B1372="",SUMPRODUCT(--(Extinguishers!$A$2:$A$301=$B1372))&lt;&gt;1),"Check ID",IF(OR(NOT(AND(ISNUMBER($A1372),N($A1372)&gt;=18264,N($A1372)&lt;=73050)),N($A1372)&lt;SUMPRODUCT(--(Extinguishers!$A$2:$A$301=$B1372),Extinguishers!$E$2:$E$301),AND($C1372&lt;&gt;"Monthly",$C1372&lt;&gt;"Maintenance",$C1372&lt;&gt;"Internal",$C1372&lt;&gt;"Hydrostatic"),AND($E1372&lt;&gt;"Pass",$E1372&lt;&gt;"Fail"),AND($G1372&lt;&gt;"",$G1372&lt;&gt;"Open",$G1372&lt;&gt;"Closed")),"Check inputs",IF(AND($E1372="Fail",$G1372=""),"Set follow-up","OK"))))</f>
        <v/>
      </c>
      <c r="I1372" s="26">
        <f>IF(AND(ISNUMBER($A1372),N($A1372)&gt;=18264,N($A1372)&lt;=73050),$A1372,0)</f>
        <v>0</v>
      </c>
    </row>
    <row r="1373" spans="1:9" x14ac:dyDescent="0.25">
      <c r="A1373" s="25"/>
      <c r="B1373" s="13"/>
      <c r="C1373" s="13"/>
      <c r="D1373" s="14"/>
      <c r="E1373" s="13"/>
      <c r="F1373" s="14"/>
      <c r="G1373" s="13"/>
      <c r="H1373" s="16" t="str">
        <f>IF(COUNTA($A1373:$G1373)=0,"",IF(OR($B1373="",SUMPRODUCT(--(Extinguishers!$A$2:$A$301=$B1373))&lt;&gt;1),"Check ID",IF(OR(NOT(AND(ISNUMBER($A1373),N($A1373)&gt;=18264,N($A1373)&lt;=73050)),N($A1373)&lt;SUMPRODUCT(--(Extinguishers!$A$2:$A$301=$B1373),Extinguishers!$E$2:$E$301),AND($C1373&lt;&gt;"Monthly",$C1373&lt;&gt;"Maintenance",$C1373&lt;&gt;"Internal",$C1373&lt;&gt;"Hydrostatic"),AND($E1373&lt;&gt;"Pass",$E1373&lt;&gt;"Fail"),AND($G1373&lt;&gt;"",$G1373&lt;&gt;"Open",$G1373&lt;&gt;"Closed")),"Check inputs",IF(AND($E1373="Fail",$G1373=""),"Set follow-up","OK"))))</f>
        <v/>
      </c>
      <c r="I1373" s="26">
        <f>IF(AND(ISNUMBER($A1373),N($A1373)&gt;=18264,N($A1373)&lt;=73050),$A1373,0)</f>
        <v>0</v>
      </c>
    </row>
    <row r="1374" spans="1:9" x14ac:dyDescent="0.25">
      <c r="A1374" s="25"/>
      <c r="B1374" s="13"/>
      <c r="C1374" s="13"/>
      <c r="D1374" s="14"/>
      <c r="E1374" s="13"/>
      <c r="F1374" s="14"/>
      <c r="G1374" s="13"/>
      <c r="H1374" s="16" t="str">
        <f>IF(COUNTA($A1374:$G1374)=0,"",IF(OR($B1374="",SUMPRODUCT(--(Extinguishers!$A$2:$A$301=$B1374))&lt;&gt;1),"Check ID",IF(OR(NOT(AND(ISNUMBER($A1374),N($A1374)&gt;=18264,N($A1374)&lt;=73050)),N($A1374)&lt;SUMPRODUCT(--(Extinguishers!$A$2:$A$301=$B1374),Extinguishers!$E$2:$E$301),AND($C1374&lt;&gt;"Monthly",$C1374&lt;&gt;"Maintenance",$C1374&lt;&gt;"Internal",$C1374&lt;&gt;"Hydrostatic"),AND($E1374&lt;&gt;"Pass",$E1374&lt;&gt;"Fail"),AND($G1374&lt;&gt;"",$G1374&lt;&gt;"Open",$G1374&lt;&gt;"Closed")),"Check inputs",IF(AND($E1374="Fail",$G1374=""),"Set follow-up","OK"))))</f>
        <v/>
      </c>
      <c r="I1374" s="26">
        <f>IF(AND(ISNUMBER($A1374),N($A1374)&gt;=18264,N($A1374)&lt;=73050),$A1374,0)</f>
        <v>0</v>
      </c>
    </row>
    <row r="1375" spans="1:9" x14ac:dyDescent="0.25">
      <c r="A1375" s="25"/>
      <c r="B1375" s="13"/>
      <c r="C1375" s="13"/>
      <c r="D1375" s="14"/>
      <c r="E1375" s="13"/>
      <c r="F1375" s="14"/>
      <c r="G1375" s="13"/>
      <c r="H1375" s="16" t="str">
        <f>IF(COUNTA($A1375:$G1375)=0,"",IF(OR($B1375="",SUMPRODUCT(--(Extinguishers!$A$2:$A$301=$B1375))&lt;&gt;1),"Check ID",IF(OR(NOT(AND(ISNUMBER($A1375),N($A1375)&gt;=18264,N($A1375)&lt;=73050)),N($A1375)&lt;SUMPRODUCT(--(Extinguishers!$A$2:$A$301=$B1375),Extinguishers!$E$2:$E$301),AND($C1375&lt;&gt;"Monthly",$C1375&lt;&gt;"Maintenance",$C1375&lt;&gt;"Internal",$C1375&lt;&gt;"Hydrostatic"),AND($E1375&lt;&gt;"Pass",$E1375&lt;&gt;"Fail"),AND($G1375&lt;&gt;"",$G1375&lt;&gt;"Open",$G1375&lt;&gt;"Closed")),"Check inputs",IF(AND($E1375="Fail",$G1375=""),"Set follow-up","OK"))))</f>
        <v/>
      </c>
      <c r="I1375" s="26">
        <f>IF(AND(ISNUMBER($A1375),N($A1375)&gt;=18264,N($A1375)&lt;=73050),$A1375,0)</f>
        <v>0</v>
      </c>
    </row>
    <row r="1376" spans="1:9" x14ac:dyDescent="0.25">
      <c r="A1376" s="25"/>
      <c r="B1376" s="13"/>
      <c r="C1376" s="13"/>
      <c r="D1376" s="14"/>
      <c r="E1376" s="13"/>
      <c r="F1376" s="14"/>
      <c r="G1376" s="13"/>
      <c r="H1376" s="16" t="str">
        <f>IF(COUNTA($A1376:$G1376)=0,"",IF(OR($B1376="",SUMPRODUCT(--(Extinguishers!$A$2:$A$301=$B1376))&lt;&gt;1),"Check ID",IF(OR(NOT(AND(ISNUMBER($A1376),N($A1376)&gt;=18264,N($A1376)&lt;=73050)),N($A1376)&lt;SUMPRODUCT(--(Extinguishers!$A$2:$A$301=$B1376),Extinguishers!$E$2:$E$301),AND($C1376&lt;&gt;"Monthly",$C1376&lt;&gt;"Maintenance",$C1376&lt;&gt;"Internal",$C1376&lt;&gt;"Hydrostatic"),AND($E1376&lt;&gt;"Pass",$E1376&lt;&gt;"Fail"),AND($G1376&lt;&gt;"",$G1376&lt;&gt;"Open",$G1376&lt;&gt;"Closed")),"Check inputs",IF(AND($E1376="Fail",$G1376=""),"Set follow-up","OK"))))</f>
        <v/>
      </c>
      <c r="I1376" s="26">
        <f>IF(AND(ISNUMBER($A1376),N($A1376)&gt;=18264,N($A1376)&lt;=73050),$A1376,0)</f>
        <v>0</v>
      </c>
    </row>
    <row r="1377" spans="1:9" x14ac:dyDescent="0.25">
      <c r="A1377" s="25"/>
      <c r="B1377" s="13"/>
      <c r="C1377" s="13"/>
      <c r="D1377" s="14"/>
      <c r="E1377" s="13"/>
      <c r="F1377" s="14"/>
      <c r="G1377" s="13"/>
      <c r="H1377" s="16" t="str">
        <f>IF(COUNTA($A1377:$G1377)=0,"",IF(OR($B1377="",SUMPRODUCT(--(Extinguishers!$A$2:$A$301=$B1377))&lt;&gt;1),"Check ID",IF(OR(NOT(AND(ISNUMBER($A1377),N($A1377)&gt;=18264,N($A1377)&lt;=73050)),N($A1377)&lt;SUMPRODUCT(--(Extinguishers!$A$2:$A$301=$B1377),Extinguishers!$E$2:$E$301),AND($C1377&lt;&gt;"Monthly",$C1377&lt;&gt;"Maintenance",$C1377&lt;&gt;"Internal",$C1377&lt;&gt;"Hydrostatic"),AND($E1377&lt;&gt;"Pass",$E1377&lt;&gt;"Fail"),AND($G1377&lt;&gt;"",$G1377&lt;&gt;"Open",$G1377&lt;&gt;"Closed")),"Check inputs",IF(AND($E1377="Fail",$G1377=""),"Set follow-up","OK"))))</f>
        <v/>
      </c>
      <c r="I1377" s="26">
        <f>IF(AND(ISNUMBER($A1377),N($A1377)&gt;=18264,N($A1377)&lt;=73050),$A1377,0)</f>
        <v>0</v>
      </c>
    </row>
    <row r="1378" spans="1:9" x14ac:dyDescent="0.25">
      <c r="A1378" s="25"/>
      <c r="B1378" s="13"/>
      <c r="C1378" s="13"/>
      <c r="D1378" s="14"/>
      <c r="E1378" s="13"/>
      <c r="F1378" s="14"/>
      <c r="G1378" s="13"/>
      <c r="H1378" s="16" t="str">
        <f>IF(COUNTA($A1378:$G1378)=0,"",IF(OR($B1378="",SUMPRODUCT(--(Extinguishers!$A$2:$A$301=$B1378))&lt;&gt;1),"Check ID",IF(OR(NOT(AND(ISNUMBER($A1378),N($A1378)&gt;=18264,N($A1378)&lt;=73050)),N($A1378)&lt;SUMPRODUCT(--(Extinguishers!$A$2:$A$301=$B1378),Extinguishers!$E$2:$E$301),AND($C1378&lt;&gt;"Monthly",$C1378&lt;&gt;"Maintenance",$C1378&lt;&gt;"Internal",$C1378&lt;&gt;"Hydrostatic"),AND($E1378&lt;&gt;"Pass",$E1378&lt;&gt;"Fail"),AND($G1378&lt;&gt;"",$G1378&lt;&gt;"Open",$G1378&lt;&gt;"Closed")),"Check inputs",IF(AND($E1378="Fail",$G1378=""),"Set follow-up","OK"))))</f>
        <v/>
      </c>
      <c r="I1378" s="26">
        <f>IF(AND(ISNUMBER($A1378),N($A1378)&gt;=18264,N($A1378)&lt;=73050),$A1378,0)</f>
        <v>0</v>
      </c>
    </row>
    <row r="1379" spans="1:9" x14ac:dyDescent="0.25">
      <c r="A1379" s="25"/>
      <c r="B1379" s="13"/>
      <c r="C1379" s="13"/>
      <c r="D1379" s="14"/>
      <c r="E1379" s="13"/>
      <c r="F1379" s="14"/>
      <c r="G1379" s="13"/>
      <c r="H1379" s="16" t="str">
        <f>IF(COUNTA($A1379:$G1379)=0,"",IF(OR($B1379="",SUMPRODUCT(--(Extinguishers!$A$2:$A$301=$B1379))&lt;&gt;1),"Check ID",IF(OR(NOT(AND(ISNUMBER($A1379),N($A1379)&gt;=18264,N($A1379)&lt;=73050)),N($A1379)&lt;SUMPRODUCT(--(Extinguishers!$A$2:$A$301=$B1379),Extinguishers!$E$2:$E$301),AND($C1379&lt;&gt;"Monthly",$C1379&lt;&gt;"Maintenance",$C1379&lt;&gt;"Internal",$C1379&lt;&gt;"Hydrostatic"),AND($E1379&lt;&gt;"Pass",$E1379&lt;&gt;"Fail"),AND($G1379&lt;&gt;"",$G1379&lt;&gt;"Open",$G1379&lt;&gt;"Closed")),"Check inputs",IF(AND($E1379="Fail",$G1379=""),"Set follow-up","OK"))))</f>
        <v/>
      </c>
      <c r="I1379" s="26">
        <f>IF(AND(ISNUMBER($A1379),N($A1379)&gt;=18264,N($A1379)&lt;=73050),$A1379,0)</f>
        <v>0</v>
      </c>
    </row>
    <row r="1380" spans="1:9" x14ac:dyDescent="0.25">
      <c r="A1380" s="25"/>
      <c r="B1380" s="13"/>
      <c r="C1380" s="13"/>
      <c r="D1380" s="14"/>
      <c r="E1380" s="13"/>
      <c r="F1380" s="14"/>
      <c r="G1380" s="13"/>
      <c r="H1380" s="16" t="str">
        <f>IF(COUNTA($A1380:$G1380)=0,"",IF(OR($B1380="",SUMPRODUCT(--(Extinguishers!$A$2:$A$301=$B1380))&lt;&gt;1),"Check ID",IF(OR(NOT(AND(ISNUMBER($A1380),N($A1380)&gt;=18264,N($A1380)&lt;=73050)),N($A1380)&lt;SUMPRODUCT(--(Extinguishers!$A$2:$A$301=$B1380),Extinguishers!$E$2:$E$301),AND($C1380&lt;&gt;"Monthly",$C1380&lt;&gt;"Maintenance",$C1380&lt;&gt;"Internal",$C1380&lt;&gt;"Hydrostatic"),AND($E1380&lt;&gt;"Pass",$E1380&lt;&gt;"Fail"),AND($G1380&lt;&gt;"",$G1380&lt;&gt;"Open",$G1380&lt;&gt;"Closed")),"Check inputs",IF(AND($E1380="Fail",$G1380=""),"Set follow-up","OK"))))</f>
        <v/>
      </c>
      <c r="I1380" s="26">
        <f>IF(AND(ISNUMBER($A1380),N($A1380)&gt;=18264,N($A1380)&lt;=73050),$A1380,0)</f>
        <v>0</v>
      </c>
    </row>
    <row r="1381" spans="1:9" x14ac:dyDescent="0.25">
      <c r="A1381" s="25"/>
      <c r="B1381" s="13"/>
      <c r="C1381" s="13"/>
      <c r="D1381" s="14"/>
      <c r="E1381" s="13"/>
      <c r="F1381" s="14"/>
      <c r="G1381" s="13"/>
      <c r="H1381" s="16" t="str">
        <f>IF(COUNTA($A1381:$G1381)=0,"",IF(OR($B1381="",SUMPRODUCT(--(Extinguishers!$A$2:$A$301=$B1381))&lt;&gt;1),"Check ID",IF(OR(NOT(AND(ISNUMBER($A1381),N($A1381)&gt;=18264,N($A1381)&lt;=73050)),N($A1381)&lt;SUMPRODUCT(--(Extinguishers!$A$2:$A$301=$B1381),Extinguishers!$E$2:$E$301),AND($C1381&lt;&gt;"Monthly",$C1381&lt;&gt;"Maintenance",$C1381&lt;&gt;"Internal",$C1381&lt;&gt;"Hydrostatic"),AND($E1381&lt;&gt;"Pass",$E1381&lt;&gt;"Fail"),AND($G1381&lt;&gt;"",$G1381&lt;&gt;"Open",$G1381&lt;&gt;"Closed")),"Check inputs",IF(AND($E1381="Fail",$G1381=""),"Set follow-up","OK"))))</f>
        <v/>
      </c>
      <c r="I1381" s="26">
        <f>IF(AND(ISNUMBER($A1381),N($A1381)&gt;=18264,N($A1381)&lt;=73050),$A1381,0)</f>
        <v>0</v>
      </c>
    </row>
    <row r="1382" spans="1:9" x14ac:dyDescent="0.25">
      <c r="A1382" s="25"/>
      <c r="B1382" s="13"/>
      <c r="C1382" s="13"/>
      <c r="D1382" s="14"/>
      <c r="E1382" s="13"/>
      <c r="F1382" s="14"/>
      <c r="G1382" s="13"/>
      <c r="H1382" s="16" t="str">
        <f>IF(COUNTA($A1382:$G1382)=0,"",IF(OR($B1382="",SUMPRODUCT(--(Extinguishers!$A$2:$A$301=$B1382))&lt;&gt;1),"Check ID",IF(OR(NOT(AND(ISNUMBER($A1382),N($A1382)&gt;=18264,N($A1382)&lt;=73050)),N($A1382)&lt;SUMPRODUCT(--(Extinguishers!$A$2:$A$301=$B1382),Extinguishers!$E$2:$E$301),AND($C1382&lt;&gt;"Monthly",$C1382&lt;&gt;"Maintenance",$C1382&lt;&gt;"Internal",$C1382&lt;&gt;"Hydrostatic"),AND($E1382&lt;&gt;"Pass",$E1382&lt;&gt;"Fail"),AND($G1382&lt;&gt;"",$G1382&lt;&gt;"Open",$G1382&lt;&gt;"Closed")),"Check inputs",IF(AND($E1382="Fail",$G1382=""),"Set follow-up","OK"))))</f>
        <v/>
      </c>
      <c r="I1382" s="26">
        <f>IF(AND(ISNUMBER($A1382),N($A1382)&gt;=18264,N($A1382)&lt;=73050),$A1382,0)</f>
        <v>0</v>
      </c>
    </row>
    <row r="1383" spans="1:9" x14ac:dyDescent="0.25">
      <c r="A1383" s="25"/>
      <c r="B1383" s="13"/>
      <c r="C1383" s="13"/>
      <c r="D1383" s="14"/>
      <c r="E1383" s="13"/>
      <c r="F1383" s="14"/>
      <c r="G1383" s="13"/>
      <c r="H1383" s="16" t="str">
        <f>IF(COUNTA($A1383:$G1383)=0,"",IF(OR($B1383="",SUMPRODUCT(--(Extinguishers!$A$2:$A$301=$B1383))&lt;&gt;1),"Check ID",IF(OR(NOT(AND(ISNUMBER($A1383),N($A1383)&gt;=18264,N($A1383)&lt;=73050)),N($A1383)&lt;SUMPRODUCT(--(Extinguishers!$A$2:$A$301=$B1383),Extinguishers!$E$2:$E$301),AND($C1383&lt;&gt;"Monthly",$C1383&lt;&gt;"Maintenance",$C1383&lt;&gt;"Internal",$C1383&lt;&gt;"Hydrostatic"),AND($E1383&lt;&gt;"Pass",$E1383&lt;&gt;"Fail"),AND($G1383&lt;&gt;"",$G1383&lt;&gt;"Open",$G1383&lt;&gt;"Closed")),"Check inputs",IF(AND($E1383="Fail",$G1383=""),"Set follow-up","OK"))))</f>
        <v/>
      </c>
      <c r="I1383" s="26">
        <f>IF(AND(ISNUMBER($A1383),N($A1383)&gt;=18264,N($A1383)&lt;=73050),$A1383,0)</f>
        <v>0</v>
      </c>
    </row>
    <row r="1384" spans="1:9" x14ac:dyDescent="0.25">
      <c r="A1384" s="25"/>
      <c r="B1384" s="13"/>
      <c r="C1384" s="13"/>
      <c r="D1384" s="14"/>
      <c r="E1384" s="13"/>
      <c r="F1384" s="14"/>
      <c r="G1384" s="13"/>
      <c r="H1384" s="16" t="str">
        <f>IF(COUNTA($A1384:$G1384)=0,"",IF(OR($B1384="",SUMPRODUCT(--(Extinguishers!$A$2:$A$301=$B1384))&lt;&gt;1),"Check ID",IF(OR(NOT(AND(ISNUMBER($A1384),N($A1384)&gt;=18264,N($A1384)&lt;=73050)),N($A1384)&lt;SUMPRODUCT(--(Extinguishers!$A$2:$A$301=$B1384),Extinguishers!$E$2:$E$301),AND($C1384&lt;&gt;"Monthly",$C1384&lt;&gt;"Maintenance",$C1384&lt;&gt;"Internal",$C1384&lt;&gt;"Hydrostatic"),AND($E1384&lt;&gt;"Pass",$E1384&lt;&gt;"Fail"),AND($G1384&lt;&gt;"",$G1384&lt;&gt;"Open",$G1384&lt;&gt;"Closed")),"Check inputs",IF(AND($E1384="Fail",$G1384=""),"Set follow-up","OK"))))</f>
        <v/>
      </c>
      <c r="I1384" s="26">
        <f>IF(AND(ISNUMBER($A1384),N($A1384)&gt;=18264,N($A1384)&lt;=73050),$A1384,0)</f>
        <v>0</v>
      </c>
    </row>
    <row r="1385" spans="1:9" x14ac:dyDescent="0.25">
      <c r="A1385" s="25"/>
      <c r="B1385" s="13"/>
      <c r="C1385" s="13"/>
      <c r="D1385" s="14"/>
      <c r="E1385" s="13"/>
      <c r="F1385" s="14"/>
      <c r="G1385" s="13"/>
      <c r="H1385" s="16" t="str">
        <f>IF(COUNTA($A1385:$G1385)=0,"",IF(OR($B1385="",SUMPRODUCT(--(Extinguishers!$A$2:$A$301=$B1385))&lt;&gt;1),"Check ID",IF(OR(NOT(AND(ISNUMBER($A1385),N($A1385)&gt;=18264,N($A1385)&lt;=73050)),N($A1385)&lt;SUMPRODUCT(--(Extinguishers!$A$2:$A$301=$B1385),Extinguishers!$E$2:$E$301),AND($C1385&lt;&gt;"Monthly",$C1385&lt;&gt;"Maintenance",$C1385&lt;&gt;"Internal",$C1385&lt;&gt;"Hydrostatic"),AND($E1385&lt;&gt;"Pass",$E1385&lt;&gt;"Fail"),AND($G1385&lt;&gt;"",$G1385&lt;&gt;"Open",$G1385&lt;&gt;"Closed")),"Check inputs",IF(AND($E1385="Fail",$G1385=""),"Set follow-up","OK"))))</f>
        <v/>
      </c>
      <c r="I1385" s="26">
        <f>IF(AND(ISNUMBER($A1385),N($A1385)&gt;=18264,N($A1385)&lt;=73050),$A1385,0)</f>
        <v>0</v>
      </c>
    </row>
    <row r="1386" spans="1:9" x14ac:dyDescent="0.25">
      <c r="A1386" s="25"/>
      <c r="B1386" s="13"/>
      <c r="C1386" s="13"/>
      <c r="D1386" s="14"/>
      <c r="E1386" s="13"/>
      <c r="F1386" s="14"/>
      <c r="G1386" s="13"/>
      <c r="H1386" s="16" t="str">
        <f>IF(COUNTA($A1386:$G1386)=0,"",IF(OR($B1386="",SUMPRODUCT(--(Extinguishers!$A$2:$A$301=$B1386))&lt;&gt;1),"Check ID",IF(OR(NOT(AND(ISNUMBER($A1386),N($A1386)&gt;=18264,N($A1386)&lt;=73050)),N($A1386)&lt;SUMPRODUCT(--(Extinguishers!$A$2:$A$301=$B1386),Extinguishers!$E$2:$E$301),AND($C1386&lt;&gt;"Monthly",$C1386&lt;&gt;"Maintenance",$C1386&lt;&gt;"Internal",$C1386&lt;&gt;"Hydrostatic"),AND($E1386&lt;&gt;"Pass",$E1386&lt;&gt;"Fail"),AND($G1386&lt;&gt;"",$G1386&lt;&gt;"Open",$G1386&lt;&gt;"Closed")),"Check inputs",IF(AND($E1386="Fail",$G1386=""),"Set follow-up","OK"))))</f>
        <v/>
      </c>
      <c r="I1386" s="26">
        <f>IF(AND(ISNUMBER($A1386),N($A1386)&gt;=18264,N($A1386)&lt;=73050),$A1386,0)</f>
        <v>0</v>
      </c>
    </row>
    <row r="1387" spans="1:9" x14ac:dyDescent="0.25">
      <c r="A1387" s="25"/>
      <c r="B1387" s="13"/>
      <c r="C1387" s="13"/>
      <c r="D1387" s="14"/>
      <c r="E1387" s="13"/>
      <c r="F1387" s="14"/>
      <c r="G1387" s="13"/>
      <c r="H1387" s="16" t="str">
        <f>IF(COUNTA($A1387:$G1387)=0,"",IF(OR($B1387="",SUMPRODUCT(--(Extinguishers!$A$2:$A$301=$B1387))&lt;&gt;1),"Check ID",IF(OR(NOT(AND(ISNUMBER($A1387),N($A1387)&gt;=18264,N($A1387)&lt;=73050)),N($A1387)&lt;SUMPRODUCT(--(Extinguishers!$A$2:$A$301=$B1387),Extinguishers!$E$2:$E$301),AND($C1387&lt;&gt;"Monthly",$C1387&lt;&gt;"Maintenance",$C1387&lt;&gt;"Internal",$C1387&lt;&gt;"Hydrostatic"),AND($E1387&lt;&gt;"Pass",$E1387&lt;&gt;"Fail"),AND($G1387&lt;&gt;"",$G1387&lt;&gt;"Open",$G1387&lt;&gt;"Closed")),"Check inputs",IF(AND($E1387="Fail",$G1387=""),"Set follow-up","OK"))))</f>
        <v/>
      </c>
      <c r="I1387" s="26">
        <f>IF(AND(ISNUMBER($A1387),N($A1387)&gt;=18264,N($A1387)&lt;=73050),$A1387,0)</f>
        <v>0</v>
      </c>
    </row>
    <row r="1388" spans="1:9" x14ac:dyDescent="0.25">
      <c r="A1388" s="25"/>
      <c r="B1388" s="13"/>
      <c r="C1388" s="13"/>
      <c r="D1388" s="14"/>
      <c r="E1388" s="13"/>
      <c r="F1388" s="14"/>
      <c r="G1388" s="13"/>
      <c r="H1388" s="16" t="str">
        <f>IF(COUNTA($A1388:$G1388)=0,"",IF(OR($B1388="",SUMPRODUCT(--(Extinguishers!$A$2:$A$301=$B1388))&lt;&gt;1),"Check ID",IF(OR(NOT(AND(ISNUMBER($A1388),N($A1388)&gt;=18264,N($A1388)&lt;=73050)),N($A1388)&lt;SUMPRODUCT(--(Extinguishers!$A$2:$A$301=$B1388),Extinguishers!$E$2:$E$301),AND($C1388&lt;&gt;"Monthly",$C1388&lt;&gt;"Maintenance",$C1388&lt;&gt;"Internal",$C1388&lt;&gt;"Hydrostatic"),AND($E1388&lt;&gt;"Pass",$E1388&lt;&gt;"Fail"),AND($G1388&lt;&gt;"",$G1388&lt;&gt;"Open",$G1388&lt;&gt;"Closed")),"Check inputs",IF(AND($E1388="Fail",$G1388=""),"Set follow-up","OK"))))</f>
        <v/>
      </c>
      <c r="I1388" s="26">
        <f>IF(AND(ISNUMBER($A1388),N($A1388)&gt;=18264,N($A1388)&lt;=73050),$A1388,0)</f>
        <v>0</v>
      </c>
    </row>
    <row r="1389" spans="1:9" x14ac:dyDescent="0.25">
      <c r="A1389" s="25"/>
      <c r="B1389" s="13"/>
      <c r="C1389" s="13"/>
      <c r="D1389" s="14"/>
      <c r="E1389" s="13"/>
      <c r="F1389" s="14"/>
      <c r="G1389" s="13"/>
      <c r="H1389" s="16" t="str">
        <f>IF(COUNTA($A1389:$G1389)=0,"",IF(OR($B1389="",SUMPRODUCT(--(Extinguishers!$A$2:$A$301=$B1389))&lt;&gt;1),"Check ID",IF(OR(NOT(AND(ISNUMBER($A1389),N($A1389)&gt;=18264,N($A1389)&lt;=73050)),N($A1389)&lt;SUMPRODUCT(--(Extinguishers!$A$2:$A$301=$B1389),Extinguishers!$E$2:$E$301),AND($C1389&lt;&gt;"Monthly",$C1389&lt;&gt;"Maintenance",$C1389&lt;&gt;"Internal",$C1389&lt;&gt;"Hydrostatic"),AND($E1389&lt;&gt;"Pass",$E1389&lt;&gt;"Fail"),AND($G1389&lt;&gt;"",$G1389&lt;&gt;"Open",$G1389&lt;&gt;"Closed")),"Check inputs",IF(AND($E1389="Fail",$G1389=""),"Set follow-up","OK"))))</f>
        <v/>
      </c>
      <c r="I1389" s="26">
        <f>IF(AND(ISNUMBER($A1389),N($A1389)&gt;=18264,N($A1389)&lt;=73050),$A1389,0)</f>
        <v>0</v>
      </c>
    </row>
    <row r="1390" spans="1:9" x14ac:dyDescent="0.25">
      <c r="A1390" s="25"/>
      <c r="B1390" s="13"/>
      <c r="C1390" s="13"/>
      <c r="D1390" s="14"/>
      <c r="E1390" s="13"/>
      <c r="F1390" s="14"/>
      <c r="G1390" s="13"/>
      <c r="H1390" s="16" t="str">
        <f>IF(COUNTA($A1390:$G1390)=0,"",IF(OR($B1390="",SUMPRODUCT(--(Extinguishers!$A$2:$A$301=$B1390))&lt;&gt;1),"Check ID",IF(OR(NOT(AND(ISNUMBER($A1390),N($A1390)&gt;=18264,N($A1390)&lt;=73050)),N($A1390)&lt;SUMPRODUCT(--(Extinguishers!$A$2:$A$301=$B1390),Extinguishers!$E$2:$E$301),AND($C1390&lt;&gt;"Monthly",$C1390&lt;&gt;"Maintenance",$C1390&lt;&gt;"Internal",$C1390&lt;&gt;"Hydrostatic"),AND($E1390&lt;&gt;"Pass",$E1390&lt;&gt;"Fail"),AND($G1390&lt;&gt;"",$G1390&lt;&gt;"Open",$G1390&lt;&gt;"Closed")),"Check inputs",IF(AND($E1390="Fail",$G1390=""),"Set follow-up","OK"))))</f>
        <v/>
      </c>
      <c r="I1390" s="26">
        <f>IF(AND(ISNUMBER($A1390),N($A1390)&gt;=18264,N($A1390)&lt;=73050),$A1390,0)</f>
        <v>0</v>
      </c>
    </row>
    <row r="1391" spans="1:9" x14ac:dyDescent="0.25">
      <c r="A1391" s="25"/>
      <c r="B1391" s="13"/>
      <c r="C1391" s="13"/>
      <c r="D1391" s="14"/>
      <c r="E1391" s="13"/>
      <c r="F1391" s="14"/>
      <c r="G1391" s="13"/>
      <c r="H1391" s="16" t="str">
        <f>IF(COUNTA($A1391:$G1391)=0,"",IF(OR($B1391="",SUMPRODUCT(--(Extinguishers!$A$2:$A$301=$B1391))&lt;&gt;1),"Check ID",IF(OR(NOT(AND(ISNUMBER($A1391),N($A1391)&gt;=18264,N($A1391)&lt;=73050)),N($A1391)&lt;SUMPRODUCT(--(Extinguishers!$A$2:$A$301=$B1391),Extinguishers!$E$2:$E$301),AND($C1391&lt;&gt;"Monthly",$C1391&lt;&gt;"Maintenance",$C1391&lt;&gt;"Internal",$C1391&lt;&gt;"Hydrostatic"),AND($E1391&lt;&gt;"Pass",$E1391&lt;&gt;"Fail"),AND($G1391&lt;&gt;"",$G1391&lt;&gt;"Open",$G1391&lt;&gt;"Closed")),"Check inputs",IF(AND($E1391="Fail",$G1391=""),"Set follow-up","OK"))))</f>
        <v/>
      </c>
      <c r="I1391" s="26">
        <f>IF(AND(ISNUMBER($A1391),N($A1391)&gt;=18264,N($A1391)&lt;=73050),$A1391,0)</f>
        <v>0</v>
      </c>
    </row>
    <row r="1392" spans="1:9" x14ac:dyDescent="0.25">
      <c r="A1392" s="25"/>
      <c r="B1392" s="13"/>
      <c r="C1392" s="13"/>
      <c r="D1392" s="14"/>
      <c r="E1392" s="13"/>
      <c r="F1392" s="14"/>
      <c r="G1392" s="13"/>
      <c r="H1392" s="16" t="str">
        <f>IF(COUNTA($A1392:$G1392)=0,"",IF(OR($B1392="",SUMPRODUCT(--(Extinguishers!$A$2:$A$301=$B1392))&lt;&gt;1),"Check ID",IF(OR(NOT(AND(ISNUMBER($A1392),N($A1392)&gt;=18264,N($A1392)&lt;=73050)),N($A1392)&lt;SUMPRODUCT(--(Extinguishers!$A$2:$A$301=$B1392),Extinguishers!$E$2:$E$301),AND($C1392&lt;&gt;"Monthly",$C1392&lt;&gt;"Maintenance",$C1392&lt;&gt;"Internal",$C1392&lt;&gt;"Hydrostatic"),AND($E1392&lt;&gt;"Pass",$E1392&lt;&gt;"Fail"),AND($G1392&lt;&gt;"",$G1392&lt;&gt;"Open",$G1392&lt;&gt;"Closed")),"Check inputs",IF(AND($E1392="Fail",$G1392=""),"Set follow-up","OK"))))</f>
        <v/>
      </c>
      <c r="I1392" s="26">
        <f>IF(AND(ISNUMBER($A1392),N($A1392)&gt;=18264,N($A1392)&lt;=73050),$A1392,0)</f>
        <v>0</v>
      </c>
    </row>
    <row r="1393" spans="1:9" x14ac:dyDescent="0.25">
      <c r="A1393" s="25"/>
      <c r="B1393" s="13"/>
      <c r="C1393" s="13"/>
      <c r="D1393" s="14"/>
      <c r="E1393" s="13"/>
      <c r="F1393" s="14"/>
      <c r="G1393" s="13"/>
      <c r="H1393" s="16" t="str">
        <f>IF(COUNTA($A1393:$G1393)=0,"",IF(OR($B1393="",SUMPRODUCT(--(Extinguishers!$A$2:$A$301=$B1393))&lt;&gt;1),"Check ID",IF(OR(NOT(AND(ISNUMBER($A1393),N($A1393)&gt;=18264,N($A1393)&lt;=73050)),N($A1393)&lt;SUMPRODUCT(--(Extinguishers!$A$2:$A$301=$B1393),Extinguishers!$E$2:$E$301),AND($C1393&lt;&gt;"Monthly",$C1393&lt;&gt;"Maintenance",$C1393&lt;&gt;"Internal",$C1393&lt;&gt;"Hydrostatic"),AND($E1393&lt;&gt;"Pass",$E1393&lt;&gt;"Fail"),AND($G1393&lt;&gt;"",$G1393&lt;&gt;"Open",$G1393&lt;&gt;"Closed")),"Check inputs",IF(AND($E1393="Fail",$G1393=""),"Set follow-up","OK"))))</f>
        <v/>
      </c>
      <c r="I1393" s="26">
        <f>IF(AND(ISNUMBER($A1393),N($A1393)&gt;=18264,N($A1393)&lt;=73050),$A1393,0)</f>
        <v>0</v>
      </c>
    </row>
    <row r="1394" spans="1:9" x14ac:dyDescent="0.25">
      <c r="A1394" s="25"/>
      <c r="B1394" s="13"/>
      <c r="C1394" s="13"/>
      <c r="D1394" s="14"/>
      <c r="E1394" s="13"/>
      <c r="F1394" s="14"/>
      <c r="G1394" s="13"/>
      <c r="H1394" s="16" t="str">
        <f>IF(COUNTA($A1394:$G1394)=0,"",IF(OR($B1394="",SUMPRODUCT(--(Extinguishers!$A$2:$A$301=$B1394))&lt;&gt;1),"Check ID",IF(OR(NOT(AND(ISNUMBER($A1394),N($A1394)&gt;=18264,N($A1394)&lt;=73050)),N($A1394)&lt;SUMPRODUCT(--(Extinguishers!$A$2:$A$301=$B1394),Extinguishers!$E$2:$E$301),AND($C1394&lt;&gt;"Monthly",$C1394&lt;&gt;"Maintenance",$C1394&lt;&gt;"Internal",$C1394&lt;&gt;"Hydrostatic"),AND($E1394&lt;&gt;"Pass",$E1394&lt;&gt;"Fail"),AND($G1394&lt;&gt;"",$G1394&lt;&gt;"Open",$G1394&lt;&gt;"Closed")),"Check inputs",IF(AND($E1394="Fail",$G1394=""),"Set follow-up","OK"))))</f>
        <v/>
      </c>
      <c r="I1394" s="26">
        <f>IF(AND(ISNUMBER($A1394),N($A1394)&gt;=18264,N($A1394)&lt;=73050),$A1394,0)</f>
        <v>0</v>
      </c>
    </row>
    <row r="1395" spans="1:9" x14ac:dyDescent="0.25">
      <c r="A1395" s="25"/>
      <c r="B1395" s="13"/>
      <c r="C1395" s="13"/>
      <c r="D1395" s="14"/>
      <c r="E1395" s="13"/>
      <c r="F1395" s="14"/>
      <c r="G1395" s="13"/>
      <c r="H1395" s="16" t="str">
        <f>IF(COUNTA($A1395:$G1395)=0,"",IF(OR($B1395="",SUMPRODUCT(--(Extinguishers!$A$2:$A$301=$B1395))&lt;&gt;1),"Check ID",IF(OR(NOT(AND(ISNUMBER($A1395),N($A1395)&gt;=18264,N($A1395)&lt;=73050)),N($A1395)&lt;SUMPRODUCT(--(Extinguishers!$A$2:$A$301=$B1395),Extinguishers!$E$2:$E$301),AND($C1395&lt;&gt;"Monthly",$C1395&lt;&gt;"Maintenance",$C1395&lt;&gt;"Internal",$C1395&lt;&gt;"Hydrostatic"),AND($E1395&lt;&gt;"Pass",$E1395&lt;&gt;"Fail"),AND($G1395&lt;&gt;"",$G1395&lt;&gt;"Open",$G1395&lt;&gt;"Closed")),"Check inputs",IF(AND($E1395="Fail",$G1395=""),"Set follow-up","OK"))))</f>
        <v/>
      </c>
      <c r="I1395" s="26">
        <f>IF(AND(ISNUMBER($A1395),N($A1395)&gt;=18264,N($A1395)&lt;=73050),$A1395,0)</f>
        <v>0</v>
      </c>
    </row>
    <row r="1396" spans="1:9" x14ac:dyDescent="0.25">
      <c r="A1396" s="25"/>
      <c r="B1396" s="13"/>
      <c r="C1396" s="13"/>
      <c r="D1396" s="14"/>
      <c r="E1396" s="13"/>
      <c r="F1396" s="14"/>
      <c r="G1396" s="13"/>
      <c r="H1396" s="16" t="str">
        <f>IF(COUNTA($A1396:$G1396)=0,"",IF(OR($B1396="",SUMPRODUCT(--(Extinguishers!$A$2:$A$301=$B1396))&lt;&gt;1),"Check ID",IF(OR(NOT(AND(ISNUMBER($A1396),N($A1396)&gt;=18264,N($A1396)&lt;=73050)),N($A1396)&lt;SUMPRODUCT(--(Extinguishers!$A$2:$A$301=$B1396),Extinguishers!$E$2:$E$301),AND($C1396&lt;&gt;"Monthly",$C1396&lt;&gt;"Maintenance",$C1396&lt;&gt;"Internal",$C1396&lt;&gt;"Hydrostatic"),AND($E1396&lt;&gt;"Pass",$E1396&lt;&gt;"Fail"),AND($G1396&lt;&gt;"",$G1396&lt;&gt;"Open",$G1396&lt;&gt;"Closed")),"Check inputs",IF(AND($E1396="Fail",$G1396=""),"Set follow-up","OK"))))</f>
        <v/>
      </c>
      <c r="I1396" s="26">
        <f>IF(AND(ISNUMBER($A1396),N($A1396)&gt;=18264,N($A1396)&lt;=73050),$A1396,0)</f>
        <v>0</v>
      </c>
    </row>
    <row r="1397" spans="1:9" x14ac:dyDescent="0.25">
      <c r="A1397" s="25"/>
      <c r="B1397" s="13"/>
      <c r="C1397" s="13"/>
      <c r="D1397" s="14"/>
      <c r="E1397" s="13"/>
      <c r="F1397" s="14"/>
      <c r="G1397" s="13"/>
      <c r="H1397" s="16" t="str">
        <f>IF(COUNTA($A1397:$G1397)=0,"",IF(OR($B1397="",SUMPRODUCT(--(Extinguishers!$A$2:$A$301=$B1397))&lt;&gt;1),"Check ID",IF(OR(NOT(AND(ISNUMBER($A1397),N($A1397)&gt;=18264,N($A1397)&lt;=73050)),N($A1397)&lt;SUMPRODUCT(--(Extinguishers!$A$2:$A$301=$B1397),Extinguishers!$E$2:$E$301),AND($C1397&lt;&gt;"Monthly",$C1397&lt;&gt;"Maintenance",$C1397&lt;&gt;"Internal",$C1397&lt;&gt;"Hydrostatic"),AND($E1397&lt;&gt;"Pass",$E1397&lt;&gt;"Fail"),AND($G1397&lt;&gt;"",$G1397&lt;&gt;"Open",$G1397&lt;&gt;"Closed")),"Check inputs",IF(AND($E1397="Fail",$G1397=""),"Set follow-up","OK"))))</f>
        <v/>
      </c>
      <c r="I1397" s="26">
        <f>IF(AND(ISNUMBER($A1397),N($A1397)&gt;=18264,N($A1397)&lt;=73050),$A1397,0)</f>
        <v>0</v>
      </c>
    </row>
    <row r="1398" spans="1:9" x14ac:dyDescent="0.25">
      <c r="A1398" s="25"/>
      <c r="B1398" s="13"/>
      <c r="C1398" s="13"/>
      <c r="D1398" s="14"/>
      <c r="E1398" s="13"/>
      <c r="F1398" s="14"/>
      <c r="G1398" s="13"/>
      <c r="H1398" s="16" t="str">
        <f>IF(COUNTA($A1398:$G1398)=0,"",IF(OR($B1398="",SUMPRODUCT(--(Extinguishers!$A$2:$A$301=$B1398))&lt;&gt;1),"Check ID",IF(OR(NOT(AND(ISNUMBER($A1398),N($A1398)&gt;=18264,N($A1398)&lt;=73050)),N($A1398)&lt;SUMPRODUCT(--(Extinguishers!$A$2:$A$301=$B1398),Extinguishers!$E$2:$E$301),AND($C1398&lt;&gt;"Monthly",$C1398&lt;&gt;"Maintenance",$C1398&lt;&gt;"Internal",$C1398&lt;&gt;"Hydrostatic"),AND($E1398&lt;&gt;"Pass",$E1398&lt;&gt;"Fail"),AND($G1398&lt;&gt;"",$G1398&lt;&gt;"Open",$G1398&lt;&gt;"Closed")),"Check inputs",IF(AND($E1398="Fail",$G1398=""),"Set follow-up","OK"))))</f>
        <v/>
      </c>
      <c r="I1398" s="26">
        <f>IF(AND(ISNUMBER($A1398),N($A1398)&gt;=18264,N($A1398)&lt;=73050),$A1398,0)</f>
        <v>0</v>
      </c>
    </row>
    <row r="1399" spans="1:9" x14ac:dyDescent="0.25">
      <c r="A1399" s="25"/>
      <c r="B1399" s="13"/>
      <c r="C1399" s="13"/>
      <c r="D1399" s="14"/>
      <c r="E1399" s="13"/>
      <c r="F1399" s="14"/>
      <c r="G1399" s="13"/>
      <c r="H1399" s="16" t="str">
        <f>IF(COUNTA($A1399:$G1399)=0,"",IF(OR($B1399="",SUMPRODUCT(--(Extinguishers!$A$2:$A$301=$B1399))&lt;&gt;1),"Check ID",IF(OR(NOT(AND(ISNUMBER($A1399),N($A1399)&gt;=18264,N($A1399)&lt;=73050)),N($A1399)&lt;SUMPRODUCT(--(Extinguishers!$A$2:$A$301=$B1399),Extinguishers!$E$2:$E$301),AND($C1399&lt;&gt;"Monthly",$C1399&lt;&gt;"Maintenance",$C1399&lt;&gt;"Internal",$C1399&lt;&gt;"Hydrostatic"),AND($E1399&lt;&gt;"Pass",$E1399&lt;&gt;"Fail"),AND($G1399&lt;&gt;"",$G1399&lt;&gt;"Open",$G1399&lt;&gt;"Closed")),"Check inputs",IF(AND($E1399="Fail",$G1399=""),"Set follow-up","OK"))))</f>
        <v/>
      </c>
      <c r="I1399" s="26">
        <f>IF(AND(ISNUMBER($A1399),N($A1399)&gt;=18264,N($A1399)&lt;=73050),$A1399,0)</f>
        <v>0</v>
      </c>
    </row>
    <row r="1400" spans="1:9" x14ac:dyDescent="0.25">
      <c r="A1400" s="25"/>
      <c r="B1400" s="13"/>
      <c r="C1400" s="13"/>
      <c r="D1400" s="14"/>
      <c r="E1400" s="13"/>
      <c r="F1400" s="14"/>
      <c r="G1400" s="13"/>
      <c r="H1400" s="16" t="str">
        <f>IF(COUNTA($A1400:$G1400)=0,"",IF(OR($B1400="",SUMPRODUCT(--(Extinguishers!$A$2:$A$301=$B1400))&lt;&gt;1),"Check ID",IF(OR(NOT(AND(ISNUMBER($A1400),N($A1400)&gt;=18264,N($A1400)&lt;=73050)),N($A1400)&lt;SUMPRODUCT(--(Extinguishers!$A$2:$A$301=$B1400),Extinguishers!$E$2:$E$301),AND($C1400&lt;&gt;"Monthly",$C1400&lt;&gt;"Maintenance",$C1400&lt;&gt;"Internal",$C1400&lt;&gt;"Hydrostatic"),AND($E1400&lt;&gt;"Pass",$E1400&lt;&gt;"Fail"),AND($G1400&lt;&gt;"",$G1400&lt;&gt;"Open",$G1400&lt;&gt;"Closed")),"Check inputs",IF(AND($E1400="Fail",$G1400=""),"Set follow-up","OK"))))</f>
        <v/>
      </c>
      <c r="I1400" s="26">
        <f>IF(AND(ISNUMBER($A1400),N($A1400)&gt;=18264,N($A1400)&lt;=73050),$A1400,0)</f>
        <v>0</v>
      </c>
    </row>
    <row r="1401" spans="1:9" x14ac:dyDescent="0.25">
      <c r="A1401" s="25"/>
      <c r="B1401" s="13"/>
      <c r="C1401" s="13"/>
      <c r="D1401" s="14"/>
      <c r="E1401" s="13"/>
      <c r="F1401" s="14"/>
      <c r="G1401" s="13"/>
      <c r="H1401" s="16" t="str">
        <f>IF(COUNTA($A1401:$G1401)=0,"",IF(OR($B1401="",SUMPRODUCT(--(Extinguishers!$A$2:$A$301=$B1401))&lt;&gt;1),"Check ID",IF(OR(NOT(AND(ISNUMBER($A1401),N($A1401)&gt;=18264,N($A1401)&lt;=73050)),N($A1401)&lt;SUMPRODUCT(--(Extinguishers!$A$2:$A$301=$B1401),Extinguishers!$E$2:$E$301),AND($C1401&lt;&gt;"Monthly",$C1401&lt;&gt;"Maintenance",$C1401&lt;&gt;"Internal",$C1401&lt;&gt;"Hydrostatic"),AND($E1401&lt;&gt;"Pass",$E1401&lt;&gt;"Fail"),AND($G1401&lt;&gt;"",$G1401&lt;&gt;"Open",$G1401&lt;&gt;"Closed")),"Check inputs",IF(AND($E1401="Fail",$G1401=""),"Set follow-up","OK"))))</f>
        <v/>
      </c>
      <c r="I1401" s="26">
        <f>IF(AND(ISNUMBER($A1401),N($A1401)&gt;=18264,N($A1401)&lt;=73050),$A1401,0)</f>
        <v>0</v>
      </c>
    </row>
    <row r="1402" spans="1:9" x14ac:dyDescent="0.25">
      <c r="A1402" s="25"/>
      <c r="B1402" s="13"/>
      <c r="C1402" s="13"/>
      <c r="D1402" s="14"/>
      <c r="E1402" s="13"/>
      <c r="F1402" s="14"/>
      <c r="G1402" s="13"/>
      <c r="H1402" s="16" t="str">
        <f>IF(COUNTA($A1402:$G1402)=0,"",IF(OR($B1402="",SUMPRODUCT(--(Extinguishers!$A$2:$A$301=$B1402))&lt;&gt;1),"Check ID",IF(OR(NOT(AND(ISNUMBER($A1402),N($A1402)&gt;=18264,N($A1402)&lt;=73050)),N($A1402)&lt;SUMPRODUCT(--(Extinguishers!$A$2:$A$301=$B1402),Extinguishers!$E$2:$E$301),AND($C1402&lt;&gt;"Monthly",$C1402&lt;&gt;"Maintenance",$C1402&lt;&gt;"Internal",$C1402&lt;&gt;"Hydrostatic"),AND($E1402&lt;&gt;"Pass",$E1402&lt;&gt;"Fail"),AND($G1402&lt;&gt;"",$G1402&lt;&gt;"Open",$G1402&lt;&gt;"Closed")),"Check inputs",IF(AND($E1402="Fail",$G1402=""),"Set follow-up","OK"))))</f>
        <v/>
      </c>
      <c r="I1402" s="26">
        <f>IF(AND(ISNUMBER($A1402),N($A1402)&gt;=18264,N($A1402)&lt;=73050),$A1402,0)</f>
        <v>0</v>
      </c>
    </row>
    <row r="1403" spans="1:9" x14ac:dyDescent="0.25">
      <c r="A1403" s="25"/>
      <c r="B1403" s="13"/>
      <c r="C1403" s="13"/>
      <c r="D1403" s="14"/>
      <c r="E1403" s="13"/>
      <c r="F1403" s="14"/>
      <c r="G1403" s="13"/>
      <c r="H1403" s="16" t="str">
        <f>IF(COUNTA($A1403:$G1403)=0,"",IF(OR($B1403="",SUMPRODUCT(--(Extinguishers!$A$2:$A$301=$B1403))&lt;&gt;1),"Check ID",IF(OR(NOT(AND(ISNUMBER($A1403),N($A1403)&gt;=18264,N($A1403)&lt;=73050)),N($A1403)&lt;SUMPRODUCT(--(Extinguishers!$A$2:$A$301=$B1403),Extinguishers!$E$2:$E$301),AND($C1403&lt;&gt;"Monthly",$C1403&lt;&gt;"Maintenance",$C1403&lt;&gt;"Internal",$C1403&lt;&gt;"Hydrostatic"),AND($E1403&lt;&gt;"Pass",$E1403&lt;&gt;"Fail"),AND($G1403&lt;&gt;"",$G1403&lt;&gt;"Open",$G1403&lt;&gt;"Closed")),"Check inputs",IF(AND($E1403="Fail",$G1403=""),"Set follow-up","OK"))))</f>
        <v/>
      </c>
      <c r="I1403" s="26">
        <f>IF(AND(ISNUMBER($A1403),N($A1403)&gt;=18264,N($A1403)&lt;=73050),$A1403,0)</f>
        <v>0</v>
      </c>
    </row>
    <row r="1404" spans="1:9" x14ac:dyDescent="0.25">
      <c r="A1404" s="25"/>
      <c r="B1404" s="13"/>
      <c r="C1404" s="13"/>
      <c r="D1404" s="14"/>
      <c r="E1404" s="13"/>
      <c r="F1404" s="14"/>
      <c r="G1404" s="13"/>
      <c r="H1404" s="16" t="str">
        <f>IF(COUNTA($A1404:$G1404)=0,"",IF(OR($B1404="",SUMPRODUCT(--(Extinguishers!$A$2:$A$301=$B1404))&lt;&gt;1),"Check ID",IF(OR(NOT(AND(ISNUMBER($A1404),N($A1404)&gt;=18264,N($A1404)&lt;=73050)),N($A1404)&lt;SUMPRODUCT(--(Extinguishers!$A$2:$A$301=$B1404),Extinguishers!$E$2:$E$301),AND($C1404&lt;&gt;"Monthly",$C1404&lt;&gt;"Maintenance",$C1404&lt;&gt;"Internal",$C1404&lt;&gt;"Hydrostatic"),AND($E1404&lt;&gt;"Pass",$E1404&lt;&gt;"Fail"),AND($G1404&lt;&gt;"",$G1404&lt;&gt;"Open",$G1404&lt;&gt;"Closed")),"Check inputs",IF(AND($E1404="Fail",$G1404=""),"Set follow-up","OK"))))</f>
        <v/>
      </c>
      <c r="I1404" s="26">
        <f>IF(AND(ISNUMBER($A1404),N($A1404)&gt;=18264,N($A1404)&lt;=73050),$A1404,0)</f>
        <v>0</v>
      </c>
    </row>
    <row r="1405" spans="1:9" x14ac:dyDescent="0.25">
      <c r="A1405" s="25"/>
      <c r="B1405" s="13"/>
      <c r="C1405" s="13"/>
      <c r="D1405" s="14"/>
      <c r="E1405" s="13"/>
      <c r="F1405" s="14"/>
      <c r="G1405" s="13"/>
      <c r="H1405" s="16" t="str">
        <f>IF(COUNTA($A1405:$G1405)=0,"",IF(OR($B1405="",SUMPRODUCT(--(Extinguishers!$A$2:$A$301=$B1405))&lt;&gt;1),"Check ID",IF(OR(NOT(AND(ISNUMBER($A1405),N($A1405)&gt;=18264,N($A1405)&lt;=73050)),N($A1405)&lt;SUMPRODUCT(--(Extinguishers!$A$2:$A$301=$B1405),Extinguishers!$E$2:$E$301),AND($C1405&lt;&gt;"Monthly",$C1405&lt;&gt;"Maintenance",$C1405&lt;&gt;"Internal",$C1405&lt;&gt;"Hydrostatic"),AND($E1405&lt;&gt;"Pass",$E1405&lt;&gt;"Fail"),AND($G1405&lt;&gt;"",$G1405&lt;&gt;"Open",$G1405&lt;&gt;"Closed")),"Check inputs",IF(AND($E1405="Fail",$G1405=""),"Set follow-up","OK"))))</f>
        <v/>
      </c>
      <c r="I1405" s="26">
        <f>IF(AND(ISNUMBER($A1405),N($A1405)&gt;=18264,N($A1405)&lt;=73050),$A1405,0)</f>
        <v>0</v>
      </c>
    </row>
    <row r="1406" spans="1:9" x14ac:dyDescent="0.25">
      <c r="A1406" s="25"/>
      <c r="B1406" s="13"/>
      <c r="C1406" s="13"/>
      <c r="D1406" s="14"/>
      <c r="E1406" s="13"/>
      <c r="F1406" s="14"/>
      <c r="G1406" s="13"/>
      <c r="H1406" s="16" t="str">
        <f>IF(COUNTA($A1406:$G1406)=0,"",IF(OR($B1406="",SUMPRODUCT(--(Extinguishers!$A$2:$A$301=$B1406))&lt;&gt;1),"Check ID",IF(OR(NOT(AND(ISNUMBER($A1406),N($A1406)&gt;=18264,N($A1406)&lt;=73050)),N($A1406)&lt;SUMPRODUCT(--(Extinguishers!$A$2:$A$301=$B1406),Extinguishers!$E$2:$E$301),AND($C1406&lt;&gt;"Monthly",$C1406&lt;&gt;"Maintenance",$C1406&lt;&gt;"Internal",$C1406&lt;&gt;"Hydrostatic"),AND($E1406&lt;&gt;"Pass",$E1406&lt;&gt;"Fail"),AND($G1406&lt;&gt;"",$G1406&lt;&gt;"Open",$G1406&lt;&gt;"Closed")),"Check inputs",IF(AND($E1406="Fail",$G1406=""),"Set follow-up","OK"))))</f>
        <v/>
      </c>
      <c r="I1406" s="26">
        <f>IF(AND(ISNUMBER($A1406),N($A1406)&gt;=18264,N($A1406)&lt;=73050),$A1406,0)</f>
        <v>0</v>
      </c>
    </row>
    <row r="1407" spans="1:9" x14ac:dyDescent="0.25">
      <c r="A1407" s="25"/>
      <c r="B1407" s="13"/>
      <c r="C1407" s="13"/>
      <c r="D1407" s="14"/>
      <c r="E1407" s="13"/>
      <c r="F1407" s="14"/>
      <c r="G1407" s="13"/>
      <c r="H1407" s="16" t="str">
        <f>IF(COUNTA($A1407:$G1407)=0,"",IF(OR($B1407="",SUMPRODUCT(--(Extinguishers!$A$2:$A$301=$B1407))&lt;&gt;1),"Check ID",IF(OR(NOT(AND(ISNUMBER($A1407),N($A1407)&gt;=18264,N($A1407)&lt;=73050)),N($A1407)&lt;SUMPRODUCT(--(Extinguishers!$A$2:$A$301=$B1407),Extinguishers!$E$2:$E$301),AND($C1407&lt;&gt;"Monthly",$C1407&lt;&gt;"Maintenance",$C1407&lt;&gt;"Internal",$C1407&lt;&gt;"Hydrostatic"),AND($E1407&lt;&gt;"Pass",$E1407&lt;&gt;"Fail"),AND($G1407&lt;&gt;"",$G1407&lt;&gt;"Open",$G1407&lt;&gt;"Closed")),"Check inputs",IF(AND($E1407="Fail",$G1407=""),"Set follow-up","OK"))))</f>
        <v/>
      </c>
      <c r="I1407" s="26">
        <f>IF(AND(ISNUMBER($A1407),N($A1407)&gt;=18264,N($A1407)&lt;=73050),$A1407,0)</f>
        <v>0</v>
      </c>
    </row>
    <row r="1408" spans="1:9" x14ac:dyDescent="0.25">
      <c r="A1408" s="25"/>
      <c r="B1408" s="13"/>
      <c r="C1408" s="13"/>
      <c r="D1408" s="14"/>
      <c r="E1408" s="13"/>
      <c r="F1408" s="14"/>
      <c r="G1408" s="13"/>
      <c r="H1408" s="16" t="str">
        <f>IF(COUNTA($A1408:$G1408)=0,"",IF(OR($B1408="",SUMPRODUCT(--(Extinguishers!$A$2:$A$301=$B1408))&lt;&gt;1),"Check ID",IF(OR(NOT(AND(ISNUMBER($A1408),N($A1408)&gt;=18264,N($A1408)&lt;=73050)),N($A1408)&lt;SUMPRODUCT(--(Extinguishers!$A$2:$A$301=$B1408),Extinguishers!$E$2:$E$301),AND($C1408&lt;&gt;"Monthly",$C1408&lt;&gt;"Maintenance",$C1408&lt;&gt;"Internal",$C1408&lt;&gt;"Hydrostatic"),AND($E1408&lt;&gt;"Pass",$E1408&lt;&gt;"Fail"),AND($G1408&lt;&gt;"",$G1408&lt;&gt;"Open",$G1408&lt;&gt;"Closed")),"Check inputs",IF(AND($E1408="Fail",$G1408=""),"Set follow-up","OK"))))</f>
        <v/>
      </c>
      <c r="I1408" s="26">
        <f>IF(AND(ISNUMBER($A1408),N($A1408)&gt;=18264,N($A1408)&lt;=73050),$A1408,0)</f>
        <v>0</v>
      </c>
    </row>
    <row r="1409" spans="1:9" x14ac:dyDescent="0.25">
      <c r="A1409" s="25"/>
      <c r="B1409" s="13"/>
      <c r="C1409" s="13"/>
      <c r="D1409" s="14"/>
      <c r="E1409" s="13"/>
      <c r="F1409" s="14"/>
      <c r="G1409" s="13"/>
      <c r="H1409" s="16" t="str">
        <f>IF(COUNTA($A1409:$G1409)=0,"",IF(OR($B1409="",SUMPRODUCT(--(Extinguishers!$A$2:$A$301=$B1409))&lt;&gt;1),"Check ID",IF(OR(NOT(AND(ISNUMBER($A1409),N($A1409)&gt;=18264,N($A1409)&lt;=73050)),N($A1409)&lt;SUMPRODUCT(--(Extinguishers!$A$2:$A$301=$B1409),Extinguishers!$E$2:$E$301),AND($C1409&lt;&gt;"Monthly",$C1409&lt;&gt;"Maintenance",$C1409&lt;&gt;"Internal",$C1409&lt;&gt;"Hydrostatic"),AND($E1409&lt;&gt;"Pass",$E1409&lt;&gt;"Fail"),AND($G1409&lt;&gt;"",$G1409&lt;&gt;"Open",$G1409&lt;&gt;"Closed")),"Check inputs",IF(AND($E1409="Fail",$G1409=""),"Set follow-up","OK"))))</f>
        <v/>
      </c>
      <c r="I1409" s="26">
        <f>IF(AND(ISNUMBER($A1409),N($A1409)&gt;=18264,N($A1409)&lt;=73050),$A1409,0)</f>
        <v>0</v>
      </c>
    </row>
    <row r="1410" spans="1:9" x14ac:dyDescent="0.25">
      <c r="A1410" s="25"/>
      <c r="B1410" s="13"/>
      <c r="C1410" s="13"/>
      <c r="D1410" s="14"/>
      <c r="E1410" s="13"/>
      <c r="F1410" s="14"/>
      <c r="G1410" s="13"/>
      <c r="H1410" s="16" t="str">
        <f>IF(COUNTA($A1410:$G1410)=0,"",IF(OR($B1410="",SUMPRODUCT(--(Extinguishers!$A$2:$A$301=$B1410))&lt;&gt;1),"Check ID",IF(OR(NOT(AND(ISNUMBER($A1410),N($A1410)&gt;=18264,N($A1410)&lt;=73050)),N($A1410)&lt;SUMPRODUCT(--(Extinguishers!$A$2:$A$301=$B1410),Extinguishers!$E$2:$E$301),AND($C1410&lt;&gt;"Monthly",$C1410&lt;&gt;"Maintenance",$C1410&lt;&gt;"Internal",$C1410&lt;&gt;"Hydrostatic"),AND($E1410&lt;&gt;"Pass",$E1410&lt;&gt;"Fail"),AND($G1410&lt;&gt;"",$G1410&lt;&gt;"Open",$G1410&lt;&gt;"Closed")),"Check inputs",IF(AND($E1410="Fail",$G1410=""),"Set follow-up","OK"))))</f>
        <v/>
      </c>
      <c r="I1410" s="26">
        <f>IF(AND(ISNUMBER($A1410),N($A1410)&gt;=18264,N($A1410)&lt;=73050),$A1410,0)</f>
        <v>0</v>
      </c>
    </row>
    <row r="1411" spans="1:9" x14ac:dyDescent="0.25">
      <c r="A1411" s="25"/>
      <c r="B1411" s="13"/>
      <c r="C1411" s="13"/>
      <c r="D1411" s="14"/>
      <c r="E1411" s="13"/>
      <c r="F1411" s="14"/>
      <c r="G1411" s="13"/>
      <c r="H1411" s="16" t="str">
        <f>IF(COUNTA($A1411:$G1411)=0,"",IF(OR($B1411="",SUMPRODUCT(--(Extinguishers!$A$2:$A$301=$B1411))&lt;&gt;1),"Check ID",IF(OR(NOT(AND(ISNUMBER($A1411),N($A1411)&gt;=18264,N($A1411)&lt;=73050)),N($A1411)&lt;SUMPRODUCT(--(Extinguishers!$A$2:$A$301=$B1411),Extinguishers!$E$2:$E$301),AND($C1411&lt;&gt;"Monthly",$C1411&lt;&gt;"Maintenance",$C1411&lt;&gt;"Internal",$C1411&lt;&gt;"Hydrostatic"),AND($E1411&lt;&gt;"Pass",$E1411&lt;&gt;"Fail"),AND($G1411&lt;&gt;"",$G1411&lt;&gt;"Open",$G1411&lt;&gt;"Closed")),"Check inputs",IF(AND($E1411="Fail",$G1411=""),"Set follow-up","OK"))))</f>
        <v/>
      </c>
      <c r="I1411" s="26">
        <f>IF(AND(ISNUMBER($A1411),N($A1411)&gt;=18264,N($A1411)&lt;=73050),$A1411,0)</f>
        <v>0</v>
      </c>
    </row>
    <row r="1412" spans="1:9" x14ac:dyDescent="0.25">
      <c r="A1412" s="25"/>
      <c r="B1412" s="13"/>
      <c r="C1412" s="13"/>
      <c r="D1412" s="14"/>
      <c r="E1412" s="13"/>
      <c r="F1412" s="14"/>
      <c r="G1412" s="13"/>
      <c r="H1412" s="16" t="str">
        <f>IF(COUNTA($A1412:$G1412)=0,"",IF(OR($B1412="",SUMPRODUCT(--(Extinguishers!$A$2:$A$301=$B1412))&lt;&gt;1),"Check ID",IF(OR(NOT(AND(ISNUMBER($A1412),N($A1412)&gt;=18264,N($A1412)&lt;=73050)),N($A1412)&lt;SUMPRODUCT(--(Extinguishers!$A$2:$A$301=$B1412),Extinguishers!$E$2:$E$301),AND($C1412&lt;&gt;"Monthly",$C1412&lt;&gt;"Maintenance",$C1412&lt;&gt;"Internal",$C1412&lt;&gt;"Hydrostatic"),AND($E1412&lt;&gt;"Pass",$E1412&lt;&gt;"Fail"),AND($G1412&lt;&gt;"",$G1412&lt;&gt;"Open",$G1412&lt;&gt;"Closed")),"Check inputs",IF(AND($E1412="Fail",$G1412=""),"Set follow-up","OK"))))</f>
        <v/>
      </c>
      <c r="I1412" s="26">
        <f>IF(AND(ISNUMBER($A1412),N($A1412)&gt;=18264,N($A1412)&lt;=73050),$A1412,0)</f>
        <v>0</v>
      </c>
    </row>
    <row r="1413" spans="1:9" x14ac:dyDescent="0.25">
      <c r="A1413" s="25"/>
      <c r="B1413" s="13"/>
      <c r="C1413" s="13"/>
      <c r="D1413" s="14"/>
      <c r="E1413" s="13"/>
      <c r="F1413" s="14"/>
      <c r="G1413" s="13"/>
      <c r="H1413" s="16" t="str">
        <f>IF(COUNTA($A1413:$G1413)=0,"",IF(OR($B1413="",SUMPRODUCT(--(Extinguishers!$A$2:$A$301=$B1413))&lt;&gt;1),"Check ID",IF(OR(NOT(AND(ISNUMBER($A1413),N($A1413)&gt;=18264,N($A1413)&lt;=73050)),N($A1413)&lt;SUMPRODUCT(--(Extinguishers!$A$2:$A$301=$B1413),Extinguishers!$E$2:$E$301),AND($C1413&lt;&gt;"Monthly",$C1413&lt;&gt;"Maintenance",$C1413&lt;&gt;"Internal",$C1413&lt;&gt;"Hydrostatic"),AND($E1413&lt;&gt;"Pass",$E1413&lt;&gt;"Fail"),AND($G1413&lt;&gt;"",$G1413&lt;&gt;"Open",$G1413&lt;&gt;"Closed")),"Check inputs",IF(AND($E1413="Fail",$G1413=""),"Set follow-up","OK"))))</f>
        <v/>
      </c>
      <c r="I1413" s="26">
        <f>IF(AND(ISNUMBER($A1413),N($A1413)&gt;=18264,N($A1413)&lt;=73050),$A1413,0)</f>
        <v>0</v>
      </c>
    </row>
    <row r="1414" spans="1:9" x14ac:dyDescent="0.25">
      <c r="A1414" s="25"/>
      <c r="B1414" s="13"/>
      <c r="C1414" s="13"/>
      <c r="D1414" s="14"/>
      <c r="E1414" s="13"/>
      <c r="F1414" s="14"/>
      <c r="G1414" s="13"/>
      <c r="H1414" s="16" t="str">
        <f>IF(COUNTA($A1414:$G1414)=0,"",IF(OR($B1414="",SUMPRODUCT(--(Extinguishers!$A$2:$A$301=$B1414))&lt;&gt;1),"Check ID",IF(OR(NOT(AND(ISNUMBER($A1414),N($A1414)&gt;=18264,N($A1414)&lt;=73050)),N($A1414)&lt;SUMPRODUCT(--(Extinguishers!$A$2:$A$301=$B1414),Extinguishers!$E$2:$E$301),AND($C1414&lt;&gt;"Monthly",$C1414&lt;&gt;"Maintenance",$C1414&lt;&gt;"Internal",$C1414&lt;&gt;"Hydrostatic"),AND($E1414&lt;&gt;"Pass",$E1414&lt;&gt;"Fail"),AND($G1414&lt;&gt;"",$G1414&lt;&gt;"Open",$G1414&lt;&gt;"Closed")),"Check inputs",IF(AND($E1414="Fail",$G1414=""),"Set follow-up","OK"))))</f>
        <v/>
      </c>
      <c r="I1414" s="26">
        <f>IF(AND(ISNUMBER($A1414),N($A1414)&gt;=18264,N($A1414)&lt;=73050),$A1414,0)</f>
        <v>0</v>
      </c>
    </row>
    <row r="1415" spans="1:9" x14ac:dyDescent="0.25">
      <c r="A1415" s="25"/>
      <c r="B1415" s="13"/>
      <c r="C1415" s="13"/>
      <c r="D1415" s="14"/>
      <c r="E1415" s="13"/>
      <c r="F1415" s="14"/>
      <c r="G1415" s="13"/>
      <c r="H1415" s="16" t="str">
        <f>IF(COUNTA($A1415:$G1415)=0,"",IF(OR($B1415="",SUMPRODUCT(--(Extinguishers!$A$2:$A$301=$B1415))&lt;&gt;1),"Check ID",IF(OR(NOT(AND(ISNUMBER($A1415),N($A1415)&gt;=18264,N($A1415)&lt;=73050)),N($A1415)&lt;SUMPRODUCT(--(Extinguishers!$A$2:$A$301=$B1415),Extinguishers!$E$2:$E$301),AND($C1415&lt;&gt;"Monthly",$C1415&lt;&gt;"Maintenance",$C1415&lt;&gt;"Internal",$C1415&lt;&gt;"Hydrostatic"),AND($E1415&lt;&gt;"Pass",$E1415&lt;&gt;"Fail"),AND($G1415&lt;&gt;"",$G1415&lt;&gt;"Open",$G1415&lt;&gt;"Closed")),"Check inputs",IF(AND($E1415="Fail",$G1415=""),"Set follow-up","OK"))))</f>
        <v/>
      </c>
      <c r="I1415" s="26">
        <f>IF(AND(ISNUMBER($A1415),N($A1415)&gt;=18264,N($A1415)&lt;=73050),$A1415,0)</f>
        <v>0</v>
      </c>
    </row>
    <row r="1416" spans="1:9" x14ac:dyDescent="0.25">
      <c r="A1416" s="25"/>
      <c r="B1416" s="13"/>
      <c r="C1416" s="13"/>
      <c r="D1416" s="14"/>
      <c r="E1416" s="13"/>
      <c r="F1416" s="14"/>
      <c r="G1416" s="13"/>
      <c r="H1416" s="16" t="str">
        <f>IF(COUNTA($A1416:$G1416)=0,"",IF(OR($B1416="",SUMPRODUCT(--(Extinguishers!$A$2:$A$301=$B1416))&lt;&gt;1),"Check ID",IF(OR(NOT(AND(ISNUMBER($A1416),N($A1416)&gt;=18264,N($A1416)&lt;=73050)),N($A1416)&lt;SUMPRODUCT(--(Extinguishers!$A$2:$A$301=$B1416),Extinguishers!$E$2:$E$301),AND($C1416&lt;&gt;"Monthly",$C1416&lt;&gt;"Maintenance",$C1416&lt;&gt;"Internal",$C1416&lt;&gt;"Hydrostatic"),AND($E1416&lt;&gt;"Pass",$E1416&lt;&gt;"Fail"),AND($G1416&lt;&gt;"",$G1416&lt;&gt;"Open",$G1416&lt;&gt;"Closed")),"Check inputs",IF(AND($E1416="Fail",$G1416=""),"Set follow-up","OK"))))</f>
        <v/>
      </c>
      <c r="I1416" s="26">
        <f>IF(AND(ISNUMBER($A1416),N($A1416)&gt;=18264,N($A1416)&lt;=73050),$A1416,0)</f>
        <v>0</v>
      </c>
    </row>
    <row r="1417" spans="1:9" x14ac:dyDescent="0.25">
      <c r="A1417" s="25"/>
      <c r="B1417" s="13"/>
      <c r="C1417" s="13"/>
      <c r="D1417" s="14"/>
      <c r="E1417" s="13"/>
      <c r="F1417" s="14"/>
      <c r="G1417" s="13"/>
      <c r="H1417" s="16" t="str">
        <f>IF(COUNTA($A1417:$G1417)=0,"",IF(OR($B1417="",SUMPRODUCT(--(Extinguishers!$A$2:$A$301=$B1417))&lt;&gt;1),"Check ID",IF(OR(NOT(AND(ISNUMBER($A1417),N($A1417)&gt;=18264,N($A1417)&lt;=73050)),N($A1417)&lt;SUMPRODUCT(--(Extinguishers!$A$2:$A$301=$B1417),Extinguishers!$E$2:$E$301),AND($C1417&lt;&gt;"Monthly",$C1417&lt;&gt;"Maintenance",$C1417&lt;&gt;"Internal",$C1417&lt;&gt;"Hydrostatic"),AND($E1417&lt;&gt;"Pass",$E1417&lt;&gt;"Fail"),AND($G1417&lt;&gt;"",$G1417&lt;&gt;"Open",$G1417&lt;&gt;"Closed")),"Check inputs",IF(AND($E1417="Fail",$G1417=""),"Set follow-up","OK"))))</f>
        <v/>
      </c>
      <c r="I1417" s="26">
        <f>IF(AND(ISNUMBER($A1417),N($A1417)&gt;=18264,N($A1417)&lt;=73050),$A1417,0)</f>
        <v>0</v>
      </c>
    </row>
    <row r="1418" spans="1:9" x14ac:dyDescent="0.25">
      <c r="A1418" s="25"/>
      <c r="B1418" s="13"/>
      <c r="C1418" s="13"/>
      <c r="D1418" s="14"/>
      <c r="E1418" s="13"/>
      <c r="F1418" s="14"/>
      <c r="G1418" s="13"/>
      <c r="H1418" s="16" t="str">
        <f>IF(COUNTA($A1418:$G1418)=0,"",IF(OR($B1418="",SUMPRODUCT(--(Extinguishers!$A$2:$A$301=$B1418))&lt;&gt;1),"Check ID",IF(OR(NOT(AND(ISNUMBER($A1418),N($A1418)&gt;=18264,N($A1418)&lt;=73050)),N($A1418)&lt;SUMPRODUCT(--(Extinguishers!$A$2:$A$301=$B1418),Extinguishers!$E$2:$E$301),AND($C1418&lt;&gt;"Monthly",$C1418&lt;&gt;"Maintenance",$C1418&lt;&gt;"Internal",$C1418&lt;&gt;"Hydrostatic"),AND($E1418&lt;&gt;"Pass",$E1418&lt;&gt;"Fail"),AND($G1418&lt;&gt;"",$G1418&lt;&gt;"Open",$G1418&lt;&gt;"Closed")),"Check inputs",IF(AND($E1418="Fail",$G1418=""),"Set follow-up","OK"))))</f>
        <v/>
      </c>
      <c r="I1418" s="26">
        <f>IF(AND(ISNUMBER($A1418),N($A1418)&gt;=18264,N($A1418)&lt;=73050),$A1418,0)</f>
        <v>0</v>
      </c>
    </row>
    <row r="1419" spans="1:9" x14ac:dyDescent="0.25">
      <c r="A1419" s="25"/>
      <c r="B1419" s="13"/>
      <c r="C1419" s="13"/>
      <c r="D1419" s="14"/>
      <c r="E1419" s="13"/>
      <c r="F1419" s="14"/>
      <c r="G1419" s="13"/>
      <c r="H1419" s="16" t="str">
        <f>IF(COUNTA($A1419:$G1419)=0,"",IF(OR($B1419="",SUMPRODUCT(--(Extinguishers!$A$2:$A$301=$B1419))&lt;&gt;1),"Check ID",IF(OR(NOT(AND(ISNUMBER($A1419),N($A1419)&gt;=18264,N($A1419)&lt;=73050)),N($A1419)&lt;SUMPRODUCT(--(Extinguishers!$A$2:$A$301=$B1419),Extinguishers!$E$2:$E$301),AND($C1419&lt;&gt;"Monthly",$C1419&lt;&gt;"Maintenance",$C1419&lt;&gt;"Internal",$C1419&lt;&gt;"Hydrostatic"),AND($E1419&lt;&gt;"Pass",$E1419&lt;&gt;"Fail"),AND($G1419&lt;&gt;"",$G1419&lt;&gt;"Open",$G1419&lt;&gt;"Closed")),"Check inputs",IF(AND($E1419="Fail",$G1419=""),"Set follow-up","OK"))))</f>
        <v/>
      </c>
      <c r="I1419" s="26">
        <f>IF(AND(ISNUMBER($A1419),N($A1419)&gt;=18264,N($A1419)&lt;=73050),$A1419,0)</f>
        <v>0</v>
      </c>
    </row>
    <row r="1420" spans="1:9" x14ac:dyDescent="0.25">
      <c r="A1420" s="25"/>
      <c r="B1420" s="13"/>
      <c r="C1420" s="13"/>
      <c r="D1420" s="14"/>
      <c r="E1420" s="13"/>
      <c r="F1420" s="14"/>
      <c r="G1420" s="13"/>
      <c r="H1420" s="16" t="str">
        <f>IF(COUNTA($A1420:$G1420)=0,"",IF(OR($B1420="",SUMPRODUCT(--(Extinguishers!$A$2:$A$301=$B1420))&lt;&gt;1),"Check ID",IF(OR(NOT(AND(ISNUMBER($A1420),N($A1420)&gt;=18264,N($A1420)&lt;=73050)),N($A1420)&lt;SUMPRODUCT(--(Extinguishers!$A$2:$A$301=$B1420),Extinguishers!$E$2:$E$301),AND($C1420&lt;&gt;"Monthly",$C1420&lt;&gt;"Maintenance",$C1420&lt;&gt;"Internal",$C1420&lt;&gt;"Hydrostatic"),AND($E1420&lt;&gt;"Pass",$E1420&lt;&gt;"Fail"),AND($G1420&lt;&gt;"",$G1420&lt;&gt;"Open",$G1420&lt;&gt;"Closed")),"Check inputs",IF(AND($E1420="Fail",$G1420=""),"Set follow-up","OK"))))</f>
        <v/>
      </c>
      <c r="I1420" s="26">
        <f>IF(AND(ISNUMBER($A1420),N($A1420)&gt;=18264,N($A1420)&lt;=73050),$A1420,0)</f>
        <v>0</v>
      </c>
    </row>
    <row r="1421" spans="1:9" x14ac:dyDescent="0.25">
      <c r="A1421" s="25"/>
      <c r="B1421" s="13"/>
      <c r="C1421" s="13"/>
      <c r="D1421" s="14"/>
      <c r="E1421" s="13"/>
      <c r="F1421" s="14"/>
      <c r="G1421" s="13"/>
      <c r="H1421" s="16" t="str">
        <f>IF(COUNTA($A1421:$G1421)=0,"",IF(OR($B1421="",SUMPRODUCT(--(Extinguishers!$A$2:$A$301=$B1421))&lt;&gt;1),"Check ID",IF(OR(NOT(AND(ISNUMBER($A1421),N($A1421)&gt;=18264,N($A1421)&lt;=73050)),N($A1421)&lt;SUMPRODUCT(--(Extinguishers!$A$2:$A$301=$B1421),Extinguishers!$E$2:$E$301),AND($C1421&lt;&gt;"Monthly",$C1421&lt;&gt;"Maintenance",$C1421&lt;&gt;"Internal",$C1421&lt;&gt;"Hydrostatic"),AND($E1421&lt;&gt;"Pass",$E1421&lt;&gt;"Fail"),AND($G1421&lt;&gt;"",$G1421&lt;&gt;"Open",$G1421&lt;&gt;"Closed")),"Check inputs",IF(AND($E1421="Fail",$G1421=""),"Set follow-up","OK"))))</f>
        <v/>
      </c>
      <c r="I1421" s="26">
        <f>IF(AND(ISNUMBER($A1421),N($A1421)&gt;=18264,N($A1421)&lt;=73050),$A1421,0)</f>
        <v>0</v>
      </c>
    </row>
    <row r="1422" spans="1:9" x14ac:dyDescent="0.25">
      <c r="A1422" s="25"/>
      <c r="B1422" s="13"/>
      <c r="C1422" s="13"/>
      <c r="D1422" s="14"/>
      <c r="E1422" s="13"/>
      <c r="F1422" s="14"/>
      <c r="G1422" s="13"/>
      <c r="H1422" s="16" t="str">
        <f>IF(COUNTA($A1422:$G1422)=0,"",IF(OR($B1422="",SUMPRODUCT(--(Extinguishers!$A$2:$A$301=$B1422))&lt;&gt;1),"Check ID",IF(OR(NOT(AND(ISNUMBER($A1422),N($A1422)&gt;=18264,N($A1422)&lt;=73050)),N($A1422)&lt;SUMPRODUCT(--(Extinguishers!$A$2:$A$301=$B1422),Extinguishers!$E$2:$E$301),AND($C1422&lt;&gt;"Monthly",$C1422&lt;&gt;"Maintenance",$C1422&lt;&gt;"Internal",$C1422&lt;&gt;"Hydrostatic"),AND($E1422&lt;&gt;"Pass",$E1422&lt;&gt;"Fail"),AND($G1422&lt;&gt;"",$G1422&lt;&gt;"Open",$G1422&lt;&gt;"Closed")),"Check inputs",IF(AND($E1422="Fail",$G1422=""),"Set follow-up","OK"))))</f>
        <v/>
      </c>
      <c r="I1422" s="26">
        <f>IF(AND(ISNUMBER($A1422),N($A1422)&gt;=18264,N($A1422)&lt;=73050),$A1422,0)</f>
        <v>0</v>
      </c>
    </row>
    <row r="1423" spans="1:9" x14ac:dyDescent="0.25">
      <c r="A1423" s="25"/>
      <c r="B1423" s="13"/>
      <c r="C1423" s="13"/>
      <c r="D1423" s="14"/>
      <c r="E1423" s="13"/>
      <c r="F1423" s="14"/>
      <c r="G1423" s="13"/>
      <c r="H1423" s="16" t="str">
        <f>IF(COUNTA($A1423:$G1423)=0,"",IF(OR($B1423="",SUMPRODUCT(--(Extinguishers!$A$2:$A$301=$B1423))&lt;&gt;1),"Check ID",IF(OR(NOT(AND(ISNUMBER($A1423),N($A1423)&gt;=18264,N($A1423)&lt;=73050)),N($A1423)&lt;SUMPRODUCT(--(Extinguishers!$A$2:$A$301=$B1423),Extinguishers!$E$2:$E$301),AND($C1423&lt;&gt;"Monthly",$C1423&lt;&gt;"Maintenance",$C1423&lt;&gt;"Internal",$C1423&lt;&gt;"Hydrostatic"),AND($E1423&lt;&gt;"Pass",$E1423&lt;&gt;"Fail"),AND($G1423&lt;&gt;"",$G1423&lt;&gt;"Open",$G1423&lt;&gt;"Closed")),"Check inputs",IF(AND($E1423="Fail",$G1423=""),"Set follow-up","OK"))))</f>
        <v/>
      </c>
      <c r="I1423" s="26">
        <f>IF(AND(ISNUMBER($A1423),N($A1423)&gt;=18264,N($A1423)&lt;=73050),$A1423,0)</f>
        <v>0</v>
      </c>
    </row>
    <row r="1424" spans="1:9" x14ac:dyDescent="0.25">
      <c r="A1424" s="25"/>
      <c r="B1424" s="13"/>
      <c r="C1424" s="13"/>
      <c r="D1424" s="14"/>
      <c r="E1424" s="13"/>
      <c r="F1424" s="14"/>
      <c r="G1424" s="13"/>
      <c r="H1424" s="16" t="str">
        <f>IF(COUNTA($A1424:$G1424)=0,"",IF(OR($B1424="",SUMPRODUCT(--(Extinguishers!$A$2:$A$301=$B1424))&lt;&gt;1),"Check ID",IF(OR(NOT(AND(ISNUMBER($A1424),N($A1424)&gt;=18264,N($A1424)&lt;=73050)),N($A1424)&lt;SUMPRODUCT(--(Extinguishers!$A$2:$A$301=$B1424),Extinguishers!$E$2:$E$301),AND($C1424&lt;&gt;"Monthly",$C1424&lt;&gt;"Maintenance",$C1424&lt;&gt;"Internal",$C1424&lt;&gt;"Hydrostatic"),AND($E1424&lt;&gt;"Pass",$E1424&lt;&gt;"Fail"),AND($G1424&lt;&gt;"",$G1424&lt;&gt;"Open",$G1424&lt;&gt;"Closed")),"Check inputs",IF(AND($E1424="Fail",$G1424=""),"Set follow-up","OK"))))</f>
        <v/>
      </c>
      <c r="I1424" s="26">
        <f>IF(AND(ISNUMBER($A1424),N($A1424)&gt;=18264,N($A1424)&lt;=73050),$A1424,0)</f>
        <v>0</v>
      </c>
    </row>
    <row r="1425" spans="1:9" x14ac:dyDescent="0.25">
      <c r="A1425" s="25"/>
      <c r="B1425" s="13"/>
      <c r="C1425" s="13"/>
      <c r="D1425" s="14"/>
      <c r="E1425" s="13"/>
      <c r="F1425" s="14"/>
      <c r="G1425" s="13"/>
      <c r="H1425" s="16" t="str">
        <f>IF(COUNTA($A1425:$G1425)=0,"",IF(OR($B1425="",SUMPRODUCT(--(Extinguishers!$A$2:$A$301=$B1425))&lt;&gt;1),"Check ID",IF(OR(NOT(AND(ISNUMBER($A1425),N($A1425)&gt;=18264,N($A1425)&lt;=73050)),N($A1425)&lt;SUMPRODUCT(--(Extinguishers!$A$2:$A$301=$B1425),Extinguishers!$E$2:$E$301),AND($C1425&lt;&gt;"Monthly",$C1425&lt;&gt;"Maintenance",$C1425&lt;&gt;"Internal",$C1425&lt;&gt;"Hydrostatic"),AND($E1425&lt;&gt;"Pass",$E1425&lt;&gt;"Fail"),AND($G1425&lt;&gt;"",$G1425&lt;&gt;"Open",$G1425&lt;&gt;"Closed")),"Check inputs",IF(AND($E1425="Fail",$G1425=""),"Set follow-up","OK"))))</f>
        <v/>
      </c>
      <c r="I1425" s="26">
        <f>IF(AND(ISNUMBER($A1425),N($A1425)&gt;=18264,N($A1425)&lt;=73050),$A1425,0)</f>
        <v>0</v>
      </c>
    </row>
    <row r="1426" spans="1:9" x14ac:dyDescent="0.25">
      <c r="A1426" s="25"/>
      <c r="B1426" s="13"/>
      <c r="C1426" s="13"/>
      <c r="D1426" s="14"/>
      <c r="E1426" s="13"/>
      <c r="F1426" s="14"/>
      <c r="G1426" s="13"/>
      <c r="H1426" s="16" t="str">
        <f>IF(COUNTA($A1426:$G1426)=0,"",IF(OR($B1426="",SUMPRODUCT(--(Extinguishers!$A$2:$A$301=$B1426))&lt;&gt;1),"Check ID",IF(OR(NOT(AND(ISNUMBER($A1426),N($A1426)&gt;=18264,N($A1426)&lt;=73050)),N($A1426)&lt;SUMPRODUCT(--(Extinguishers!$A$2:$A$301=$B1426),Extinguishers!$E$2:$E$301),AND($C1426&lt;&gt;"Monthly",$C1426&lt;&gt;"Maintenance",$C1426&lt;&gt;"Internal",$C1426&lt;&gt;"Hydrostatic"),AND($E1426&lt;&gt;"Pass",$E1426&lt;&gt;"Fail"),AND($G1426&lt;&gt;"",$G1426&lt;&gt;"Open",$G1426&lt;&gt;"Closed")),"Check inputs",IF(AND($E1426="Fail",$G1426=""),"Set follow-up","OK"))))</f>
        <v/>
      </c>
      <c r="I1426" s="26">
        <f>IF(AND(ISNUMBER($A1426),N($A1426)&gt;=18264,N($A1426)&lt;=73050),$A1426,0)</f>
        <v>0</v>
      </c>
    </row>
    <row r="1427" spans="1:9" x14ac:dyDescent="0.25">
      <c r="A1427" s="25"/>
      <c r="B1427" s="13"/>
      <c r="C1427" s="13"/>
      <c r="D1427" s="14"/>
      <c r="E1427" s="13"/>
      <c r="F1427" s="14"/>
      <c r="G1427" s="13"/>
      <c r="H1427" s="16" t="str">
        <f>IF(COUNTA($A1427:$G1427)=0,"",IF(OR($B1427="",SUMPRODUCT(--(Extinguishers!$A$2:$A$301=$B1427))&lt;&gt;1),"Check ID",IF(OR(NOT(AND(ISNUMBER($A1427),N($A1427)&gt;=18264,N($A1427)&lt;=73050)),N($A1427)&lt;SUMPRODUCT(--(Extinguishers!$A$2:$A$301=$B1427),Extinguishers!$E$2:$E$301),AND($C1427&lt;&gt;"Monthly",$C1427&lt;&gt;"Maintenance",$C1427&lt;&gt;"Internal",$C1427&lt;&gt;"Hydrostatic"),AND($E1427&lt;&gt;"Pass",$E1427&lt;&gt;"Fail"),AND($G1427&lt;&gt;"",$G1427&lt;&gt;"Open",$G1427&lt;&gt;"Closed")),"Check inputs",IF(AND($E1427="Fail",$G1427=""),"Set follow-up","OK"))))</f>
        <v/>
      </c>
      <c r="I1427" s="26">
        <f>IF(AND(ISNUMBER($A1427),N($A1427)&gt;=18264,N($A1427)&lt;=73050),$A1427,0)</f>
        <v>0</v>
      </c>
    </row>
    <row r="1428" spans="1:9" x14ac:dyDescent="0.25">
      <c r="A1428" s="25"/>
      <c r="B1428" s="13"/>
      <c r="C1428" s="13"/>
      <c r="D1428" s="14"/>
      <c r="E1428" s="13"/>
      <c r="F1428" s="14"/>
      <c r="G1428" s="13"/>
      <c r="H1428" s="16" t="str">
        <f>IF(COUNTA($A1428:$G1428)=0,"",IF(OR($B1428="",SUMPRODUCT(--(Extinguishers!$A$2:$A$301=$B1428))&lt;&gt;1),"Check ID",IF(OR(NOT(AND(ISNUMBER($A1428),N($A1428)&gt;=18264,N($A1428)&lt;=73050)),N($A1428)&lt;SUMPRODUCT(--(Extinguishers!$A$2:$A$301=$B1428),Extinguishers!$E$2:$E$301),AND($C1428&lt;&gt;"Monthly",$C1428&lt;&gt;"Maintenance",$C1428&lt;&gt;"Internal",$C1428&lt;&gt;"Hydrostatic"),AND($E1428&lt;&gt;"Pass",$E1428&lt;&gt;"Fail"),AND($G1428&lt;&gt;"",$G1428&lt;&gt;"Open",$G1428&lt;&gt;"Closed")),"Check inputs",IF(AND($E1428="Fail",$G1428=""),"Set follow-up","OK"))))</f>
        <v/>
      </c>
      <c r="I1428" s="26">
        <f>IF(AND(ISNUMBER($A1428),N($A1428)&gt;=18264,N($A1428)&lt;=73050),$A1428,0)</f>
        <v>0</v>
      </c>
    </row>
    <row r="1429" spans="1:9" x14ac:dyDescent="0.25">
      <c r="A1429" s="25"/>
      <c r="B1429" s="13"/>
      <c r="C1429" s="13"/>
      <c r="D1429" s="14"/>
      <c r="E1429" s="13"/>
      <c r="F1429" s="14"/>
      <c r="G1429" s="13"/>
      <c r="H1429" s="16" t="str">
        <f>IF(COUNTA($A1429:$G1429)=0,"",IF(OR($B1429="",SUMPRODUCT(--(Extinguishers!$A$2:$A$301=$B1429))&lt;&gt;1),"Check ID",IF(OR(NOT(AND(ISNUMBER($A1429),N($A1429)&gt;=18264,N($A1429)&lt;=73050)),N($A1429)&lt;SUMPRODUCT(--(Extinguishers!$A$2:$A$301=$B1429),Extinguishers!$E$2:$E$301),AND($C1429&lt;&gt;"Monthly",$C1429&lt;&gt;"Maintenance",$C1429&lt;&gt;"Internal",$C1429&lt;&gt;"Hydrostatic"),AND($E1429&lt;&gt;"Pass",$E1429&lt;&gt;"Fail"),AND($G1429&lt;&gt;"",$G1429&lt;&gt;"Open",$G1429&lt;&gt;"Closed")),"Check inputs",IF(AND($E1429="Fail",$G1429=""),"Set follow-up","OK"))))</f>
        <v/>
      </c>
      <c r="I1429" s="26">
        <f>IF(AND(ISNUMBER($A1429),N($A1429)&gt;=18264,N($A1429)&lt;=73050),$A1429,0)</f>
        <v>0</v>
      </c>
    </row>
    <row r="1430" spans="1:9" x14ac:dyDescent="0.25">
      <c r="A1430" s="25"/>
      <c r="B1430" s="13"/>
      <c r="C1430" s="13"/>
      <c r="D1430" s="14"/>
      <c r="E1430" s="13"/>
      <c r="F1430" s="14"/>
      <c r="G1430" s="13"/>
      <c r="H1430" s="16" t="str">
        <f>IF(COUNTA($A1430:$G1430)=0,"",IF(OR($B1430="",SUMPRODUCT(--(Extinguishers!$A$2:$A$301=$B1430))&lt;&gt;1),"Check ID",IF(OR(NOT(AND(ISNUMBER($A1430),N($A1430)&gt;=18264,N($A1430)&lt;=73050)),N($A1430)&lt;SUMPRODUCT(--(Extinguishers!$A$2:$A$301=$B1430),Extinguishers!$E$2:$E$301),AND($C1430&lt;&gt;"Monthly",$C1430&lt;&gt;"Maintenance",$C1430&lt;&gt;"Internal",$C1430&lt;&gt;"Hydrostatic"),AND($E1430&lt;&gt;"Pass",$E1430&lt;&gt;"Fail"),AND($G1430&lt;&gt;"",$G1430&lt;&gt;"Open",$G1430&lt;&gt;"Closed")),"Check inputs",IF(AND($E1430="Fail",$G1430=""),"Set follow-up","OK"))))</f>
        <v/>
      </c>
      <c r="I1430" s="26">
        <f>IF(AND(ISNUMBER($A1430),N($A1430)&gt;=18264,N($A1430)&lt;=73050),$A1430,0)</f>
        <v>0</v>
      </c>
    </row>
    <row r="1431" spans="1:9" x14ac:dyDescent="0.25">
      <c r="A1431" s="25"/>
      <c r="B1431" s="13"/>
      <c r="C1431" s="13"/>
      <c r="D1431" s="14"/>
      <c r="E1431" s="13"/>
      <c r="F1431" s="14"/>
      <c r="G1431" s="13"/>
      <c r="H1431" s="16" t="str">
        <f>IF(COUNTA($A1431:$G1431)=0,"",IF(OR($B1431="",SUMPRODUCT(--(Extinguishers!$A$2:$A$301=$B1431))&lt;&gt;1),"Check ID",IF(OR(NOT(AND(ISNUMBER($A1431),N($A1431)&gt;=18264,N($A1431)&lt;=73050)),N($A1431)&lt;SUMPRODUCT(--(Extinguishers!$A$2:$A$301=$B1431),Extinguishers!$E$2:$E$301),AND($C1431&lt;&gt;"Monthly",$C1431&lt;&gt;"Maintenance",$C1431&lt;&gt;"Internal",$C1431&lt;&gt;"Hydrostatic"),AND($E1431&lt;&gt;"Pass",$E1431&lt;&gt;"Fail"),AND($G1431&lt;&gt;"",$G1431&lt;&gt;"Open",$G1431&lt;&gt;"Closed")),"Check inputs",IF(AND($E1431="Fail",$G1431=""),"Set follow-up","OK"))))</f>
        <v/>
      </c>
      <c r="I1431" s="26">
        <f>IF(AND(ISNUMBER($A1431),N($A1431)&gt;=18264,N($A1431)&lt;=73050),$A1431,0)</f>
        <v>0</v>
      </c>
    </row>
    <row r="1432" spans="1:9" x14ac:dyDescent="0.25">
      <c r="A1432" s="25"/>
      <c r="B1432" s="13"/>
      <c r="C1432" s="13"/>
      <c r="D1432" s="14"/>
      <c r="E1432" s="13"/>
      <c r="F1432" s="14"/>
      <c r="G1432" s="13"/>
      <c r="H1432" s="16" t="str">
        <f>IF(COUNTA($A1432:$G1432)=0,"",IF(OR($B1432="",SUMPRODUCT(--(Extinguishers!$A$2:$A$301=$B1432))&lt;&gt;1),"Check ID",IF(OR(NOT(AND(ISNUMBER($A1432),N($A1432)&gt;=18264,N($A1432)&lt;=73050)),N($A1432)&lt;SUMPRODUCT(--(Extinguishers!$A$2:$A$301=$B1432),Extinguishers!$E$2:$E$301),AND($C1432&lt;&gt;"Monthly",$C1432&lt;&gt;"Maintenance",$C1432&lt;&gt;"Internal",$C1432&lt;&gt;"Hydrostatic"),AND($E1432&lt;&gt;"Pass",$E1432&lt;&gt;"Fail"),AND($G1432&lt;&gt;"",$G1432&lt;&gt;"Open",$G1432&lt;&gt;"Closed")),"Check inputs",IF(AND($E1432="Fail",$G1432=""),"Set follow-up","OK"))))</f>
        <v/>
      </c>
      <c r="I1432" s="26">
        <f>IF(AND(ISNUMBER($A1432),N($A1432)&gt;=18264,N($A1432)&lt;=73050),$A1432,0)</f>
        <v>0</v>
      </c>
    </row>
    <row r="1433" spans="1:9" x14ac:dyDescent="0.25">
      <c r="A1433" s="25"/>
      <c r="B1433" s="13"/>
      <c r="C1433" s="13"/>
      <c r="D1433" s="14"/>
      <c r="E1433" s="13"/>
      <c r="F1433" s="14"/>
      <c r="G1433" s="13"/>
      <c r="H1433" s="16" t="str">
        <f>IF(COUNTA($A1433:$G1433)=0,"",IF(OR($B1433="",SUMPRODUCT(--(Extinguishers!$A$2:$A$301=$B1433))&lt;&gt;1),"Check ID",IF(OR(NOT(AND(ISNUMBER($A1433),N($A1433)&gt;=18264,N($A1433)&lt;=73050)),N($A1433)&lt;SUMPRODUCT(--(Extinguishers!$A$2:$A$301=$B1433),Extinguishers!$E$2:$E$301),AND($C1433&lt;&gt;"Monthly",$C1433&lt;&gt;"Maintenance",$C1433&lt;&gt;"Internal",$C1433&lt;&gt;"Hydrostatic"),AND($E1433&lt;&gt;"Pass",$E1433&lt;&gt;"Fail"),AND($G1433&lt;&gt;"",$G1433&lt;&gt;"Open",$G1433&lt;&gt;"Closed")),"Check inputs",IF(AND($E1433="Fail",$G1433=""),"Set follow-up","OK"))))</f>
        <v/>
      </c>
      <c r="I1433" s="26">
        <f>IF(AND(ISNUMBER($A1433),N($A1433)&gt;=18264,N($A1433)&lt;=73050),$A1433,0)</f>
        <v>0</v>
      </c>
    </row>
    <row r="1434" spans="1:9" x14ac:dyDescent="0.25">
      <c r="A1434" s="25"/>
      <c r="B1434" s="13"/>
      <c r="C1434" s="13"/>
      <c r="D1434" s="14"/>
      <c r="E1434" s="13"/>
      <c r="F1434" s="14"/>
      <c r="G1434" s="13"/>
      <c r="H1434" s="16" t="str">
        <f>IF(COUNTA($A1434:$G1434)=0,"",IF(OR($B1434="",SUMPRODUCT(--(Extinguishers!$A$2:$A$301=$B1434))&lt;&gt;1),"Check ID",IF(OR(NOT(AND(ISNUMBER($A1434),N($A1434)&gt;=18264,N($A1434)&lt;=73050)),N($A1434)&lt;SUMPRODUCT(--(Extinguishers!$A$2:$A$301=$B1434),Extinguishers!$E$2:$E$301),AND($C1434&lt;&gt;"Monthly",$C1434&lt;&gt;"Maintenance",$C1434&lt;&gt;"Internal",$C1434&lt;&gt;"Hydrostatic"),AND($E1434&lt;&gt;"Pass",$E1434&lt;&gt;"Fail"),AND($G1434&lt;&gt;"",$G1434&lt;&gt;"Open",$G1434&lt;&gt;"Closed")),"Check inputs",IF(AND($E1434="Fail",$G1434=""),"Set follow-up","OK"))))</f>
        <v/>
      </c>
      <c r="I1434" s="26">
        <f>IF(AND(ISNUMBER($A1434),N($A1434)&gt;=18264,N($A1434)&lt;=73050),$A1434,0)</f>
        <v>0</v>
      </c>
    </row>
    <row r="1435" spans="1:9" x14ac:dyDescent="0.25">
      <c r="A1435" s="25"/>
      <c r="B1435" s="13"/>
      <c r="C1435" s="13"/>
      <c r="D1435" s="14"/>
      <c r="E1435" s="13"/>
      <c r="F1435" s="14"/>
      <c r="G1435" s="13"/>
      <c r="H1435" s="16" t="str">
        <f>IF(COUNTA($A1435:$G1435)=0,"",IF(OR($B1435="",SUMPRODUCT(--(Extinguishers!$A$2:$A$301=$B1435))&lt;&gt;1),"Check ID",IF(OR(NOT(AND(ISNUMBER($A1435),N($A1435)&gt;=18264,N($A1435)&lt;=73050)),N($A1435)&lt;SUMPRODUCT(--(Extinguishers!$A$2:$A$301=$B1435),Extinguishers!$E$2:$E$301),AND($C1435&lt;&gt;"Monthly",$C1435&lt;&gt;"Maintenance",$C1435&lt;&gt;"Internal",$C1435&lt;&gt;"Hydrostatic"),AND($E1435&lt;&gt;"Pass",$E1435&lt;&gt;"Fail"),AND($G1435&lt;&gt;"",$G1435&lt;&gt;"Open",$G1435&lt;&gt;"Closed")),"Check inputs",IF(AND($E1435="Fail",$G1435=""),"Set follow-up","OK"))))</f>
        <v/>
      </c>
      <c r="I1435" s="26">
        <f>IF(AND(ISNUMBER($A1435),N($A1435)&gt;=18264,N($A1435)&lt;=73050),$A1435,0)</f>
        <v>0</v>
      </c>
    </row>
    <row r="1436" spans="1:9" x14ac:dyDescent="0.25">
      <c r="A1436" s="25"/>
      <c r="B1436" s="13"/>
      <c r="C1436" s="13"/>
      <c r="D1436" s="14"/>
      <c r="E1436" s="13"/>
      <c r="F1436" s="14"/>
      <c r="G1436" s="13"/>
      <c r="H1436" s="16" t="str">
        <f>IF(COUNTA($A1436:$G1436)=0,"",IF(OR($B1436="",SUMPRODUCT(--(Extinguishers!$A$2:$A$301=$B1436))&lt;&gt;1),"Check ID",IF(OR(NOT(AND(ISNUMBER($A1436),N($A1436)&gt;=18264,N($A1436)&lt;=73050)),N($A1436)&lt;SUMPRODUCT(--(Extinguishers!$A$2:$A$301=$B1436),Extinguishers!$E$2:$E$301),AND($C1436&lt;&gt;"Monthly",$C1436&lt;&gt;"Maintenance",$C1436&lt;&gt;"Internal",$C1436&lt;&gt;"Hydrostatic"),AND($E1436&lt;&gt;"Pass",$E1436&lt;&gt;"Fail"),AND($G1436&lt;&gt;"",$G1436&lt;&gt;"Open",$G1436&lt;&gt;"Closed")),"Check inputs",IF(AND($E1436="Fail",$G1436=""),"Set follow-up","OK"))))</f>
        <v/>
      </c>
      <c r="I1436" s="26">
        <f>IF(AND(ISNUMBER($A1436),N($A1436)&gt;=18264,N($A1436)&lt;=73050),$A1436,0)</f>
        <v>0</v>
      </c>
    </row>
    <row r="1437" spans="1:9" x14ac:dyDescent="0.25">
      <c r="A1437" s="25"/>
      <c r="B1437" s="13"/>
      <c r="C1437" s="13"/>
      <c r="D1437" s="14"/>
      <c r="E1437" s="13"/>
      <c r="F1437" s="14"/>
      <c r="G1437" s="13"/>
      <c r="H1437" s="16" t="str">
        <f>IF(COUNTA($A1437:$G1437)=0,"",IF(OR($B1437="",SUMPRODUCT(--(Extinguishers!$A$2:$A$301=$B1437))&lt;&gt;1),"Check ID",IF(OR(NOT(AND(ISNUMBER($A1437),N($A1437)&gt;=18264,N($A1437)&lt;=73050)),N($A1437)&lt;SUMPRODUCT(--(Extinguishers!$A$2:$A$301=$B1437),Extinguishers!$E$2:$E$301),AND($C1437&lt;&gt;"Monthly",$C1437&lt;&gt;"Maintenance",$C1437&lt;&gt;"Internal",$C1437&lt;&gt;"Hydrostatic"),AND($E1437&lt;&gt;"Pass",$E1437&lt;&gt;"Fail"),AND($G1437&lt;&gt;"",$G1437&lt;&gt;"Open",$G1437&lt;&gt;"Closed")),"Check inputs",IF(AND($E1437="Fail",$G1437=""),"Set follow-up","OK"))))</f>
        <v/>
      </c>
      <c r="I1437" s="26">
        <f>IF(AND(ISNUMBER($A1437),N($A1437)&gt;=18264,N($A1437)&lt;=73050),$A1437,0)</f>
        <v>0</v>
      </c>
    </row>
    <row r="1438" spans="1:9" x14ac:dyDescent="0.25">
      <c r="A1438" s="25"/>
      <c r="B1438" s="13"/>
      <c r="C1438" s="13"/>
      <c r="D1438" s="14"/>
      <c r="E1438" s="13"/>
      <c r="F1438" s="14"/>
      <c r="G1438" s="13"/>
      <c r="H1438" s="16" t="str">
        <f>IF(COUNTA($A1438:$G1438)=0,"",IF(OR($B1438="",SUMPRODUCT(--(Extinguishers!$A$2:$A$301=$B1438))&lt;&gt;1),"Check ID",IF(OR(NOT(AND(ISNUMBER($A1438),N($A1438)&gt;=18264,N($A1438)&lt;=73050)),N($A1438)&lt;SUMPRODUCT(--(Extinguishers!$A$2:$A$301=$B1438),Extinguishers!$E$2:$E$301),AND($C1438&lt;&gt;"Monthly",$C1438&lt;&gt;"Maintenance",$C1438&lt;&gt;"Internal",$C1438&lt;&gt;"Hydrostatic"),AND($E1438&lt;&gt;"Pass",$E1438&lt;&gt;"Fail"),AND($G1438&lt;&gt;"",$G1438&lt;&gt;"Open",$G1438&lt;&gt;"Closed")),"Check inputs",IF(AND($E1438="Fail",$G1438=""),"Set follow-up","OK"))))</f>
        <v/>
      </c>
      <c r="I1438" s="26">
        <f>IF(AND(ISNUMBER($A1438),N($A1438)&gt;=18264,N($A1438)&lt;=73050),$A1438,0)</f>
        <v>0</v>
      </c>
    </row>
    <row r="1439" spans="1:9" x14ac:dyDescent="0.25">
      <c r="A1439" s="25"/>
      <c r="B1439" s="13"/>
      <c r="C1439" s="13"/>
      <c r="D1439" s="14"/>
      <c r="E1439" s="13"/>
      <c r="F1439" s="14"/>
      <c r="G1439" s="13"/>
      <c r="H1439" s="16" t="str">
        <f>IF(COUNTA($A1439:$G1439)=0,"",IF(OR($B1439="",SUMPRODUCT(--(Extinguishers!$A$2:$A$301=$B1439))&lt;&gt;1),"Check ID",IF(OR(NOT(AND(ISNUMBER($A1439),N($A1439)&gt;=18264,N($A1439)&lt;=73050)),N($A1439)&lt;SUMPRODUCT(--(Extinguishers!$A$2:$A$301=$B1439),Extinguishers!$E$2:$E$301),AND($C1439&lt;&gt;"Monthly",$C1439&lt;&gt;"Maintenance",$C1439&lt;&gt;"Internal",$C1439&lt;&gt;"Hydrostatic"),AND($E1439&lt;&gt;"Pass",$E1439&lt;&gt;"Fail"),AND($G1439&lt;&gt;"",$G1439&lt;&gt;"Open",$G1439&lt;&gt;"Closed")),"Check inputs",IF(AND($E1439="Fail",$G1439=""),"Set follow-up","OK"))))</f>
        <v/>
      </c>
      <c r="I1439" s="26">
        <f>IF(AND(ISNUMBER($A1439),N($A1439)&gt;=18264,N($A1439)&lt;=73050),$A1439,0)</f>
        <v>0</v>
      </c>
    </row>
    <row r="1440" spans="1:9" x14ac:dyDescent="0.25">
      <c r="A1440" s="25"/>
      <c r="B1440" s="13"/>
      <c r="C1440" s="13"/>
      <c r="D1440" s="14"/>
      <c r="E1440" s="13"/>
      <c r="F1440" s="14"/>
      <c r="G1440" s="13"/>
      <c r="H1440" s="16" t="str">
        <f>IF(COUNTA($A1440:$G1440)=0,"",IF(OR($B1440="",SUMPRODUCT(--(Extinguishers!$A$2:$A$301=$B1440))&lt;&gt;1),"Check ID",IF(OR(NOT(AND(ISNUMBER($A1440),N($A1440)&gt;=18264,N($A1440)&lt;=73050)),N($A1440)&lt;SUMPRODUCT(--(Extinguishers!$A$2:$A$301=$B1440),Extinguishers!$E$2:$E$301),AND($C1440&lt;&gt;"Monthly",$C1440&lt;&gt;"Maintenance",$C1440&lt;&gt;"Internal",$C1440&lt;&gt;"Hydrostatic"),AND($E1440&lt;&gt;"Pass",$E1440&lt;&gt;"Fail"),AND($G1440&lt;&gt;"",$G1440&lt;&gt;"Open",$G1440&lt;&gt;"Closed")),"Check inputs",IF(AND($E1440="Fail",$G1440=""),"Set follow-up","OK"))))</f>
        <v/>
      </c>
      <c r="I1440" s="26">
        <f>IF(AND(ISNUMBER($A1440),N($A1440)&gt;=18264,N($A1440)&lt;=73050),$A1440,0)</f>
        <v>0</v>
      </c>
    </row>
    <row r="1441" spans="1:9" x14ac:dyDescent="0.25">
      <c r="A1441" s="25"/>
      <c r="B1441" s="13"/>
      <c r="C1441" s="13"/>
      <c r="D1441" s="14"/>
      <c r="E1441" s="13"/>
      <c r="F1441" s="14"/>
      <c r="G1441" s="13"/>
      <c r="H1441" s="16" t="str">
        <f>IF(COUNTA($A1441:$G1441)=0,"",IF(OR($B1441="",SUMPRODUCT(--(Extinguishers!$A$2:$A$301=$B1441))&lt;&gt;1),"Check ID",IF(OR(NOT(AND(ISNUMBER($A1441),N($A1441)&gt;=18264,N($A1441)&lt;=73050)),N($A1441)&lt;SUMPRODUCT(--(Extinguishers!$A$2:$A$301=$B1441),Extinguishers!$E$2:$E$301),AND($C1441&lt;&gt;"Monthly",$C1441&lt;&gt;"Maintenance",$C1441&lt;&gt;"Internal",$C1441&lt;&gt;"Hydrostatic"),AND($E1441&lt;&gt;"Pass",$E1441&lt;&gt;"Fail"),AND($G1441&lt;&gt;"",$G1441&lt;&gt;"Open",$G1441&lt;&gt;"Closed")),"Check inputs",IF(AND($E1441="Fail",$G1441=""),"Set follow-up","OK"))))</f>
        <v/>
      </c>
      <c r="I1441" s="26">
        <f>IF(AND(ISNUMBER($A1441),N($A1441)&gt;=18264,N($A1441)&lt;=73050),$A1441,0)</f>
        <v>0</v>
      </c>
    </row>
    <row r="1442" spans="1:9" x14ac:dyDescent="0.25">
      <c r="A1442" s="25"/>
      <c r="B1442" s="13"/>
      <c r="C1442" s="13"/>
      <c r="D1442" s="14"/>
      <c r="E1442" s="13"/>
      <c r="F1442" s="14"/>
      <c r="G1442" s="13"/>
      <c r="H1442" s="16" t="str">
        <f>IF(COUNTA($A1442:$G1442)=0,"",IF(OR($B1442="",SUMPRODUCT(--(Extinguishers!$A$2:$A$301=$B1442))&lt;&gt;1),"Check ID",IF(OR(NOT(AND(ISNUMBER($A1442),N($A1442)&gt;=18264,N($A1442)&lt;=73050)),N($A1442)&lt;SUMPRODUCT(--(Extinguishers!$A$2:$A$301=$B1442),Extinguishers!$E$2:$E$301),AND($C1442&lt;&gt;"Monthly",$C1442&lt;&gt;"Maintenance",$C1442&lt;&gt;"Internal",$C1442&lt;&gt;"Hydrostatic"),AND($E1442&lt;&gt;"Pass",$E1442&lt;&gt;"Fail"),AND($G1442&lt;&gt;"",$G1442&lt;&gt;"Open",$G1442&lt;&gt;"Closed")),"Check inputs",IF(AND($E1442="Fail",$G1442=""),"Set follow-up","OK"))))</f>
        <v/>
      </c>
      <c r="I1442" s="26">
        <f>IF(AND(ISNUMBER($A1442),N($A1442)&gt;=18264,N($A1442)&lt;=73050),$A1442,0)</f>
        <v>0</v>
      </c>
    </row>
    <row r="1443" spans="1:9" x14ac:dyDescent="0.25">
      <c r="A1443" s="25"/>
      <c r="B1443" s="13"/>
      <c r="C1443" s="13"/>
      <c r="D1443" s="14"/>
      <c r="E1443" s="13"/>
      <c r="F1443" s="14"/>
      <c r="G1443" s="13"/>
      <c r="H1443" s="16" t="str">
        <f>IF(COUNTA($A1443:$G1443)=0,"",IF(OR($B1443="",SUMPRODUCT(--(Extinguishers!$A$2:$A$301=$B1443))&lt;&gt;1),"Check ID",IF(OR(NOT(AND(ISNUMBER($A1443),N($A1443)&gt;=18264,N($A1443)&lt;=73050)),N($A1443)&lt;SUMPRODUCT(--(Extinguishers!$A$2:$A$301=$B1443),Extinguishers!$E$2:$E$301),AND($C1443&lt;&gt;"Monthly",$C1443&lt;&gt;"Maintenance",$C1443&lt;&gt;"Internal",$C1443&lt;&gt;"Hydrostatic"),AND($E1443&lt;&gt;"Pass",$E1443&lt;&gt;"Fail"),AND($G1443&lt;&gt;"",$G1443&lt;&gt;"Open",$G1443&lt;&gt;"Closed")),"Check inputs",IF(AND($E1443="Fail",$G1443=""),"Set follow-up","OK"))))</f>
        <v/>
      </c>
      <c r="I1443" s="26">
        <f>IF(AND(ISNUMBER($A1443),N($A1443)&gt;=18264,N($A1443)&lt;=73050),$A1443,0)</f>
        <v>0</v>
      </c>
    </row>
    <row r="1444" spans="1:9" x14ac:dyDescent="0.25">
      <c r="A1444" s="25"/>
      <c r="B1444" s="13"/>
      <c r="C1444" s="13"/>
      <c r="D1444" s="14"/>
      <c r="E1444" s="13"/>
      <c r="F1444" s="14"/>
      <c r="G1444" s="13"/>
      <c r="H1444" s="16" t="str">
        <f>IF(COUNTA($A1444:$G1444)=0,"",IF(OR($B1444="",SUMPRODUCT(--(Extinguishers!$A$2:$A$301=$B1444))&lt;&gt;1),"Check ID",IF(OR(NOT(AND(ISNUMBER($A1444),N($A1444)&gt;=18264,N($A1444)&lt;=73050)),N($A1444)&lt;SUMPRODUCT(--(Extinguishers!$A$2:$A$301=$B1444),Extinguishers!$E$2:$E$301),AND($C1444&lt;&gt;"Monthly",$C1444&lt;&gt;"Maintenance",$C1444&lt;&gt;"Internal",$C1444&lt;&gt;"Hydrostatic"),AND($E1444&lt;&gt;"Pass",$E1444&lt;&gt;"Fail"),AND($G1444&lt;&gt;"",$G1444&lt;&gt;"Open",$G1444&lt;&gt;"Closed")),"Check inputs",IF(AND($E1444="Fail",$G1444=""),"Set follow-up","OK"))))</f>
        <v/>
      </c>
      <c r="I1444" s="26">
        <f>IF(AND(ISNUMBER($A1444),N($A1444)&gt;=18264,N($A1444)&lt;=73050),$A1444,0)</f>
        <v>0</v>
      </c>
    </row>
    <row r="1445" spans="1:9" x14ac:dyDescent="0.25">
      <c r="A1445" s="25"/>
      <c r="B1445" s="13"/>
      <c r="C1445" s="13"/>
      <c r="D1445" s="14"/>
      <c r="E1445" s="13"/>
      <c r="F1445" s="14"/>
      <c r="G1445" s="13"/>
      <c r="H1445" s="16" t="str">
        <f>IF(COUNTA($A1445:$G1445)=0,"",IF(OR($B1445="",SUMPRODUCT(--(Extinguishers!$A$2:$A$301=$B1445))&lt;&gt;1),"Check ID",IF(OR(NOT(AND(ISNUMBER($A1445),N($A1445)&gt;=18264,N($A1445)&lt;=73050)),N($A1445)&lt;SUMPRODUCT(--(Extinguishers!$A$2:$A$301=$B1445),Extinguishers!$E$2:$E$301),AND($C1445&lt;&gt;"Monthly",$C1445&lt;&gt;"Maintenance",$C1445&lt;&gt;"Internal",$C1445&lt;&gt;"Hydrostatic"),AND($E1445&lt;&gt;"Pass",$E1445&lt;&gt;"Fail"),AND($G1445&lt;&gt;"",$G1445&lt;&gt;"Open",$G1445&lt;&gt;"Closed")),"Check inputs",IF(AND($E1445="Fail",$G1445=""),"Set follow-up","OK"))))</f>
        <v/>
      </c>
      <c r="I1445" s="26">
        <f>IF(AND(ISNUMBER($A1445),N($A1445)&gt;=18264,N($A1445)&lt;=73050),$A1445,0)</f>
        <v>0</v>
      </c>
    </row>
    <row r="1446" spans="1:9" x14ac:dyDescent="0.25">
      <c r="A1446" s="25"/>
      <c r="B1446" s="13"/>
      <c r="C1446" s="13"/>
      <c r="D1446" s="14"/>
      <c r="E1446" s="13"/>
      <c r="F1446" s="14"/>
      <c r="G1446" s="13"/>
      <c r="H1446" s="16" t="str">
        <f>IF(COUNTA($A1446:$G1446)=0,"",IF(OR($B1446="",SUMPRODUCT(--(Extinguishers!$A$2:$A$301=$B1446))&lt;&gt;1),"Check ID",IF(OR(NOT(AND(ISNUMBER($A1446),N($A1446)&gt;=18264,N($A1446)&lt;=73050)),N($A1446)&lt;SUMPRODUCT(--(Extinguishers!$A$2:$A$301=$B1446),Extinguishers!$E$2:$E$301),AND($C1446&lt;&gt;"Monthly",$C1446&lt;&gt;"Maintenance",$C1446&lt;&gt;"Internal",$C1446&lt;&gt;"Hydrostatic"),AND($E1446&lt;&gt;"Pass",$E1446&lt;&gt;"Fail"),AND($G1446&lt;&gt;"",$G1446&lt;&gt;"Open",$G1446&lt;&gt;"Closed")),"Check inputs",IF(AND($E1446="Fail",$G1446=""),"Set follow-up","OK"))))</f>
        <v/>
      </c>
      <c r="I1446" s="26">
        <f>IF(AND(ISNUMBER($A1446),N($A1446)&gt;=18264,N($A1446)&lt;=73050),$A1446,0)</f>
        <v>0</v>
      </c>
    </row>
    <row r="1447" spans="1:9" x14ac:dyDescent="0.25">
      <c r="A1447" s="25"/>
      <c r="B1447" s="13"/>
      <c r="C1447" s="13"/>
      <c r="D1447" s="14"/>
      <c r="E1447" s="13"/>
      <c r="F1447" s="14"/>
      <c r="G1447" s="13"/>
      <c r="H1447" s="16" t="str">
        <f>IF(COUNTA($A1447:$G1447)=0,"",IF(OR($B1447="",SUMPRODUCT(--(Extinguishers!$A$2:$A$301=$B1447))&lt;&gt;1),"Check ID",IF(OR(NOT(AND(ISNUMBER($A1447),N($A1447)&gt;=18264,N($A1447)&lt;=73050)),N($A1447)&lt;SUMPRODUCT(--(Extinguishers!$A$2:$A$301=$B1447),Extinguishers!$E$2:$E$301),AND($C1447&lt;&gt;"Monthly",$C1447&lt;&gt;"Maintenance",$C1447&lt;&gt;"Internal",$C1447&lt;&gt;"Hydrostatic"),AND($E1447&lt;&gt;"Pass",$E1447&lt;&gt;"Fail"),AND($G1447&lt;&gt;"",$G1447&lt;&gt;"Open",$G1447&lt;&gt;"Closed")),"Check inputs",IF(AND($E1447="Fail",$G1447=""),"Set follow-up","OK"))))</f>
        <v/>
      </c>
      <c r="I1447" s="26">
        <f>IF(AND(ISNUMBER($A1447),N($A1447)&gt;=18264,N($A1447)&lt;=73050),$A1447,0)</f>
        <v>0</v>
      </c>
    </row>
    <row r="1448" spans="1:9" x14ac:dyDescent="0.25">
      <c r="A1448" s="25"/>
      <c r="B1448" s="13"/>
      <c r="C1448" s="13"/>
      <c r="D1448" s="14"/>
      <c r="E1448" s="13"/>
      <c r="F1448" s="14"/>
      <c r="G1448" s="13"/>
      <c r="H1448" s="16" t="str">
        <f>IF(COUNTA($A1448:$G1448)=0,"",IF(OR($B1448="",SUMPRODUCT(--(Extinguishers!$A$2:$A$301=$B1448))&lt;&gt;1),"Check ID",IF(OR(NOT(AND(ISNUMBER($A1448),N($A1448)&gt;=18264,N($A1448)&lt;=73050)),N($A1448)&lt;SUMPRODUCT(--(Extinguishers!$A$2:$A$301=$B1448),Extinguishers!$E$2:$E$301),AND($C1448&lt;&gt;"Monthly",$C1448&lt;&gt;"Maintenance",$C1448&lt;&gt;"Internal",$C1448&lt;&gt;"Hydrostatic"),AND($E1448&lt;&gt;"Pass",$E1448&lt;&gt;"Fail"),AND($G1448&lt;&gt;"",$G1448&lt;&gt;"Open",$G1448&lt;&gt;"Closed")),"Check inputs",IF(AND($E1448="Fail",$G1448=""),"Set follow-up","OK"))))</f>
        <v/>
      </c>
      <c r="I1448" s="26">
        <f>IF(AND(ISNUMBER($A1448),N($A1448)&gt;=18264,N($A1448)&lt;=73050),$A1448,0)</f>
        <v>0</v>
      </c>
    </row>
    <row r="1449" spans="1:9" x14ac:dyDescent="0.25">
      <c r="A1449" s="25"/>
      <c r="B1449" s="13"/>
      <c r="C1449" s="13"/>
      <c r="D1449" s="14"/>
      <c r="E1449" s="13"/>
      <c r="F1449" s="14"/>
      <c r="G1449" s="13"/>
      <c r="H1449" s="16" t="str">
        <f>IF(COUNTA($A1449:$G1449)=0,"",IF(OR($B1449="",SUMPRODUCT(--(Extinguishers!$A$2:$A$301=$B1449))&lt;&gt;1),"Check ID",IF(OR(NOT(AND(ISNUMBER($A1449),N($A1449)&gt;=18264,N($A1449)&lt;=73050)),N($A1449)&lt;SUMPRODUCT(--(Extinguishers!$A$2:$A$301=$B1449),Extinguishers!$E$2:$E$301),AND($C1449&lt;&gt;"Monthly",$C1449&lt;&gt;"Maintenance",$C1449&lt;&gt;"Internal",$C1449&lt;&gt;"Hydrostatic"),AND($E1449&lt;&gt;"Pass",$E1449&lt;&gt;"Fail"),AND($G1449&lt;&gt;"",$G1449&lt;&gt;"Open",$G1449&lt;&gt;"Closed")),"Check inputs",IF(AND($E1449="Fail",$G1449=""),"Set follow-up","OK"))))</f>
        <v/>
      </c>
      <c r="I1449" s="26">
        <f>IF(AND(ISNUMBER($A1449),N($A1449)&gt;=18264,N($A1449)&lt;=73050),$A1449,0)</f>
        <v>0</v>
      </c>
    </row>
    <row r="1450" spans="1:9" x14ac:dyDescent="0.25">
      <c r="A1450" s="25"/>
      <c r="B1450" s="13"/>
      <c r="C1450" s="13"/>
      <c r="D1450" s="14"/>
      <c r="E1450" s="13"/>
      <c r="F1450" s="14"/>
      <c r="G1450" s="13"/>
      <c r="H1450" s="16" t="str">
        <f>IF(COUNTA($A1450:$G1450)=0,"",IF(OR($B1450="",SUMPRODUCT(--(Extinguishers!$A$2:$A$301=$B1450))&lt;&gt;1),"Check ID",IF(OR(NOT(AND(ISNUMBER($A1450),N($A1450)&gt;=18264,N($A1450)&lt;=73050)),N($A1450)&lt;SUMPRODUCT(--(Extinguishers!$A$2:$A$301=$B1450),Extinguishers!$E$2:$E$301),AND($C1450&lt;&gt;"Monthly",$C1450&lt;&gt;"Maintenance",$C1450&lt;&gt;"Internal",$C1450&lt;&gt;"Hydrostatic"),AND($E1450&lt;&gt;"Pass",$E1450&lt;&gt;"Fail"),AND($G1450&lt;&gt;"",$G1450&lt;&gt;"Open",$G1450&lt;&gt;"Closed")),"Check inputs",IF(AND($E1450="Fail",$G1450=""),"Set follow-up","OK"))))</f>
        <v/>
      </c>
      <c r="I1450" s="26">
        <f>IF(AND(ISNUMBER($A1450),N($A1450)&gt;=18264,N($A1450)&lt;=73050),$A1450,0)</f>
        <v>0</v>
      </c>
    </row>
    <row r="1451" spans="1:9" x14ac:dyDescent="0.25">
      <c r="A1451" s="25"/>
      <c r="B1451" s="13"/>
      <c r="C1451" s="13"/>
      <c r="D1451" s="14"/>
      <c r="E1451" s="13"/>
      <c r="F1451" s="14"/>
      <c r="G1451" s="13"/>
      <c r="H1451" s="16" t="str">
        <f>IF(COUNTA($A1451:$G1451)=0,"",IF(OR($B1451="",SUMPRODUCT(--(Extinguishers!$A$2:$A$301=$B1451))&lt;&gt;1),"Check ID",IF(OR(NOT(AND(ISNUMBER($A1451),N($A1451)&gt;=18264,N($A1451)&lt;=73050)),N($A1451)&lt;SUMPRODUCT(--(Extinguishers!$A$2:$A$301=$B1451),Extinguishers!$E$2:$E$301),AND($C1451&lt;&gt;"Monthly",$C1451&lt;&gt;"Maintenance",$C1451&lt;&gt;"Internal",$C1451&lt;&gt;"Hydrostatic"),AND($E1451&lt;&gt;"Pass",$E1451&lt;&gt;"Fail"),AND($G1451&lt;&gt;"",$G1451&lt;&gt;"Open",$G1451&lt;&gt;"Closed")),"Check inputs",IF(AND($E1451="Fail",$G1451=""),"Set follow-up","OK"))))</f>
        <v/>
      </c>
      <c r="I1451" s="26">
        <f>IF(AND(ISNUMBER($A1451),N($A1451)&gt;=18264,N($A1451)&lt;=73050),$A1451,0)</f>
        <v>0</v>
      </c>
    </row>
    <row r="1452" spans="1:9" x14ac:dyDescent="0.25">
      <c r="A1452" s="25"/>
      <c r="B1452" s="13"/>
      <c r="C1452" s="13"/>
      <c r="D1452" s="14"/>
      <c r="E1452" s="13"/>
      <c r="F1452" s="14"/>
      <c r="G1452" s="13"/>
      <c r="H1452" s="16" t="str">
        <f>IF(COUNTA($A1452:$G1452)=0,"",IF(OR($B1452="",SUMPRODUCT(--(Extinguishers!$A$2:$A$301=$B1452))&lt;&gt;1),"Check ID",IF(OR(NOT(AND(ISNUMBER($A1452),N($A1452)&gt;=18264,N($A1452)&lt;=73050)),N($A1452)&lt;SUMPRODUCT(--(Extinguishers!$A$2:$A$301=$B1452),Extinguishers!$E$2:$E$301),AND($C1452&lt;&gt;"Monthly",$C1452&lt;&gt;"Maintenance",$C1452&lt;&gt;"Internal",$C1452&lt;&gt;"Hydrostatic"),AND($E1452&lt;&gt;"Pass",$E1452&lt;&gt;"Fail"),AND($G1452&lt;&gt;"",$G1452&lt;&gt;"Open",$G1452&lt;&gt;"Closed")),"Check inputs",IF(AND($E1452="Fail",$G1452=""),"Set follow-up","OK"))))</f>
        <v/>
      </c>
      <c r="I1452" s="26">
        <f>IF(AND(ISNUMBER($A1452),N($A1452)&gt;=18264,N($A1452)&lt;=73050),$A1452,0)</f>
        <v>0</v>
      </c>
    </row>
    <row r="1453" spans="1:9" x14ac:dyDescent="0.25">
      <c r="A1453" s="25"/>
      <c r="B1453" s="13"/>
      <c r="C1453" s="13"/>
      <c r="D1453" s="14"/>
      <c r="E1453" s="13"/>
      <c r="F1453" s="14"/>
      <c r="G1453" s="13"/>
      <c r="H1453" s="16" t="str">
        <f>IF(COUNTA($A1453:$G1453)=0,"",IF(OR($B1453="",SUMPRODUCT(--(Extinguishers!$A$2:$A$301=$B1453))&lt;&gt;1),"Check ID",IF(OR(NOT(AND(ISNUMBER($A1453),N($A1453)&gt;=18264,N($A1453)&lt;=73050)),N($A1453)&lt;SUMPRODUCT(--(Extinguishers!$A$2:$A$301=$B1453),Extinguishers!$E$2:$E$301),AND($C1453&lt;&gt;"Monthly",$C1453&lt;&gt;"Maintenance",$C1453&lt;&gt;"Internal",$C1453&lt;&gt;"Hydrostatic"),AND($E1453&lt;&gt;"Pass",$E1453&lt;&gt;"Fail"),AND($G1453&lt;&gt;"",$G1453&lt;&gt;"Open",$G1453&lt;&gt;"Closed")),"Check inputs",IF(AND($E1453="Fail",$G1453=""),"Set follow-up","OK"))))</f>
        <v/>
      </c>
      <c r="I1453" s="26">
        <f>IF(AND(ISNUMBER($A1453),N($A1453)&gt;=18264,N($A1453)&lt;=73050),$A1453,0)</f>
        <v>0</v>
      </c>
    </row>
    <row r="1454" spans="1:9" x14ac:dyDescent="0.25">
      <c r="A1454" s="25"/>
      <c r="B1454" s="13"/>
      <c r="C1454" s="13"/>
      <c r="D1454" s="14"/>
      <c r="E1454" s="13"/>
      <c r="F1454" s="14"/>
      <c r="G1454" s="13"/>
      <c r="H1454" s="16" t="str">
        <f>IF(COUNTA($A1454:$G1454)=0,"",IF(OR($B1454="",SUMPRODUCT(--(Extinguishers!$A$2:$A$301=$B1454))&lt;&gt;1),"Check ID",IF(OR(NOT(AND(ISNUMBER($A1454),N($A1454)&gt;=18264,N($A1454)&lt;=73050)),N($A1454)&lt;SUMPRODUCT(--(Extinguishers!$A$2:$A$301=$B1454),Extinguishers!$E$2:$E$301),AND($C1454&lt;&gt;"Monthly",$C1454&lt;&gt;"Maintenance",$C1454&lt;&gt;"Internal",$C1454&lt;&gt;"Hydrostatic"),AND($E1454&lt;&gt;"Pass",$E1454&lt;&gt;"Fail"),AND($G1454&lt;&gt;"",$G1454&lt;&gt;"Open",$G1454&lt;&gt;"Closed")),"Check inputs",IF(AND($E1454="Fail",$G1454=""),"Set follow-up","OK"))))</f>
        <v/>
      </c>
      <c r="I1454" s="26">
        <f>IF(AND(ISNUMBER($A1454),N($A1454)&gt;=18264,N($A1454)&lt;=73050),$A1454,0)</f>
        <v>0</v>
      </c>
    </row>
    <row r="1455" spans="1:9" x14ac:dyDescent="0.25">
      <c r="A1455" s="25"/>
      <c r="B1455" s="13"/>
      <c r="C1455" s="13"/>
      <c r="D1455" s="14"/>
      <c r="E1455" s="13"/>
      <c r="F1455" s="14"/>
      <c r="G1455" s="13"/>
      <c r="H1455" s="16" t="str">
        <f>IF(COUNTA($A1455:$G1455)=0,"",IF(OR($B1455="",SUMPRODUCT(--(Extinguishers!$A$2:$A$301=$B1455))&lt;&gt;1),"Check ID",IF(OR(NOT(AND(ISNUMBER($A1455),N($A1455)&gt;=18264,N($A1455)&lt;=73050)),N($A1455)&lt;SUMPRODUCT(--(Extinguishers!$A$2:$A$301=$B1455),Extinguishers!$E$2:$E$301),AND($C1455&lt;&gt;"Monthly",$C1455&lt;&gt;"Maintenance",$C1455&lt;&gt;"Internal",$C1455&lt;&gt;"Hydrostatic"),AND($E1455&lt;&gt;"Pass",$E1455&lt;&gt;"Fail"),AND($G1455&lt;&gt;"",$G1455&lt;&gt;"Open",$G1455&lt;&gt;"Closed")),"Check inputs",IF(AND($E1455="Fail",$G1455=""),"Set follow-up","OK"))))</f>
        <v/>
      </c>
      <c r="I1455" s="26">
        <f>IF(AND(ISNUMBER($A1455),N($A1455)&gt;=18264,N($A1455)&lt;=73050),$A1455,0)</f>
        <v>0</v>
      </c>
    </row>
    <row r="1456" spans="1:9" x14ac:dyDescent="0.25">
      <c r="A1456" s="25"/>
      <c r="B1456" s="13"/>
      <c r="C1456" s="13"/>
      <c r="D1456" s="14"/>
      <c r="E1456" s="13"/>
      <c r="F1456" s="14"/>
      <c r="G1456" s="13"/>
      <c r="H1456" s="16" t="str">
        <f>IF(COUNTA($A1456:$G1456)=0,"",IF(OR($B1456="",SUMPRODUCT(--(Extinguishers!$A$2:$A$301=$B1456))&lt;&gt;1),"Check ID",IF(OR(NOT(AND(ISNUMBER($A1456),N($A1456)&gt;=18264,N($A1456)&lt;=73050)),N($A1456)&lt;SUMPRODUCT(--(Extinguishers!$A$2:$A$301=$B1456),Extinguishers!$E$2:$E$301),AND($C1456&lt;&gt;"Monthly",$C1456&lt;&gt;"Maintenance",$C1456&lt;&gt;"Internal",$C1456&lt;&gt;"Hydrostatic"),AND($E1456&lt;&gt;"Pass",$E1456&lt;&gt;"Fail"),AND($G1456&lt;&gt;"",$G1456&lt;&gt;"Open",$G1456&lt;&gt;"Closed")),"Check inputs",IF(AND($E1456="Fail",$G1456=""),"Set follow-up","OK"))))</f>
        <v/>
      </c>
      <c r="I1456" s="26">
        <f>IF(AND(ISNUMBER($A1456),N($A1456)&gt;=18264,N($A1456)&lt;=73050),$A1456,0)</f>
        <v>0</v>
      </c>
    </row>
    <row r="1457" spans="1:9" x14ac:dyDescent="0.25">
      <c r="A1457" s="25"/>
      <c r="B1457" s="13"/>
      <c r="C1457" s="13"/>
      <c r="D1457" s="14"/>
      <c r="E1457" s="13"/>
      <c r="F1457" s="14"/>
      <c r="G1457" s="13"/>
      <c r="H1457" s="16" t="str">
        <f>IF(COUNTA($A1457:$G1457)=0,"",IF(OR($B1457="",SUMPRODUCT(--(Extinguishers!$A$2:$A$301=$B1457))&lt;&gt;1),"Check ID",IF(OR(NOT(AND(ISNUMBER($A1457),N($A1457)&gt;=18264,N($A1457)&lt;=73050)),N($A1457)&lt;SUMPRODUCT(--(Extinguishers!$A$2:$A$301=$B1457),Extinguishers!$E$2:$E$301),AND($C1457&lt;&gt;"Monthly",$C1457&lt;&gt;"Maintenance",$C1457&lt;&gt;"Internal",$C1457&lt;&gt;"Hydrostatic"),AND($E1457&lt;&gt;"Pass",$E1457&lt;&gt;"Fail"),AND($G1457&lt;&gt;"",$G1457&lt;&gt;"Open",$G1457&lt;&gt;"Closed")),"Check inputs",IF(AND($E1457="Fail",$G1457=""),"Set follow-up","OK"))))</f>
        <v/>
      </c>
      <c r="I1457" s="26">
        <f>IF(AND(ISNUMBER($A1457),N($A1457)&gt;=18264,N($A1457)&lt;=73050),$A1457,0)</f>
        <v>0</v>
      </c>
    </row>
    <row r="1458" spans="1:9" x14ac:dyDescent="0.25">
      <c r="A1458" s="25"/>
      <c r="B1458" s="13"/>
      <c r="C1458" s="13"/>
      <c r="D1458" s="14"/>
      <c r="E1458" s="13"/>
      <c r="F1458" s="14"/>
      <c r="G1458" s="13"/>
      <c r="H1458" s="16" t="str">
        <f>IF(COUNTA($A1458:$G1458)=0,"",IF(OR($B1458="",SUMPRODUCT(--(Extinguishers!$A$2:$A$301=$B1458))&lt;&gt;1),"Check ID",IF(OR(NOT(AND(ISNUMBER($A1458),N($A1458)&gt;=18264,N($A1458)&lt;=73050)),N($A1458)&lt;SUMPRODUCT(--(Extinguishers!$A$2:$A$301=$B1458),Extinguishers!$E$2:$E$301),AND($C1458&lt;&gt;"Monthly",$C1458&lt;&gt;"Maintenance",$C1458&lt;&gt;"Internal",$C1458&lt;&gt;"Hydrostatic"),AND($E1458&lt;&gt;"Pass",$E1458&lt;&gt;"Fail"),AND($G1458&lt;&gt;"",$G1458&lt;&gt;"Open",$G1458&lt;&gt;"Closed")),"Check inputs",IF(AND($E1458="Fail",$G1458=""),"Set follow-up","OK"))))</f>
        <v/>
      </c>
      <c r="I1458" s="26">
        <f>IF(AND(ISNUMBER($A1458),N($A1458)&gt;=18264,N($A1458)&lt;=73050),$A1458,0)</f>
        <v>0</v>
      </c>
    </row>
    <row r="1459" spans="1:9" x14ac:dyDescent="0.25">
      <c r="A1459" s="25"/>
      <c r="B1459" s="13"/>
      <c r="C1459" s="13"/>
      <c r="D1459" s="14"/>
      <c r="E1459" s="13"/>
      <c r="F1459" s="14"/>
      <c r="G1459" s="13"/>
      <c r="H1459" s="16" t="str">
        <f>IF(COUNTA($A1459:$G1459)=0,"",IF(OR($B1459="",SUMPRODUCT(--(Extinguishers!$A$2:$A$301=$B1459))&lt;&gt;1),"Check ID",IF(OR(NOT(AND(ISNUMBER($A1459),N($A1459)&gt;=18264,N($A1459)&lt;=73050)),N($A1459)&lt;SUMPRODUCT(--(Extinguishers!$A$2:$A$301=$B1459),Extinguishers!$E$2:$E$301),AND($C1459&lt;&gt;"Monthly",$C1459&lt;&gt;"Maintenance",$C1459&lt;&gt;"Internal",$C1459&lt;&gt;"Hydrostatic"),AND($E1459&lt;&gt;"Pass",$E1459&lt;&gt;"Fail"),AND($G1459&lt;&gt;"",$G1459&lt;&gt;"Open",$G1459&lt;&gt;"Closed")),"Check inputs",IF(AND($E1459="Fail",$G1459=""),"Set follow-up","OK"))))</f>
        <v/>
      </c>
      <c r="I1459" s="26">
        <f>IF(AND(ISNUMBER($A1459),N($A1459)&gt;=18264,N($A1459)&lt;=73050),$A1459,0)</f>
        <v>0</v>
      </c>
    </row>
    <row r="1460" spans="1:9" x14ac:dyDescent="0.25">
      <c r="A1460" s="25"/>
      <c r="B1460" s="13"/>
      <c r="C1460" s="13"/>
      <c r="D1460" s="14"/>
      <c r="E1460" s="13"/>
      <c r="F1460" s="14"/>
      <c r="G1460" s="13"/>
      <c r="H1460" s="16" t="str">
        <f>IF(COUNTA($A1460:$G1460)=0,"",IF(OR($B1460="",SUMPRODUCT(--(Extinguishers!$A$2:$A$301=$B1460))&lt;&gt;1),"Check ID",IF(OR(NOT(AND(ISNUMBER($A1460),N($A1460)&gt;=18264,N($A1460)&lt;=73050)),N($A1460)&lt;SUMPRODUCT(--(Extinguishers!$A$2:$A$301=$B1460),Extinguishers!$E$2:$E$301),AND($C1460&lt;&gt;"Monthly",$C1460&lt;&gt;"Maintenance",$C1460&lt;&gt;"Internal",$C1460&lt;&gt;"Hydrostatic"),AND($E1460&lt;&gt;"Pass",$E1460&lt;&gt;"Fail"),AND($G1460&lt;&gt;"",$G1460&lt;&gt;"Open",$G1460&lt;&gt;"Closed")),"Check inputs",IF(AND($E1460="Fail",$G1460=""),"Set follow-up","OK"))))</f>
        <v/>
      </c>
      <c r="I1460" s="26">
        <f>IF(AND(ISNUMBER($A1460),N($A1460)&gt;=18264,N($A1460)&lt;=73050),$A1460,0)</f>
        <v>0</v>
      </c>
    </row>
    <row r="1461" spans="1:9" x14ac:dyDescent="0.25">
      <c r="A1461" s="25"/>
      <c r="B1461" s="13"/>
      <c r="C1461" s="13"/>
      <c r="D1461" s="14"/>
      <c r="E1461" s="13"/>
      <c r="F1461" s="14"/>
      <c r="G1461" s="13"/>
      <c r="H1461" s="16" t="str">
        <f>IF(COUNTA($A1461:$G1461)=0,"",IF(OR($B1461="",SUMPRODUCT(--(Extinguishers!$A$2:$A$301=$B1461))&lt;&gt;1),"Check ID",IF(OR(NOT(AND(ISNUMBER($A1461),N($A1461)&gt;=18264,N($A1461)&lt;=73050)),N($A1461)&lt;SUMPRODUCT(--(Extinguishers!$A$2:$A$301=$B1461),Extinguishers!$E$2:$E$301),AND($C1461&lt;&gt;"Monthly",$C1461&lt;&gt;"Maintenance",$C1461&lt;&gt;"Internal",$C1461&lt;&gt;"Hydrostatic"),AND($E1461&lt;&gt;"Pass",$E1461&lt;&gt;"Fail"),AND($G1461&lt;&gt;"",$G1461&lt;&gt;"Open",$G1461&lt;&gt;"Closed")),"Check inputs",IF(AND($E1461="Fail",$G1461=""),"Set follow-up","OK"))))</f>
        <v/>
      </c>
      <c r="I1461" s="26">
        <f>IF(AND(ISNUMBER($A1461),N($A1461)&gt;=18264,N($A1461)&lt;=73050),$A1461,0)</f>
        <v>0</v>
      </c>
    </row>
    <row r="1462" spans="1:9" x14ac:dyDescent="0.25">
      <c r="A1462" s="25"/>
      <c r="B1462" s="13"/>
      <c r="C1462" s="13"/>
      <c r="D1462" s="14"/>
      <c r="E1462" s="13"/>
      <c r="F1462" s="14"/>
      <c r="G1462" s="13"/>
      <c r="H1462" s="16" t="str">
        <f>IF(COUNTA($A1462:$G1462)=0,"",IF(OR($B1462="",SUMPRODUCT(--(Extinguishers!$A$2:$A$301=$B1462))&lt;&gt;1),"Check ID",IF(OR(NOT(AND(ISNUMBER($A1462),N($A1462)&gt;=18264,N($A1462)&lt;=73050)),N($A1462)&lt;SUMPRODUCT(--(Extinguishers!$A$2:$A$301=$B1462),Extinguishers!$E$2:$E$301),AND($C1462&lt;&gt;"Monthly",$C1462&lt;&gt;"Maintenance",$C1462&lt;&gt;"Internal",$C1462&lt;&gt;"Hydrostatic"),AND($E1462&lt;&gt;"Pass",$E1462&lt;&gt;"Fail"),AND($G1462&lt;&gt;"",$G1462&lt;&gt;"Open",$G1462&lt;&gt;"Closed")),"Check inputs",IF(AND($E1462="Fail",$G1462=""),"Set follow-up","OK"))))</f>
        <v/>
      </c>
      <c r="I1462" s="26">
        <f>IF(AND(ISNUMBER($A1462),N($A1462)&gt;=18264,N($A1462)&lt;=73050),$A1462,0)</f>
        <v>0</v>
      </c>
    </row>
    <row r="1463" spans="1:9" x14ac:dyDescent="0.25">
      <c r="A1463" s="25"/>
      <c r="B1463" s="13"/>
      <c r="C1463" s="13"/>
      <c r="D1463" s="14"/>
      <c r="E1463" s="13"/>
      <c r="F1463" s="14"/>
      <c r="G1463" s="13"/>
      <c r="H1463" s="16" t="str">
        <f>IF(COUNTA($A1463:$G1463)=0,"",IF(OR($B1463="",SUMPRODUCT(--(Extinguishers!$A$2:$A$301=$B1463))&lt;&gt;1),"Check ID",IF(OR(NOT(AND(ISNUMBER($A1463),N($A1463)&gt;=18264,N($A1463)&lt;=73050)),N($A1463)&lt;SUMPRODUCT(--(Extinguishers!$A$2:$A$301=$B1463),Extinguishers!$E$2:$E$301),AND($C1463&lt;&gt;"Monthly",$C1463&lt;&gt;"Maintenance",$C1463&lt;&gt;"Internal",$C1463&lt;&gt;"Hydrostatic"),AND($E1463&lt;&gt;"Pass",$E1463&lt;&gt;"Fail"),AND($G1463&lt;&gt;"",$G1463&lt;&gt;"Open",$G1463&lt;&gt;"Closed")),"Check inputs",IF(AND($E1463="Fail",$G1463=""),"Set follow-up","OK"))))</f>
        <v/>
      </c>
      <c r="I1463" s="26">
        <f>IF(AND(ISNUMBER($A1463),N($A1463)&gt;=18264,N($A1463)&lt;=73050),$A1463,0)</f>
        <v>0</v>
      </c>
    </row>
    <row r="1464" spans="1:9" x14ac:dyDescent="0.25">
      <c r="A1464" s="25"/>
      <c r="B1464" s="13"/>
      <c r="C1464" s="13"/>
      <c r="D1464" s="14"/>
      <c r="E1464" s="13"/>
      <c r="F1464" s="14"/>
      <c r="G1464" s="13"/>
      <c r="H1464" s="16" t="str">
        <f>IF(COUNTA($A1464:$G1464)=0,"",IF(OR($B1464="",SUMPRODUCT(--(Extinguishers!$A$2:$A$301=$B1464))&lt;&gt;1),"Check ID",IF(OR(NOT(AND(ISNUMBER($A1464),N($A1464)&gt;=18264,N($A1464)&lt;=73050)),N($A1464)&lt;SUMPRODUCT(--(Extinguishers!$A$2:$A$301=$B1464),Extinguishers!$E$2:$E$301),AND($C1464&lt;&gt;"Monthly",$C1464&lt;&gt;"Maintenance",$C1464&lt;&gt;"Internal",$C1464&lt;&gt;"Hydrostatic"),AND($E1464&lt;&gt;"Pass",$E1464&lt;&gt;"Fail"),AND($G1464&lt;&gt;"",$G1464&lt;&gt;"Open",$G1464&lt;&gt;"Closed")),"Check inputs",IF(AND($E1464="Fail",$G1464=""),"Set follow-up","OK"))))</f>
        <v/>
      </c>
      <c r="I1464" s="26">
        <f>IF(AND(ISNUMBER($A1464),N($A1464)&gt;=18264,N($A1464)&lt;=73050),$A1464,0)</f>
        <v>0</v>
      </c>
    </row>
    <row r="1465" spans="1:9" x14ac:dyDescent="0.25">
      <c r="A1465" s="25"/>
      <c r="B1465" s="13"/>
      <c r="C1465" s="13"/>
      <c r="D1465" s="14"/>
      <c r="E1465" s="13"/>
      <c r="F1465" s="14"/>
      <c r="G1465" s="13"/>
      <c r="H1465" s="16" t="str">
        <f>IF(COUNTA($A1465:$G1465)=0,"",IF(OR($B1465="",SUMPRODUCT(--(Extinguishers!$A$2:$A$301=$B1465))&lt;&gt;1),"Check ID",IF(OR(NOT(AND(ISNUMBER($A1465),N($A1465)&gt;=18264,N($A1465)&lt;=73050)),N($A1465)&lt;SUMPRODUCT(--(Extinguishers!$A$2:$A$301=$B1465),Extinguishers!$E$2:$E$301),AND($C1465&lt;&gt;"Monthly",$C1465&lt;&gt;"Maintenance",$C1465&lt;&gt;"Internal",$C1465&lt;&gt;"Hydrostatic"),AND($E1465&lt;&gt;"Pass",$E1465&lt;&gt;"Fail"),AND($G1465&lt;&gt;"",$G1465&lt;&gt;"Open",$G1465&lt;&gt;"Closed")),"Check inputs",IF(AND($E1465="Fail",$G1465=""),"Set follow-up","OK"))))</f>
        <v/>
      </c>
      <c r="I1465" s="26">
        <f>IF(AND(ISNUMBER($A1465),N($A1465)&gt;=18264,N($A1465)&lt;=73050),$A1465,0)</f>
        <v>0</v>
      </c>
    </row>
    <row r="1466" spans="1:9" x14ac:dyDescent="0.25">
      <c r="A1466" s="25"/>
      <c r="B1466" s="13"/>
      <c r="C1466" s="13"/>
      <c r="D1466" s="14"/>
      <c r="E1466" s="13"/>
      <c r="F1466" s="14"/>
      <c r="G1466" s="13"/>
      <c r="H1466" s="16" t="str">
        <f>IF(COUNTA($A1466:$G1466)=0,"",IF(OR($B1466="",SUMPRODUCT(--(Extinguishers!$A$2:$A$301=$B1466))&lt;&gt;1),"Check ID",IF(OR(NOT(AND(ISNUMBER($A1466),N($A1466)&gt;=18264,N($A1466)&lt;=73050)),N($A1466)&lt;SUMPRODUCT(--(Extinguishers!$A$2:$A$301=$B1466),Extinguishers!$E$2:$E$301),AND($C1466&lt;&gt;"Monthly",$C1466&lt;&gt;"Maintenance",$C1466&lt;&gt;"Internal",$C1466&lt;&gt;"Hydrostatic"),AND($E1466&lt;&gt;"Pass",$E1466&lt;&gt;"Fail"),AND($G1466&lt;&gt;"",$G1466&lt;&gt;"Open",$G1466&lt;&gt;"Closed")),"Check inputs",IF(AND($E1466="Fail",$G1466=""),"Set follow-up","OK"))))</f>
        <v/>
      </c>
      <c r="I1466" s="26">
        <f>IF(AND(ISNUMBER($A1466),N($A1466)&gt;=18264,N($A1466)&lt;=73050),$A1466,0)</f>
        <v>0</v>
      </c>
    </row>
    <row r="1467" spans="1:9" x14ac:dyDescent="0.25">
      <c r="A1467" s="25"/>
      <c r="B1467" s="13"/>
      <c r="C1467" s="13"/>
      <c r="D1467" s="14"/>
      <c r="E1467" s="13"/>
      <c r="F1467" s="14"/>
      <c r="G1467" s="13"/>
      <c r="H1467" s="16" t="str">
        <f>IF(COUNTA($A1467:$G1467)=0,"",IF(OR($B1467="",SUMPRODUCT(--(Extinguishers!$A$2:$A$301=$B1467))&lt;&gt;1),"Check ID",IF(OR(NOT(AND(ISNUMBER($A1467),N($A1467)&gt;=18264,N($A1467)&lt;=73050)),N($A1467)&lt;SUMPRODUCT(--(Extinguishers!$A$2:$A$301=$B1467),Extinguishers!$E$2:$E$301),AND($C1467&lt;&gt;"Monthly",$C1467&lt;&gt;"Maintenance",$C1467&lt;&gt;"Internal",$C1467&lt;&gt;"Hydrostatic"),AND($E1467&lt;&gt;"Pass",$E1467&lt;&gt;"Fail"),AND($G1467&lt;&gt;"",$G1467&lt;&gt;"Open",$G1467&lt;&gt;"Closed")),"Check inputs",IF(AND($E1467="Fail",$G1467=""),"Set follow-up","OK"))))</f>
        <v/>
      </c>
      <c r="I1467" s="26">
        <f>IF(AND(ISNUMBER($A1467),N($A1467)&gt;=18264,N($A1467)&lt;=73050),$A1467,0)</f>
        <v>0</v>
      </c>
    </row>
    <row r="1468" spans="1:9" x14ac:dyDescent="0.25">
      <c r="A1468" s="25"/>
      <c r="B1468" s="13"/>
      <c r="C1468" s="13"/>
      <c r="D1468" s="14"/>
      <c r="E1468" s="13"/>
      <c r="F1468" s="14"/>
      <c r="G1468" s="13"/>
      <c r="H1468" s="16" t="str">
        <f>IF(COUNTA($A1468:$G1468)=0,"",IF(OR($B1468="",SUMPRODUCT(--(Extinguishers!$A$2:$A$301=$B1468))&lt;&gt;1),"Check ID",IF(OR(NOT(AND(ISNUMBER($A1468),N($A1468)&gt;=18264,N($A1468)&lt;=73050)),N($A1468)&lt;SUMPRODUCT(--(Extinguishers!$A$2:$A$301=$B1468),Extinguishers!$E$2:$E$301),AND($C1468&lt;&gt;"Monthly",$C1468&lt;&gt;"Maintenance",$C1468&lt;&gt;"Internal",$C1468&lt;&gt;"Hydrostatic"),AND($E1468&lt;&gt;"Pass",$E1468&lt;&gt;"Fail"),AND($G1468&lt;&gt;"",$G1468&lt;&gt;"Open",$G1468&lt;&gt;"Closed")),"Check inputs",IF(AND($E1468="Fail",$G1468=""),"Set follow-up","OK"))))</f>
        <v/>
      </c>
      <c r="I1468" s="26">
        <f>IF(AND(ISNUMBER($A1468),N($A1468)&gt;=18264,N($A1468)&lt;=73050),$A1468,0)</f>
        <v>0</v>
      </c>
    </row>
    <row r="1469" spans="1:9" x14ac:dyDescent="0.25">
      <c r="A1469" s="25"/>
      <c r="B1469" s="13"/>
      <c r="C1469" s="13"/>
      <c r="D1469" s="14"/>
      <c r="E1469" s="13"/>
      <c r="F1469" s="14"/>
      <c r="G1469" s="13"/>
      <c r="H1469" s="16" t="str">
        <f>IF(COUNTA($A1469:$G1469)=0,"",IF(OR($B1469="",SUMPRODUCT(--(Extinguishers!$A$2:$A$301=$B1469))&lt;&gt;1),"Check ID",IF(OR(NOT(AND(ISNUMBER($A1469),N($A1469)&gt;=18264,N($A1469)&lt;=73050)),N($A1469)&lt;SUMPRODUCT(--(Extinguishers!$A$2:$A$301=$B1469),Extinguishers!$E$2:$E$301),AND($C1469&lt;&gt;"Monthly",$C1469&lt;&gt;"Maintenance",$C1469&lt;&gt;"Internal",$C1469&lt;&gt;"Hydrostatic"),AND($E1469&lt;&gt;"Pass",$E1469&lt;&gt;"Fail"),AND($G1469&lt;&gt;"",$G1469&lt;&gt;"Open",$G1469&lt;&gt;"Closed")),"Check inputs",IF(AND($E1469="Fail",$G1469=""),"Set follow-up","OK"))))</f>
        <v/>
      </c>
      <c r="I1469" s="26">
        <f>IF(AND(ISNUMBER($A1469),N($A1469)&gt;=18264,N($A1469)&lt;=73050),$A1469,0)</f>
        <v>0</v>
      </c>
    </row>
    <row r="1470" spans="1:9" x14ac:dyDescent="0.25">
      <c r="A1470" s="25"/>
      <c r="B1470" s="13"/>
      <c r="C1470" s="13"/>
      <c r="D1470" s="14"/>
      <c r="E1470" s="13"/>
      <c r="F1470" s="14"/>
      <c r="G1470" s="13"/>
      <c r="H1470" s="16" t="str">
        <f>IF(COUNTA($A1470:$G1470)=0,"",IF(OR($B1470="",SUMPRODUCT(--(Extinguishers!$A$2:$A$301=$B1470))&lt;&gt;1),"Check ID",IF(OR(NOT(AND(ISNUMBER($A1470),N($A1470)&gt;=18264,N($A1470)&lt;=73050)),N($A1470)&lt;SUMPRODUCT(--(Extinguishers!$A$2:$A$301=$B1470),Extinguishers!$E$2:$E$301),AND($C1470&lt;&gt;"Monthly",$C1470&lt;&gt;"Maintenance",$C1470&lt;&gt;"Internal",$C1470&lt;&gt;"Hydrostatic"),AND($E1470&lt;&gt;"Pass",$E1470&lt;&gt;"Fail"),AND($G1470&lt;&gt;"",$G1470&lt;&gt;"Open",$G1470&lt;&gt;"Closed")),"Check inputs",IF(AND($E1470="Fail",$G1470=""),"Set follow-up","OK"))))</f>
        <v/>
      </c>
      <c r="I1470" s="26">
        <f>IF(AND(ISNUMBER($A1470),N($A1470)&gt;=18264,N($A1470)&lt;=73050),$A1470,0)</f>
        <v>0</v>
      </c>
    </row>
    <row r="1471" spans="1:9" x14ac:dyDescent="0.25">
      <c r="A1471" s="25"/>
      <c r="B1471" s="13"/>
      <c r="C1471" s="13"/>
      <c r="D1471" s="14"/>
      <c r="E1471" s="13"/>
      <c r="F1471" s="14"/>
      <c r="G1471" s="13"/>
      <c r="H1471" s="16" t="str">
        <f>IF(COUNTA($A1471:$G1471)=0,"",IF(OR($B1471="",SUMPRODUCT(--(Extinguishers!$A$2:$A$301=$B1471))&lt;&gt;1),"Check ID",IF(OR(NOT(AND(ISNUMBER($A1471),N($A1471)&gt;=18264,N($A1471)&lt;=73050)),N($A1471)&lt;SUMPRODUCT(--(Extinguishers!$A$2:$A$301=$B1471),Extinguishers!$E$2:$E$301),AND($C1471&lt;&gt;"Monthly",$C1471&lt;&gt;"Maintenance",$C1471&lt;&gt;"Internal",$C1471&lt;&gt;"Hydrostatic"),AND($E1471&lt;&gt;"Pass",$E1471&lt;&gt;"Fail"),AND($G1471&lt;&gt;"",$G1471&lt;&gt;"Open",$G1471&lt;&gt;"Closed")),"Check inputs",IF(AND($E1471="Fail",$G1471=""),"Set follow-up","OK"))))</f>
        <v/>
      </c>
      <c r="I1471" s="26">
        <f>IF(AND(ISNUMBER($A1471),N($A1471)&gt;=18264,N($A1471)&lt;=73050),$A1471,0)</f>
        <v>0</v>
      </c>
    </row>
    <row r="1472" spans="1:9" x14ac:dyDescent="0.25">
      <c r="A1472" s="25"/>
      <c r="B1472" s="13"/>
      <c r="C1472" s="13"/>
      <c r="D1472" s="14"/>
      <c r="E1472" s="13"/>
      <c r="F1472" s="14"/>
      <c r="G1472" s="13"/>
      <c r="H1472" s="16" t="str">
        <f>IF(COUNTA($A1472:$G1472)=0,"",IF(OR($B1472="",SUMPRODUCT(--(Extinguishers!$A$2:$A$301=$B1472))&lt;&gt;1),"Check ID",IF(OR(NOT(AND(ISNUMBER($A1472),N($A1472)&gt;=18264,N($A1472)&lt;=73050)),N($A1472)&lt;SUMPRODUCT(--(Extinguishers!$A$2:$A$301=$B1472),Extinguishers!$E$2:$E$301),AND($C1472&lt;&gt;"Monthly",$C1472&lt;&gt;"Maintenance",$C1472&lt;&gt;"Internal",$C1472&lt;&gt;"Hydrostatic"),AND($E1472&lt;&gt;"Pass",$E1472&lt;&gt;"Fail"),AND($G1472&lt;&gt;"",$G1472&lt;&gt;"Open",$G1472&lt;&gt;"Closed")),"Check inputs",IF(AND($E1472="Fail",$G1472=""),"Set follow-up","OK"))))</f>
        <v/>
      </c>
      <c r="I1472" s="26">
        <f>IF(AND(ISNUMBER($A1472),N($A1472)&gt;=18264,N($A1472)&lt;=73050),$A1472,0)</f>
        <v>0</v>
      </c>
    </row>
    <row r="1473" spans="1:9" x14ac:dyDescent="0.25">
      <c r="A1473" s="25"/>
      <c r="B1473" s="13"/>
      <c r="C1473" s="13"/>
      <c r="D1473" s="14"/>
      <c r="E1473" s="13"/>
      <c r="F1473" s="14"/>
      <c r="G1473" s="13"/>
      <c r="H1473" s="16" t="str">
        <f>IF(COUNTA($A1473:$G1473)=0,"",IF(OR($B1473="",SUMPRODUCT(--(Extinguishers!$A$2:$A$301=$B1473))&lt;&gt;1),"Check ID",IF(OR(NOT(AND(ISNUMBER($A1473),N($A1473)&gt;=18264,N($A1473)&lt;=73050)),N($A1473)&lt;SUMPRODUCT(--(Extinguishers!$A$2:$A$301=$B1473),Extinguishers!$E$2:$E$301),AND($C1473&lt;&gt;"Monthly",$C1473&lt;&gt;"Maintenance",$C1473&lt;&gt;"Internal",$C1473&lt;&gt;"Hydrostatic"),AND($E1473&lt;&gt;"Pass",$E1473&lt;&gt;"Fail"),AND($G1473&lt;&gt;"",$G1473&lt;&gt;"Open",$G1473&lt;&gt;"Closed")),"Check inputs",IF(AND($E1473="Fail",$G1473=""),"Set follow-up","OK"))))</f>
        <v/>
      </c>
      <c r="I1473" s="26">
        <f>IF(AND(ISNUMBER($A1473),N($A1473)&gt;=18264,N($A1473)&lt;=73050),$A1473,0)</f>
        <v>0</v>
      </c>
    </row>
    <row r="1474" spans="1:9" x14ac:dyDescent="0.25">
      <c r="A1474" s="25"/>
      <c r="B1474" s="13"/>
      <c r="C1474" s="13"/>
      <c r="D1474" s="14"/>
      <c r="E1474" s="13"/>
      <c r="F1474" s="14"/>
      <c r="G1474" s="13"/>
      <c r="H1474" s="16" t="str">
        <f>IF(COUNTA($A1474:$G1474)=0,"",IF(OR($B1474="",SUMPRODUCT(--(Extinguishers!$A$2:$A$301=$B1474))&lt;&gt;1),"Check ID",IF(OR(NOT(AND(ISNUMBER($A1474),N($A1474)&gt;=18264,N($A1474)&lt;=73050)),N($A1474)&lt;SUMPRODUCT(--(Extinguishers!$A$2:$A$301=$B1474),Extinguishers!$E$2:$E$301),AND($C1474&lt;&gt;"Monthly",$C1474&lt;&gt;"Maintenance",$C1474&lt;&gt;"Internal",$C1474&lt;&gt;"Hydrostatic"),AND($E1474&lt;&gt;"Pass",$E1474&lt;&gt;"Fail"),AND($G1474&lt;&gt;"",$G1474&lt;&gt;"Open",$G1474&lt;&gt;"Closed")),"Check inputs",IF(AND($E1474="Fail",$G1474=""),"Set follow-up","OK"))))</f>
        <v/>
      </c>
      <c r="I1474" s="26">
        <f>IF(AND(ISNUMBER($A1474),N($A1474)&gt;=18264,N($A1474)&lt;=73050),$A1474,0)</f>
        <v>0</v>
      </c>
    </row>
    <row r="1475" spans="1:9" x14ac:dyDescent="0.25">
      <c r="A1475" s="25"/>
      <c r="B1475" s="13"/>
      <c r="C1475" s="13"/>
      <c r="D1475" s="14"/>
      <c r="E1475" s="13"/>
      <c r="F1475" s="14"/>
      <c r="G1475" s="13"/>
      <c r="H1475" s="16" t="str">
        <f>IF(COUNTA($A1475:$G1475)=0,"",IF(OR($B1475="",SUMPRODUCT(--(Extinguishers!$A$2:$A$301=$B1475))&lt;&gt;1),"Check ID",IF(OR(NOT(AND(ISNUMBER($A1475),N($A1475)&gt;=18264,N($A1475)&lt;=73050)),N($A1475)&lt;SUMPRODUCT(--(Extinguishers!$A$2:$A$301=$B1475),Extinguishers!$E$2:$E$301),AND($C1475&lt;&gt;"Monthly",$C1475&lt;&gt;"Maintenance",$C1475&lt;&gt;"Internal",$C1475&lt;&gt;"Hydrostatic"),AND($E1475&lt;&gt;"Pass",$E1475&lt;&gt;"Fail"),AND($G1475&lt;&gt;"",$G1475&lt;&gt;"Open",$G1475&lt;&gt;"Closed")),"Check inputs",IF(AND($E1475="Fail",$G1475=""),"Set follow-up","OK"))))</f>
        <v/>
      </c>
      <c r="I1475" s="26">
        <f>IF(AND(ISNUMBER($A1475),N($A1475)&gt;=18264,N($A1475)&lt;=73050),$A1475,0)</f>
        <v>0</v>
      </c>
    </row>
    <row r="1476" spans="1:9" x14ac:dyDescent="0.25">
      <c r="A1476" s="25"/>
      <c r="B1476" s="13"/>
      <c r="C1476" s="13"/>
      <c r="D1476" s="14"/>
      <c r="E1476" s="13"/>
      <c r="F1476" s="14"/>
      <c r="G1476" s="13"/>
      <c r="H1476" s="16" t="str">
        <f>IF(COUNTA($A1476:$G1476)=0,"",IF(OR($B1476="",SUMPRODUCT(--(Extinguishers!$A$2:$A$301=$B1476))&lt;&gt;1),"Check ID",IF(OR(NOT(AND(ISNUMBER($A1476),N($A1476)&gt;=18264,N($A1476)&lt;=73050)),N($A1476)&lt;SUMPRODUCT(--(Extinguishers!$A$2:$A$301=$B1476),Extinguishers!$E$2:$E$301),AND($C1476&lt;&gt;"Monthly",$C1476&lt;&gt;"Maintenance",$C1476&lt;&gt;"Internal",$C1476&lt;&gt;"Hydrostatic"),AND($E1476&lt;&gt;"Pass",$E1476&lt;&gt;"Fail"),AND($G1476&lt;&gt;"",$G1476&lt;&gt;"Open",$G1476&lt;&gt;"Closed")),"Check inputs",IF(AND($E1476="Fail",$G1476=""),"Set follow-up","OK"))))</f>
        <v/>
      </c>
      <c r="I1476" s="26">
        <f>IF(AND(ISNUMBER($A1476),N($A1476)&gt;=18264,N($A1476)&lt;=73050),$A1476,0)</f>
        <v>0</v>
      </c>
    </row>
    <row r="1477" spans="1:9" x14ac:dyDescent="0.25">
      <c r="A1477" s="25"/>
      <c r="B1477" s="13"/>
      <c r="C1477" s="13"/>
      <c r="D1477" s="14"/>
      <c r="E1477" s="13"/>
      <c r="F1477" s="14"/>
      <c r="G1477" s="13"/>
      <c r="H1477" s="16" t="str">
        <f>IF(COUNTA($A1477:$G1477)=0,"",IF(OR($B1477="",SUMPRODUCT(--(Extinguishers!$A$2:$A$301=$B1477))&lt;&gt;1),"Check ID",IF(OR(NOT(AND(ISNUMBER($A1477),N($A1477)&gt;=18264,N($A1477)&lt;=73050)),N($A1477)&lt;SUMPRODUCT(--(Extinguishers!$A$2:$A$301=$B1477),Extinguishers!$E$2:$E$301),AND($C1477&lt;&gt;"Monthly",$C1477&lt;&gt;"Maintenance",$C1477&lt;&gt;"Internal",$C1477&lt;&gt;"Hydrostatic"),AND($E1477&lt;&gt;"Pass",$E1477&lt;&gt;"Fail"),AND($G1477&lt;&gt;"",$G1477&lt;&gt;"Open",$G1477&lt;&gt;"Closed")),"Check inputs",IF(AND($E1477="Fail",$G1477=""),"Set follow-up","OK"))))</f>
        <v/>
      </c>
      <c r="I1477" s="26">
        <f>IF(AND(ISNUMBER($A1477),N($A1477)&gt;=18264,N($A1477)&lt;=73050),$A1477,0)</f>
        <v>0</v>
      </c>
    </row>
    <row r="1478" spans="1:9" x14ac:dyDescent="0.25">
      <c r="A1478" s="25"/>
      <c r="B1478" s="13"/>
      <c r="C1478" s="13"/>
      <c r="D1478" s="14"/>
      <c r="E1478" s="13"/>
      <c r="F1478" s="14"/>
      <c r="G1478" s="13"/>
      <c r="H1478" s="16" t="str">
        <f>IF(COUNTA($A1478:$G1478)=0,"",IF(OR($B1478="",SUMPRODUCT(--(Extinguishers!$A$2:$A$301=$B1478))&lt;&gt;1),"Check ID",IF(OR(NOT(AND(ISNUMBER($A1478),N($A1478)&gt;=18264,N($A1478)&lt;=73050)),N($A1478)&lt;SUMPRODUCT(--(Extinguishers!$A$2:$A$301=$B1478),Extinguishers!$E$2:$E$301),AND($C1478&lt;&gt;"Monthly",$C1478&lt;&gt;"Maintenance",$C1478&lt;&gt;"Internal",$C1478&lt;&gt;"Hydrostatic"),AND($E1478&lt;&gt;"Pass",$E1478&lt;&gt;"Fail"),AND($G1478&lt;&gt;"",$G1478&lt;&gt;"Open",$G1478&lt;&gt;"Closed")),"Check inputs",IF(AND($E1478="Fail",$G1478=""),"Set follow-up","OK"))))</f>
        <v/>
      </c>
      <c r="I1478" s="26">
        <f>IF(AND(ISNUMBER($A1478),N($A1478)&gt;=18264,N($A1478)&lt;=73050),$A1478,0)</f>
        <v>0</v>
      </c>
    </row>
    <row r="1479" spans="1:9" x14ac:dyDescent="0.25">
      <c r="A1479" s="25"/>
      <c r="B1479" s="13"/>
      <c r="C1479" s="13"/>
      <c r="D1479" s="14"/>
      <c r="E1479" s="13"/>
      <c r="F1479" s="14"/>
      <c r="G1479" s="13"/>
      <c r="H1479" s="16" t="str">
        <f>IF(COUNTA($A1479:$G1479)=0,"",IF(OR($B1479="",SUMPRODUCT(--(Extinguishers!$A$2:$A$301=$B1479))&lt;&gt;1),"Check ID",IF(OR(NOT(AND(ISNUMBER($A1479),N($A1479)&gt;=18264,N($A1479)&lt;=73050)),N($A1479)&lt;SUMPRODUCT(--(Extinguishers!$A$2:$A$301=$B1479),Extinguishers!$E$2:$E$301),AND($C1479&lt;&gt;"Monthly",$C1479&lt;&gt;"Maintenance",$C1479&lt;&gt;"Internal",$C1479&lt;&gt;"Hydrostatic"),AND($E1479&lt;&gt;"Pass",$E1479&lt;&gt;"Fail"),AND($G1479&lt;&gt;"",$G1479&lt;&gt;"Open",$G1479&lt;&gt;"Closed")),"Check inputs",IF(AND($E1479="Fail",$G1479=""),"Set follow-up","OK"))))</f>
        <v/>
      </c>
      <c r="I1479" s="26">
        <f>IF(AND(ISNUMBER($A1479),N($A1479)&gt;=18264,N($A1479)&lt;=73050),$A1479,0)</f>
        <v>0</v>
      </c>
    </row>
    <row r="1480" spans="1:9" x14ac:dyDescent="0.25">
      <c r="A1480" s="25"/>
      <c r="B1480" s="13"/>
      <c r="C1480" s="13"/>
      <c r="D1480" s="14"/>
      <c r="E1480" s="13"/>
      <c r="F1480" s="14"/>
      <c r="G1480" s="13"/>
      <c r="H1480" s="16" t="str">
        <f>IF(COUNTA($A1480:$G1480)=0,"",IF(OR($B1480="",SUMPRODUCT(--(Extinguishers!$A$2:$A$301=$B1480))&lt;&gt;1),"Check ID",IF(OR(NOT(AND(ISNUMBER($A1480),N($A1480)&gt;=18264,N($A1480)&lt;=73050)),N($A1480)&lt;SUMPRODUCT(--(Extinguishers!$A$2:$A$301=$B1480),Extinguishers!$E$2:$E$301),AND($C1480&lt;&gt;"Monthly",$C1480&lt;&gt;"Maintenance",$C1480&lt;&gt;"Internal",$C1480&lt;&gt;"Hydrostatic"),AND($E1480&lt;&gt;"Pass",$E1480&lt;&gt;"Fail"),AND($G1480&lt;&gt;"",$G1480&lt;&gt;"Open",$G1480&lt;&gt;"Closed")),"Check inputs",IF(AND($E1480="Fail",$G1480=""),"Set follow-up","OK"))))</f>
        <v/>
      </c>
      <c r="I1480" s="26">
        <f>IF(AND(ISNUMBER($A1480),N($A1480)&gt;=18264,N($A1480)&lt;=73050),$A1480,0)</f>
        <v>0</v>
      </c>
    </row>
    <row r="1481" spans="1:9" x14ac:dyDescent="0.25">
      <c r="A1481" s="25"/>
      <c r="B1481" s="13"/>
      <c r="C1481" s="13"/>
      <c r="D1481" s="14"/>
      <c r="E1481" s="13"/>
      <c r="F1481" s="14"/>
      <c r="G1481" s="13"/>
      <c r="H1481" s="16" t="str">
        <f>IF(COUNTA($A1481:$G1481)=0,"",IF(OR($B1481="",SUMPRODUCT(--(Extinguishers!$A$2:$A$301=$B1481))&lt;&gt;1),"Check ID",IF(OR(NOT(AND(ISNUMBER($A1481),N($A1481)&gt;=18264,N($A1481)&lt;=73050)),N($A1481)&lt;SUMPRODUCT(--(Extinguishers!$A$2:$A$301=$B1481),Extinguishers!$E$2:$E$301),AND($C1481&lt;&gt;"Monthly",$C1481&lt;&gt;"Maintenance",$C1481&lt;&gt;"Internal",$C1481&lt;&gt;"Hydrostatic"),AND($E1481&lt;&gt;"Pass",$E1481&lt;&gt;"Fail"),AND($G1481&lt;&gt;"",$G1481&lt;&gt;"Open",$G1481&lt;&gt;"Closed")),"Check inputs",IF(AND($E1481="Fail",$G1481=""),"Set follow-up","OK"))))</f>
        <v/>
      </c>
      <c r="I1481" s="26">
        <f>IF(AND(ISNUMBER($A1481),N($A1481)&gt;=18264,N($A1481)&lt;=73050),$A1481,0)</f>
        <v>0</v>
      </c>
    </row>
    <row r="1482" spans="1:9" x14ac:dyDescent="0.25">
      <c r="A1482" s="25"/>
      <c r="B1482" s="13"/>
      <c r="C1482" s="13"/>
      <c r="D1482" s="14"/>
      <c r="E1482" s="13"/>
      <c r="F1482" s="14"/>
      <c r="G1482" s="13"/>
      <c r="H1482" s="16" t="str">
        <f>IF(COUNTA($A1482:$G1482)=0,"",IF(OR($B1482="",SUMPRODUCT(--(Extinguishers!$A$2:$A$301=$B1482))&lt;&gt;1),"Check ID",IF(OR(NOT(AND(ISNUMBER($A1482),N($A1482)&gt;=18264,N($A1482)&lt;=73050)),N($A1482)&lt;SUMPRODUCT(--(Extinguishers!$A$2:$A$301=$B1482),Extinguishers!$E$2:$E$301),AND($C1482&lt;&gt;"Monthly",$C1482&lt;&gt;"Maintenance",$C1482&lt;&gt;"Internal",$C1482&lt;&gt;"Hydrostatic"),AND($E1482&lt;&gt;"Pass",$E1482&lt;&gt;"Fail"),AND($G1482&lt;&gt;"",$G1482&lt;&gt;"Open",$G1482&lt;&gt;"Closed")),"Check inputs",IF(AND($E1482="Fail",$G1482=""),"Set follow-up","OK"))))</f>
        <v/>
      </c>
      <c r="I1482" s="26">
        <f>IF(AND(ISNUMBER($A1482),N($A1482)&gt;=18264,N($A1482)&lt;=73050),$A1482,0)</f>
        <v>0</v>
      </c>
    </row>
    <row r="1483" spans="1:9" x14ac:dyDescent="0.25">
      <c r="A1483" s="25"/>
      <c r="B1483" s="13"/>
      <c r="C1483" s="13"/>
      <c r="D1483" s="14"/>
      <c r="E1483" s="13"/>
      <c r="F1483" s="14"/>
      <c r="G1483" s="13"/>
      <c r="H1483" s="16" t="str">
        <f>IF(COUNTA($A1483:$G1483)=0,"",IF(OR($B1483="",SUMPRODUCT(--(Extinguishers!$A$2:$A$301=$B1483))&lt;&gt;1),"Check ID",IF(OR(NOT(AND(ISNUMBER($A1483),N($A1483)&gt;=18264,N($A1483)&lt;=73050)),N($A1483)&lt;SUMPRODUCT(--(Extinguishers!$A$2:$A$301=$B1483),Extinguishers!$E$2:$E$301),AND($C1483&lt;&gt;"Monthly",$C1483&lt;&gt;"Maintenance",$C1483&lt;&gt;"Internal",$C1483&lt;&gt;"Hydrostatic"),AND($E1483&lt;&gt;"Pass",$E1483&lt;&gt;"Fail"),AND($G1483&lt;&gt;"",$G1483&lt;&gt;"Open",$G1483&lt;&gt;"Closed")),"Check inputs",IF(AND($E1483="Fail",$G1483=""),"Set follow-up","OK"))))</f>
        <v/>
      </c>
      <c r="I1483" s="26">
        <f>IF(AND(ISNUMBER($A1483),N($A1483)&gt;=18264,N($A1483)&lt;=73050),$A1483,0)</f>
        <v>0</v>
      </c>
    </row>
    <row r="1484" spans="1:9" x14ac:dyDescent="0.25">
      <c r="A1484" s="25"/>
      <c r="B1484" s="13"/>
      <c r="C1484" s="13"/>
      <c r="D1484" s="14"/>
      <c r="E1484" s="13"/>
      <c r="F1484" s="14"/>
      <c r="G1484" s="13"/>
      <c r="H1484" s="16" t="str">
        <f>IF(COUNTA($A1484:$G1484)=0,"",IF(OR($B1484="",SUMPRODUCT(--(Extinguishers!$A$2:$A$301=$B1484))&lt;&gt;1),"Check ID",IF(OR(NOT(AND(ISNUMBER($A1484),N($A1484)&gt;=18264,N($A1484)&lt;=73050)),N($A1484)&lt;SUMPRODUCT(--(Extinguishers!$A$2:$A$301=$B1484),Extinguishers!$E$2:$E$301),AND($C1484&lt;&gt;"Monthly",$C1484&lt;&gt;"Maintenance",$C1484&lt;&gt;"Internal",$C1484&lt;&gt;"Hydrostatic"),AND($E1484&lt;&gt;"Pass",$E1484&lt;&gt;"Fail"),AND($G1484&lt;&gt;"",$G1484&lt;&gt;"Open",$G1484&lt;&gt;"Closed")),"Check inputs",IF(AND($E1484="Fail",$G1484=""),"Set follow-up","OK"))))</f>
        <v/>
      </c>
      <c r="I1484" s="26">
        <f>IF(AND(ISNUMBER($A1484),N($A1484)&gt;=18264,N($A1484)&lt;=73050),$A1484,0)</f>
        <v>0</v>
      </c>
    </row>
    <row r="1485" spans="1:9" x14ac:dyDescent="0.25">
      <c r="A1485" s="25"/>
      <c r="B1485" s="13"/>
      <c r="C1485" s="13"/>
      <c r="D1485" s="14"/>
      <c r="E1485" s="13"/>
      <c r="F1485" s="14"/>
      <c r="G1485" s="13"/>
      <c r="H1485" s="16" t="str">
        <f>IF(COUNTA($A1485:$G1485)=0,"",IF(OR($B1485="",SUMPRODUCT(--(Extinguishers!$A$2:$A$301=$B1485))&lt;&gt;1),"Check ID",IF(OR(NOT(AND(ISNUMBER($A1485),N($A1485)&gt;=18264,N($A1485)&lt;=73050)),N($A1485)&lt;SUMPRODUCT(--(Extinguishers!$A$2:$A$301=$B1485),Extinguishers!$E$2:$E$301),AND($C1485&lt;&gt;"Monthly",$C1485&lt;&gt;"Maintenance",$C1485&lt;&gt;"Internal",$C1485&lt;&gt;"Hydrostatic"),AND($E1485&lt;&gt;"Pass",$E1485&lt;&gt;"Fail"),AND($G1485&lt;&gt;"",$G1485&lt;&gt;"Open",$G1485&lt;&gt;"Closed")),"Check inputs",IF(AND($E1485="Fail",$G1485=""),"Set follow-up","OK"))))</f>
        <v/>
      </c>
      <c r="I1485" s="26">
        <f>IF(AND(ISNUMBER($A1485),N($A1485)&gt;=18264,N($A1485)&lt;=73050),$A1485,0)</f>
        <v>0</v>
      </c>
    </row>
    <row r="1486" spans="1:9" x14ac:dyDescent="0.25">
      <c r="A1486" s="25"/>
      <c r="B1486" s="13"/>
      <c r="C1486" s="13"/>
      <c r="D1486" s="14"/>
      <c r="E1486" s="13"/>
      <c r="F1486" s="14"/>
      <c r="G1486" s="13"/>
      <c r="H1486" s="16" t="str">
        <f>IF(COUNTA($A1486:$G1486)=0,"",IF(OR($B1486="",SUMPRODUCT(--(Extinguishers!$A$2:$A$301=$B1486))&lt;&gt;1),"Check ID",IF(OR(NOT(AND(ISNUMBER($A1486),N($A1486)&gt;=18264,N($A1486)&lt;=73050)),N($A1486)&lt;SUMPRODUCT(--(Extinguishers!$A$2:$A$301=$B1486),Extinguishers!$E$2:$E$301),AND($C1486&lt;&gt;"Monthly",$C1486&lt;&gt;"Maintenance",$C1486&lt;&gt;"Internal",$C1486&lt;&gt;"Hydrostatic"),AND($E1486&lt;&gt;"Pass",$E1486&lt;&gt;"Fail"),AND($G1486&lt;&gt;"",$G1486&lt;&gt;"Open",$G1486&lt;&gt;"Closed")),"Check inputs",IF(AND($E1486="Fail",$G1486=""),"Set follow-up","OK"))))</f>
        <v/>
      </c>
      <c r="I1486" s="26">
        <f>IF(AND(ISNUMBER($A1486),N($A1486)&gt;=18264,N($A1486)&lt;=73050),$A1486,0)</f>
        <v>0</v>
      </c>
    </row>
    <row r="1487" spans="1:9" x14ac:dyDescent="0.25">
      <c r="A1487" s="25"/>
      <c r="B1487" s="13"/>
      <c r="C1487" s="13"/>
      <c r="D1487" s="14"/>
      <c r="E1487" s="13"/>
      <c r="F1487" s="14"/>
      <c r="G1487" s="13"/>
      <c r="H1487" s="16" t="str">
        <f>IF(COUNTA($A1487:$G1487)=0,"",IF(OR($B1487="",SUMPRODUCT(--(Extinguishers!$A$2:$A$301=$B1487))&lt;&gt;1),"Check ID",IF(OR(NOT(AND(ISNUMBER($A1487),N($A1487)&gt;=18264,N($A1487)&lt;=73050)),N($A1487)&lt;SUMPRODUCT(--(Extinguishers!$A$2:$A$301=$B1487),Extinguishers!$E$2:$E$301),AND($C1487&lt;&gt;"Monthly",$C1487&lt;&gt;"Maintenance",$C1487&lt;&gt;"Internal",$C1487&lt;&gt;"Hydrostatic"),AND($E1487&lt;&gt;"Pass",$E1487&lt;&gt;"Fail"),AND($G1487&lt;&gt;"",$G1487&lt;&gt;"Open",$G1487&lt;&gt;"Closed")),"Check inputs",IF(AND($E1487="Fail",$G1487=""),"Set follow-up","OK"))))</f>
        <v/>
      </c>
      <c r="I1487" s="26">
        <f>IF(AND(ISNUMBER($A1487),N($A1487)&gt;=18264,N($A1487)&lt;=73050),$A1487,0)</f>
        <v>0</v>
      </c>
    </row>
    <row r="1488" spans="1:9" x14ac:dyDescent="0.25">
      <c r="A1488" s="25"/>
      <c r="B1488" s="13"/>
      <c r="C1488" s="13"/>
      <c r="D1488" s="14"/>
      <c r="E1488" s="13"/>
      <c r="F1488" s="14"/>
      <c r="G1488" s="13"/>
      <c r="H1488" s="16" t="str">
        <f>IF(COUNTA($A1488:$G1488)=0,"",IF(OR($B1488="",SUMPRODUCT(--(Extinguishers!$A$2:$A$301=$B1488))&lt;&gt;1),"Check ID",IF(OR(NOT(AND(ISNUMBER($A1488),N($A1488)&gt;=18264,N($A1488)&lt;=73050)),N($A1488)&lt;SUMPRODUCT(--(Extinguishers!$A$2:$A$301=$B1488),Extinguishers!$E$2:$E$301),AND($C1488&lt;&gt;"Monthly",$C1488&lt;&gt;"Maintenance",$C1488&lt;&gt;"Internal",$C1488&lt;&gt;"Hydrostatic"),AND($E1488&lt;&gt;"Pass",$E1488&lt;&gt;"Fail"),AND($G1488&lt;&gt;"",$G1488&lt;&gt;"Open",$G1488&lt;&gt;"Closed")),"Check inputs",IF(AND($E1488="Fail",$G1488=""),"Set follow-up","OK"))))</f>
        <v/>
      </c>
      <c r="I1488" s="26">
        <f>IF(AND(ISNUMBER($A1488),N($A1488)&gt;=18264,N($A1488)&lt;=73050),$A1488,0)</f>
        <v>0</v>
      </c>
    </row>
    <row r="1489" spans="1:9" x14ac:dyDescent="0.25">
      <c r="A1489" s="25"/>
      <c r="B1489" s="13"/>
      <c r="C1489" s="13"/>
      <c r="D1489" s="14"/>
      <c r="E1489" s="13"/>
      <c r="F1489" s="14"/>
      <c r="G1489" s="13"/>
      <c r="H1489" s="16" t="str">
        <f>IF(COUNTA($A1489:$G1489)=0,"",IF(OR($B1489="",SUMPRODUCT(--(Extinguishers!$A$2:$A$301=$B1489))&lt;&gt;1),"Check ID",IF(OR(NOT(AND(ISNUMBER($A1489),N($A1489)&gt;=18264,N($A1489)&lt;=73050)),N($A1489)&lt;SUMPRODUCT(--(Extinguishers!$A$2:$A$301=$B1489),Extinguishers!$E$2:$E$301),AND($C1489&lt;&gt;"Monthly",$C1489&lt;&gt;"Maintenance",$C1489&lt;&gt;"Internal",$C1489&lt;&gt;"Hydrostatic"),AND($E1489&lt;&gt;"Pass",$E1489&lt;&gt;"Fail"),AND($G1489&lt;&gt;"",$G1489&lt;&gt;"Open",$G1489&lt;&gt;"Closed")),"Check inputs",IF(AND($E1489="Fail",$G1489=""),"Set follow-up","OK"))))</f>
        <v/>
      </c>
      <c r="I1489" s="26">
        <f>IF(AND(ISNUMBER($A1489),N($A1489)&gt;=18264,N($A1489)&lt;=73050),$A1489,0)</f>
        <v>0</v>
      </c>
    </row>
    <row r="1490" spans="1:9" x14ac:dyDescent="0.25">
      <c r="A1490" s="25"/>
      <c r="B1490" s="13"/>
      <c r="C1490" s="13"/>
      <c r="D1490" s="14"/>
      <c r="E1490" s="13"/>
      <c r="F1490" s="14"/>
      <c r="G1490" s="13"/>
      <c r="H1490" s="16" t="str">
        <f>IF(COUNTA($A1490:$G1490)=0,"",IF(OR($B1490="",SUMPRODUCT(--(Extinguishers!$A$2:$A$301=$B1490))&lt;&gt;1),"Check ID",IF(OR(NOT(AND(ISNUMBER($A1490),N($A1490)&gt;=18264,N($A1490)&lt;=73050)),N($A1490)&lt;SUMPRODUCT(--(Extinguishers!$A$2:$A$301=$B1490),Extinguishers!$E$2:$E$301),AND($C1490&lt;&gt;"Monthly",$C1490&lt;&gt;"Maintenance",$C1490&lt;&gt;"Internal",$C1490&lt;&gt;"Hydrostatic"),AND($E1490&lt;&gt;"Pass",$E1490&lt;&gt;"Fail"),AND($G1490&lt;&gt;"",$G1490&lt;&gt;"Open",$G1490&lt;&gt;"Closed")),"Check inputs",IF(AND($E1490="Fail",$G1490=""),"Set follow-up","OK"))))</f>
        <v/>
      </c>
      <c r="I1490" s="26">
        <f>IF(AND(ISNUMBER($A1490),N($A1490)&gt;=18264,N($A1490)&lt;=73050),$A1490,0)</f>
        <v>0</v>
      </c>
    </row>
    <row r="1491" spans="1:9" x14ac:dyDescent="0.25">
      <c r="A1491" s="25"/>
      <c r="B1491" s="13"/>
      <c r="C1491" s="13"/>
      <c r="D1491" s="14"/>
      <c r="E1491" s="13"/>
      <c r="F1491" s="14"/>
      <c r="G1491" s="13"/>
      <c r="H1491" s="16" t="str">
        <f>IF(COUNTA($A1491:$G1491)=0,"",IF(OR($B1491="",SUMPRODUCT(--(Extinguishers!$A$2:$A$301=$B1491))&lt;&gt;1),"Check ID",IF(OR(NOT(AND(ISNUMBER($A1491),N($A1491)&gt;=18264,N($A1491)&lt;=73050)),N($A1491)&lt;SUMPRODUCT(--(Extinguishers!$A$2:$A$301=$B1491),Extinguishers!$E$2:$E$301),AND($C1491&lt;&gt;"Monthly",$C1491&lt;&gt;"Maintenance",$C1491&lt;&gt;"Internal",$C1491&lt;&gt;"Hydrostatic"),AND($E1491&lt;&gt;"Pass",$E1491&lt;&gt;"Fail"),AND($G1491&lt;&gt;"",$G1491&lt;&gt;"Open",$G1491&lt;&gt;"Closed")),"Check inputs",IF(AND($E1491="Fail",$G1491=""),"Set follow-up","OK"))))</f>
        <v/>
      </c>
      <c r="I1491" s="26">
        <f>IF(AND(ISNUMBER($A1491),N($A1491)&gt;=18264,N($A1491)&lt;=73050),$A1491,0)</f>
        <v>0</v>
      </c>
    </row>
    <row r="1492" spans="1:9" x14ac:dyDescent="0.25">
      <c r="A1492" s="25"/>
      <c r="B1492" s="13"/>
      <c r="C1492" s="13"/>
      <c r="D1492" s="14"/>
      <c r="E1492" s="13"/>
      <c r="F1492" s="14"/>
      <c r="G1492" s="13"/>
      <c r="H1492" s="16" t="str">
        <f>IF(COUNTA($A1492:$G1492)=0,"",IF(OR($B1492="",SUMPRODUCT(--(Extinguishers!$A$2:$A$301=$B1492))&lt;&gt;1),"Check ID",IF(OR(NOT(AND(ISNUMBER($A1492),N($A1492)&gt;=18264,N($A1492)&lt;=73050)),N($A1492)&lt;SUMPRODUCT(--(Extinguishers!$A$2:$A$301=$B1492),Extinguishers!$E$2:$E$301),AND($C1492&lt;&gt;"Monthly",$C1492&lt;&gt;"Maintenance",$C1492&lt;&gt;"Internal",$C1492&lt;&gt;"Hydrostatic"),AND($E1492&lt;&gt;"Pass",$E1492&lt;&gt;"Fail"),AND($G1492&lt;&gt;"",$G1492&lt;&gt;"Open",$G1492&lt;&gt;"Closed")),"Check inputs",IF(AND($E1492="Fail",$G1492=""),"Set follow-up","OK"))))</f>
        <v/>
      </c>
      <c r="I1492" s="26">
        <f>IF(AND(ISNUMBER($A1492),N($A1492)&gt;=18264,N($A1492)&lt;=73050),$A1492,0)</f>
        <v>0</v>
      </c>
    </row>
    <row r="1493" spans="1:9" x14ac:dyDescent="0.25">
      <c r="A1493" s="25"/>
      <c r="B1493" s="13"/>
      <c r="C1493" s="13"/>
      <c r="D1493" s="14"/>
      <c r="E1493" s="13"/>
      <c r="F1493" s="14"/>
      <c r="G1493" s="13"/>
      <c r="H1493" s="16" t="str">
        <f>IF(COUNTA($A1493:$G1493)=0,"",IF(OR($B1493="",SUMPRODUCT(--(Extinguishers!$A$2:$A$301=$B1493))&lt;&gt;1),"Check ID",IF(OR(NOT(AND(ISNUMBER($A1493),N($A1493)&gt;=18264,N($A1493)&lt;=73050)),N($A1493)&lt;SUMPRODUCT(--(Extinguishers!$A$2:$A$301=$B1493),Extinguishers!$E$2:$E$301),AND($C1493&lt;&gt;"Monthly",$C1493&lt;&gt;"Maintenance",$C1493&lt;&gt;"Internal",$C1493&lt;&gt;"Hydrostatic"),AND($E1493&lt;&gt;"Pass",$E1493&lt;&gt;"Fail"),AND($G1493&lt;&gt;"",$G1493&lt;&gt;"Open",$G1493&lt;&gt;"Closed")),"Check inputs",IF(AND($E1493="Fail",$G1493=""),"Set follow-up","OK"))))</f>
        <v/>
      </c>
      <c r="I1493" s="26">
        <f>IF(AND(ISNUMBER($A1493),N($A1493)&gt;=18264,N($A1493)&lt;=73050),$A1493,0)</f>
        <v>0</v>
      </c>
    </row>
    <row r="1494" spans="1:9" x14ac:dyDescent="0.25">
      <c r="A1494" s="25"/>
      <c r="B1494" s="13"/>
      <c r="C1494" s="13"/>
      <c r="D1494" s="14"/>
      <c r="E1494" s="13"/>
      <c r="F1494" s="14"/>
      <c r="G1494" s="13"/>
      <c r="H1494" s="16" t="str">
        <f>IF(COUNTA($A1494:$G1494)=0,"",IF(OR($B1494="",SUMPRODUCT(--(Extinguishers!$A$2:$A$301=$B1494))&lt;&gt;1),"Check ID",IF(OR(NOT(AND(ISNUMBER($A1494),N($A1494)&gt;=18264,N($A1494)&lt;=73050)),N($A1494)&lt;SUMPRODUCT(--(Extinguishers!$A$2:$A$301=$B1494),Extinguishers!$E$2:$E$301),AND($C1494&lt;&gt;"Monthly",$C1494&lt;&gt;"Maintenance",$C1494&lt;&gt;"Internal",$C1494&lt;&gt;"Hydrostatic"),AND($E1494&lt;&gt;"Pass",$E1494&lt;&gt;"Fail"),AND($G1494&lt;&gt;"",$G1494&lt;&gt;"Open",$G1494&lt;&gt;"Closed")),"Check inputs",IF(AND($E1494="Fail",$G1494=""),"Set follow-up","OK"))))</f>
        <v/>
      </c>
      <c r="I1494" s="26">
        <f>IF(AND(ISNUMBER($A1494),N($A1494)&gt;=18264,N($A1494)&lt;=73050),$A1494,0)</f>
        <v>0</v>
      </c>
    </row>
    <row r="1495" spans="1:9" x14ac:dyDescent="0.25">
      <c r="A1495" s="25"/>
      <c r="B1495" s="13"/>
      <c r="C1495" s="13"/>
      <c r="D1495" s="14"/>
      <c r="E1495" s="13"/>
      <c r="F1495" s="14"/>
      <c r="G1495" s="13"/>
      <c r="H1495" s="16" t="str">
        <f>IF(COUNTA($A1495:$G1495)=0,"",IF(OR($B1495="",SUMPRODUCT(--(Extinguishers!$A$2:$A$301=$B1495))&lt;&gt;1),"Check ID",IF(OR(NOT(AND(ISNUMBER($A1495),N($A1495)&gt;=18264,N($A1495)&lt;=73050)),N($A1495)&lt;SUMPRODUCT(--(Extinguishers!$A$2:$A$301=$B1495),Extinguishers!$E$2:$E$301),AND($C1495&lt;&gt;"Monthly",$C1495&lt;&gt;"Maintenance",$C1495&lt;&gt;"Internal",$C1495&lt;&gt;"Hydrostatic"),AND($E1495&lt;&gt;"Pass",$E1495&lt;&gt;"Fail"),AND($G1495&lt;&gt;"",$G1495&lt;&gt;"Open",$G1495&lt;&gt;"Closed")),"Check inputs",IF(AND($E1495="Fail",$G1495=""),"Set follow-up","OK"))))</f>
        <v/>
      </c>
      <c r="I1495" s="26">
        <f>IF(AND(ISNUMBER($A1495),N($A1495)&gt;=18264,N($A1495)&lt;=73050),$A1495,0)</f>
        <v>0</v>
      </c>
    </row>
    <row r="1496" spans="1:9" x14ac:dyDescent="0.25">
      <c r="A1496" s="25"/>
      <c r="B1496" s="13"/>
      <c r="C1496" s="13"/>
      <c r="D1496" s="14"/>
      <c r="E1496" s="13"/>
      <c r="F1496" s="14"/>
      <c r="G1496" s="13"/>
      <c r="H1496" s="16" t="str">
        <f>IF(COUNTA($A1496:$G1496)=0,"",IF(OR($B1496="",SUMPRODUCT(--(Extinguishers!$A$2:$A$301=$B1496))&lt;&gt;1),"Check ID",IF(OR(NOT(AND(ISNUMBER($A1496),N($A1496)&gt;=18264,N($A1496)&lt;=73050)),N($A1496)&lt;SUMPRODUCT(--(Extinguishers!$A$2:$A$301=$B1496),Extinguishers!$E$2:$E$301),AND($C1496&lt;&gt;"Monthly",$C1496&lt;&gt;"Maintenance",$C1496&lt;&gt;"Internal",$C1496&lt;&gt;"Hydrostatic"),AND($E1496&lt;&gt;"Pass",$E1496&lt;&gt;"Fail"),AND($G1496&lt;&gt;"",$G1496&lt;&gt;"Open",$G1496&lt;&gt;"Closed")),"Check inputs",IF(AND($E1496="Fail",$G1496=""),"Set follow-up","OK"))))</f>
        <v/>
      </c>
      <c r="I1496" s="26">
        <f>IF(AND(ISNUMBER($A1496),N($A1496)&gt;=18264,N($A1496)&lt;=73050),$A1496,0)</f>
        <v>0</v>
      </c>
    </row>
    <row r="1497" spans="1:9" x14ac:dyDescent="0.25">
      <c r="A1497" s="25"/>
      <c r="B1497" s="13"/>
      <c r="C1497" s="13"/>
      <c r="D1497" s="14"/>
      <c r="E1497" s="13"/>
      <c r="F1497" s="14"/>
      <c r="G1497" s="13"/>
      <c r="H1497" s="16" t="str">
        <f>IF(COUNTA($A1497:$G1497)=0,"",IF(OR($B1497="",SUMPRODUCT(--(Extinguishers!$A$2:$A$301=$B1497))&lt;&gt;1),"Check ID",IF(OR(NOT(AND(ISNUMBER($A1497),N($A1497)&gt;=18264,N($A1497)&lt;=73050)),N($A1497)&lt;SUMPRODUCT(--(Extinguishers!$A$2:$A$301=$B1497),Extinguishers!$E$2:$E$301),AND($C1497&lt;&gt;"Monthly",$C1497&lt;&gt;"Maintenance",$C1497&lt;&gt;"Internal",$C1497&lt;&gt;"Hydrostatic"),AND($E1497&lt;&gt;"Pass",$E1497&lt;&gt;"Fail"),AND($G1497&lt;&gt;"",$G1497&lt;&gt;"Open",$G1497&lt;&gt;"Closed")),"Check inputs",IF(AND($E1497="Fail",$G1497=""),"Set follow-up","OK"))))</f>
        <v/>
      </c>
      <c r="I1497" s="26">
        <f>IF(AND(ISNUMBER($A1497),N($A1497)&gt;=18264,N($A1497)&lt;=73050),$A1497,0)</f>
        <v>0</v>
      </c>
    </row>
    <row r="1498" spans="1:9" x14ac:dyDescent="0.25">
      <c r="A1498" s="25"/>
      <c r="B1498" s="13"/>
      <c r="C1498" s="13"/>
      <c r="D1498" s="14"/>
      <c r="E1498" s="13"/>
      <c r="F1498" s="14"/>
      <c r="G1498" s="13"/>
      <c r="H1498" s="16" t="str">
        <f>IF(COUNTA($A1498:$G1498)=0,"",IF(OR($B1498="",SUMPRODUCT(--(Extinguishers!$A$2:$A$301=$B1498))&lt;&gt;1),"Check ID",IF(OR(NOT(AND(ISNUMBER($A1498),N($A1498)&gt;=18264,N($A1498)&lt;=73050)),N($A1498)&lt;SUMPRODUCT(--(Extinguishers!$A$2:$A$301=$B1498),Extinguishers!$E$2:$E$301),AND($C1498&lt;&gt;"Monthly",$C1498&lt;&gt;"Maintenance",$C1498&lt;&gt;"Internal",$C1498&lt;&gt;"Hydrostatic"),AND($E1498&lt;&gt;"Pass",$E1498&lt;&gt;"Fail"),AND($G1498&lt;&gt;"",$G1498&lt;&gt;"Open",$G1498&lt;&gt;"Closed")),"Check inputs",IF(AND($E1498="Fail",$G1498=""),"Set follow-up","OK"))))</f>
        <v/>
      </c>
      <c r="I1498" s="26">
        <f>IF(AND(ISNUMBER($A1498),N($A1498)&gt;=18264,N($A1498)&lt;=73050),$A1498,0)</f>
        <v>0</v>
      </c>
    </row>
    <row r="1499" spans="1:9" x14ac:dyDescent="0.25">
      <c r="A1499" s="25"/>
      <c r="B1499" s="13"/>
      <c r="C1499" s="13"/>
      <c r="D1499" s="14"/>
      <c r="E1499" s="13"/>
      <c r="F1499" s="14"/>
      <c r="G1499" s="13"/>
      <c r="H1499" s="16" t="str">
        <f>IF(COUNTA($A1499:$G1499)=0,"",IF(OR($B1499="",SUMPRODUCT(--(Extinguishers!$A$2:$A$301=$B1499))&lt;&gt;1),"Check ID",IF(OR(NOT(AND(ISNUMBER($A1499),N($A1499)&gt;=18264,N($A1499)&lt;=73050)),N($A1499)&lt;SUMPRODUCT(--(Extinguishers!$A$2:$A$301=$B1499),Extinguishers!$E$2:$E$301),AND($C1499&lt;&gt;"Monthly",$C1499&lt;&gt;"Maintenance",$C1499&lt;&gt;"Internal",$C1499&lt;&gt;"Hydrostatic"),AND($E1499&lt;&gt;"Pass",$E1499&lt;&gt;"Fail"),AND($G1499&lt;&gt;"",$G1499&lt;&gt;"Open",$G1499&lt;&gt;"Closed")),"Check inputs",IF(AND($E1499="Fail",$G1499=""),"Set follow-up","OK"))))</f>
        <v/>
      </c>
      <c r="I1499" s="26">
        <f>IF(AND(ISNUMBER($A1499),N($A1499)&gt;=18264,N($A1499)&lt;=73050),$A1499,0)</f>
        <v>0</v>
      </c>
    </row>
    <row r="1500" spans="1:9" x14ac:dyDescent="0.25">
      <c r="A1500" s="25"/>
      <c r="B1500" s="13"/>
      <c r="C1500" s="13"/>
      <c r="D1500" s="14"/>
      <c r="E1500" s="13"/>
      <c r="F1500" s="14"/>
      <c r="G1500" s="13"/>
      <c r="H1500" s="16" t="str">
        <f>IF(COUNTA($A1500:$G1500)=0,"",IF(OR($B1500="",SUMPRODUCT(--(Extinguishers!$A$2:$A$301=$B1500))&lt;&gt;1),"Check ID",IF(OR(NOT(AND(ISNUMBER($A1500),N($A1500)&gt;=18264,N($A1500)&lt;=73050)),N($A1500)&lt;SUMPRODUCT(--(Extinguishers!$A$2:$A$301=$B1500),Extinguishers!$E$2:$E$301),AND($C1500&lt;&gt;"Monthly",$C1500&lt;&gt;"Maintenance",$C1500&lt;&gt;"Internal",$C1500&lt;&gt;"Hydrostatic"),AND($E1500&lt;&gt;"Pass",$E1500&lt;&gt;"Fail"),AND($G1500&lt;&gt;"",$G1500&lt;&gt;"Open",$G1500&lt;&gt;"Closed")),"Check inputs",IF(AND($E1500="Fail",$G1500=""),"Set follow-up","OK"))))</f>
        <v/>
      </c>
      <c r="I1500" s="26">
        <f>IF(AND(ISNUMBER($A1500),N($A1500)&gt;=18264,N($A1500)&lt;=73050),$A1500,0)</f>
        <v>0</v>
      </c>
    </row>
    <row r="1501" spans="1:9" x14ac:dyDescent="0.25">
      <c r="A1501" s="25"/>
      <c r="B1501" s="13"/>
      <c r="C1501" s="13"/>
      <c r="D1501" s="14"/>
      <c r="E1501" s="13"/>
      <c r="F1501" s="14"/>
      <c r="G1501" s="13"/>
      <c r="H1501" s="16" t="str">
        <f>IF(COUNTA($A1501:$G1501)=0,"",IF(OR($B1501="",SUMPRODUCT(--(Extinguishers!$A$2:$A$301=$B1501))&lt;&gt;1),"Check ID",IF(OR(NOT(AND(ISNUMBER($A1501),N($A1501)&gt;=18264,N($A1501)&lt;=73050)),N($A1501)&lt;SUMPRODUCT(--(Extinguishers!$A$2:$A$301=$B1501),Extinguishers!$E$2:$E$301),AND($C1501&lt;&gt;"Monthly",$C1501&lt;&gt;"Maintenance",$C1501&lt;&gt;"Internal",$C1501&lt;&gt;"Hydrostatic"),AND($E1501&lt;&gt;"Pass",$E1501&lt;&gt;"Fail"),AND($G1501&lt;&gt;"",$G1501&lt;&gt;"Open",$G1501&lt;&gt;"Closed")),"Check inputs",IF(AND($E1501="Fail",$G1501=""),"Set follow-up","OK"))))</f>
        <v/>
      </c>
      <c r="I1501" s="26">
        <f>IF(AND(ISNUMBER($A1501),N($A1501)&gt;=18264,N($A1501)&lt;=73050),$A1501,0)</f>
        <v>0</v>
      </c>
    </row>
    <row r="1502" spans="1:9" x14ac:dyDescent="0.25">
      <c r="A1502" s="25"/>
      <c r="B1502" s="13"/>
      <c r="C1502" s="13"/>
      <c r="D1502" s="14"/>
      <c r="E1502" s="13"/>
      <c r="F1502" s="14"/>
      <c r="G1502" s="13"/>
      <c r="H1502" s="16" t="str">
        <f>IF(COUNTA($A1502:$G1502)=0,"",IF(OR($B1502="",SUMPRODUCT(--(Extinguishers!$A$2:$A$301=$B1502))&lt;&gt;1),"Check ID",IF(OR(NOT(AND(ISNUMBER($A1502),N($A1502)&gt;=18264,N($A1502)&lt;=73050)),N($A1502)&lt;SUMPRODUCT(--(Extinguishers!$A$2:$A$301=$B1502),Extinguishers!$E$2:$E$301),AND($C1502&lt;&gt;"Monthly",$C1502&lt;&gt;"Maintenance",$C1502&lt;&gt;"Internal",$C1502&lt;&gt;"Hydrostatic"),AND($E1502&lt;&gt;"Pass",$E1502&lt;&gt;"Fail"),AND($G1502&lt;&gt;"",$G1502&lt;&gt;"Open",$G1502&lt;&gt;"Closed")),"Check inputs",IF(AND($E1502="Fail",$G1502=""),"Set follow-up","OK"))))</f>
        <v/>
      </c>
      <c r="I1502" s="26">
        <f>IF(AND(ISNUMBER($A1502),N($A1502)&gt;=18264,N($A1502)&lt;=73050),$A1502,0)</f>
        <v>0</v>
      </c>
    </row>
    <row r="1503" spans="1:9" x14ac:dyDescent="0.25">
      <c r="A1503" s="25"/>
      <c r="B1503" s="13"/>
      <c r="C1503" s="13"/>
      <c r="D1503" s="14"/>
      <c r="E1503" s="13"/>
      <c r="F1503" s="14"/>
      <c r="G1503" s="13"/>
      <c r="H1503" s="16" t="str">
        <f>IF(COUNTA($A1503:$G1503)=0,"",IF(OR($B1503="",SUMPRODUCT(--(Extinguishers!$A$2:$A$301=$B1503))&lt;&gt;1),"Check ID",IF(OR(NOT(AND(ISNUMBER($A1503),N($A1503)&gt;=18264,N($A1503)&lt;=73050)),N($A1503)&lt;SUMPRODUCT(--(Extinguishers!$A$2:$A$301=$B1503),Extinguishers!$E$2:$E$301),AND($C1503&lt;&gt;"Monthly",$C1503&lt;&gt;"Maintenance",$C1503&lt;&gt;"Internal",$C1503&lt;&gt;"Hydrostatic"),AND($E1503&lt;&gt;"Pass",$E1503&lt;&gt;"Fail"),AND($G1503&lt;&gt;"",$G1503&lt;&gt;"Open",$G1503&lt;&gt;"Closed")),"Check inputs",IF(AND($E1503="Fail",$G1503=""),"Set follow-up","OK"))))</f>
        <v/>
      </c>
      <c r="I1503" s="26">
        <f>IF(AND(ISNUMBER($A1503),N($A1503)&gt;=18264,N($A1503)&lt;=73050),$A1503,0)</f>
        <v>0</v>
      </c>
    </row>
    <row r="1504" spans="1:9" x14ac:dyDescent="0.25">
      <c r="A1504" s="25"/>
      <c r="B1504" s="13"/>
      <c r="C1504" s="13"/>
      <c r="D1504" s="14"/>
      <c r="E1504" s="13"/>
      <c r="F1504" s="14"/>
      <c r="G1504" s="13"/>
      <c r="H1504" s="16" t="str">
        <f>IF(COUNTA($A1504:$G1504)=0,"",IF(OR($B1504="",SUMPRODUCT(--(Extinguishers!$A$2:$A$301=$B1504))&lt;&gt;1),"Check ID",IF(OR(NOT(AND(ISNUMBER($A1504),N($A1504)&gt;=18264,N($A1504)&lt;=73050)),N($A1504)&lt;SUMPRODUCT(--(Extinguishers!$A$2:$A$301=$B1504),Extinguishers!$E$2:$E$301),AND($C1504&lt;&gt;"Monthly",$C1504&lt;&gt;"Maintenance",$C1504&lt;&gt;"Internal",$C1504&lt;&gt;"Hydrostatic"),AND($E1504&lt;&gt;"Pass",$E1504&lt;&gt;"Fail"),AND($G1504&lt;&gt;"",$G1504&lt;&gt;"Open",$G1504&lt;&gt;"Closed")),"Check inputs",IF(AND($E1504="Fail",$G1504=""),"Set follow-up","OK"))))</f>
        <v/>
      </c>
      <c r="I1504" s="26">
        <f>IF(AND(ISNUMBER($A1504),N($A1504)&gt;=18264,N($A1504)&lt;=73050),$A1504,0)</f>
        <v>0</v>
      </c>
    </row>
    <row r="1505" spans="1:9" x14ac:dyDescent="0.25">
      <c r="A1505" s="25"/>
      <c r="B1505" s="13"/>
      <c r="C1505" s="13"/>
      <c r="D1505" s="14"/>
      <c r="E1505" s="13"/>
      <c r="F1505" s="14"/>
      <c r="G1505" s="13"/>
      <c r="H1505" s="16" t="str">
        <f>IF(COUNTA($A1505:$G1505)=0,"",IF(OR($B1505="",SUMPRODUCT(--(Extinguishers!$A$2:$A$301=$B1505))&lt;&gt;1),"Check ID",IF(OR(NOT(AND(ISNUMBER($A1505),N($A1505)&gt;=18264,N($A1505)&lt;=73050)),N($A1505)&lt;SUMPRODUCT(--(Extinguishers!$A$2:$A$301=$B1505),Extinguishers!$E$2:$E$301),AND($C1505&lt;&gt;"Monthly",$C1505&lt;&gt;"Maintenance",$C1505&lt;&gt;"Internal",$C1505&lt;&gt;"Hydrostatic"),AND($E1505&lt;&gt;"Pass",$E1505&lt;&gt;"Fail"),AND($G1505&lt;&gt;"",$G1505&lt;&gt;"Open",$G1505&lt;&gt;"Closed")),"Check inputs",IF(AND($E1505="Fail",$G1505=""),"Set follow-up","OK"))))</f>
        <v/>
      </c>
      <c r="I1505" s="26">
        <f>IF(AND(ISNUMBER($A1505),N($A1505)&gt;=18264,N($A1505)&lt;=73050),$A1505,0)</f>
        <v>0</v>
      </c>
    </row>
    <row r="1506" spans="1:9" x14ac:dyDescent="0.25">
      <c r="A1506" s="25"/>
      <c r="B1506" s="13"/>
      <c r="C1506" s="13"/>
      <c r="D1506" s="14"/>
      <c r="E1506" s="13"/>
      <c r="F1506" s="14"/>
      <c r="G1506" s="13"/>
      <c r="H1506" s="16" t="str">
        <f>IF(COUNTA($A1506:$G1506)=0,"",IF(OR($B1506="",SUMPRODUCT(--(Extinguishers!$A$2:$A$301=$B1506))&lt;&gt;1),"Check ID",IF(OR(NOT(AND(ISNUMBER($A1506),N($A1506)&gt;=18264,N($A1506)&lt;=73050)),N($A1506)&lt;SUMPRODUCT(--(Extinguishers!$A$2:$A$301=$B1506),Extinguishers!$E$2:$E$301),AND($C1506&lt;&gt;"Monthly",$C1506&lt;&gt;"Maintenance",$C1506&lt;&gt;"Internal",$C1506&lt;&gt;"Hydrostatic"),AND($E1506&lt;&gt;"Pass",$E1506&lt;&gt;"Fail"),AND($G1506&lt;&gt;"",$G1506&lt;&gt;"Open",$G1506&lt;&gt;"Closed")),"Check inputs",IF(AND($E1506="Fail",$G1506=""),"Set follow-up","OK"))))</f>
        <v/>
      </c>
      <c r="I1506" s="26">
        <f>IF(AND(ISNUMBER($A1506),N($A1506)&gt;=18264,N($A1506)&lt;=73050),$A1506,0)</f>
        <v>0</v>
      </c>
    </row>
    <row r="1507" spans="1:9" x14ac:dyDescent="0.25">
      <c r="A1507" s="25"/>
      <c r="B1507" s="13"/>
      <c r="C1507" s="13"/>
      <c r="D1507" s="14"/>
      <c r="E1507" s="13"/>
      <c r="F1507" s="14"/>
      <c r="G1507" s="13"/>
      <c r="H1507" s="16" t="str">
        <f>IF(COUNTA($A1507:$G1507)=0,"",IF(OR($B1507="",SUMPRODUCT(--(Extinguishers!$A$2:$A$301=$B1507))&lt;&gt;1),"Check ID",IF(OR(NOT(AND(ISNUMBER($A1507),N($A1507)&gt;=18264,N($A1507)&lt;=73050)),N($A1507)&lt;SUMPRODUCT(--(Extinguishers!$A$2:$A$301=$B1507),Extinguishers!$E$2:$E$301),AND($C1507&lt;&gt;"Monthly",$C1507&lt;&gt;"Maintenance",$C1507&lt;&gt;"Internal",$C1507&lt;&gt;"Hydrostatic"),AND($E1507&lt;&gt;"Pass",$E1507&lt;&gt;"Fail"),AND($G1507&lt;&gt;"",$G1507&lt;&gt;"Open",$G1507&lt;&gt;"Closed")),"Check inputs",IF(AND($E1507="Fail",$G1507=""),"Set follow-up","OK"))))</f>
        <v/>
      </c>
      <c r="I1507" s="26">
        <f>IF(AND(ISNUMBER($A1507),N($A1507)&gt;=18264,N($A1507)&lt;=73050),$A1507,0)</f>
        <v>0</v>
      </c>
    </row>
    <row r="1508" spans="1:9" x14ac:dyDescent="0.25">
      <c r="A1508" s="25"/>
      <c r="B1508" s="13"/>
      <c r="C1508" s="13"/>
      <c r="D1508" s="14"/>
      <c r="E1508" s="13"/>
      <c r="F1508" s="14"/>
      <c r="G1508" s="13"/>
      <c r="H1508" s="16" t="str">
        <f>IF(COUNTA($A1508:$G1508)=0,"",IF(OR($B1508="",SUMPRODUCT(--(Extinguishers!$A$2:$A$301=$B1508))&lt;&gt;1),"Check ID",IF(OR(NOT(AND(ISNUMBER($A1508),N($A1508)&gt;=18264,N($A1508)&lt;=73050)),N($A1508)&lt;SUMPRODUCT(--(Extinguishers!$A$2:$A$301=$B1508),Extinguishers!$E$2:$E$301),AND($C1508&lt;&gt;"Monthly",$C1508&lt;&gt;"Maintenance",$C1508&lt;&gt;"Internal",$C1508&lt;&gt;"Hydrostatic"),AND($E1508&lt;&gt;"Pass",$E1508&lt;&gt;"Fail"),AND($G1508&lt;&gt;"",$G1508&lt;&gt;"Open",$G1508&lt;&gt;"Closed")),"Check inputs",IF(AND($E1508="Fail",$G1508=""),"Set follow-up","OK"))))</f>
        <v/>
      </c>
      <c r="I1508" s="26">
        <f>IF(AND(ISNUMBER($A1508),N($A1508)&gt;=18264,N($A1508)&lt;=73050),$A1508,0)</f>
        <v>0</v>
      </c>
    </row>
    <row r="1509" spans="1:9" x14ac:dyDescent="0.25">
      <c r="A1509" s="25"/>
      <c r="B1509" s="13"/>
      <c r="C1509" s="13"/>
      <c r="D1509" s="14"/>
      <c r="E1509" s="13"/>
      <c r="F1509" s="14"/>
      <c r="G1509" s="13"/>
      <c r="H1509" s="16" t="str">
        <f>IF(COUNTA($A1509:$G1509)=0,"",IF(OR($B1509="",SUMPRODUCT(--(Extinguishers!$A$2:$A$301=$B1509))&lt;&gt;1),"Check ID",IF(OR(NOT(AND(ISNUMBER($A1509),N($A1509)&gt;=18264,N($A1509)&lt;=73050)),N($A1509)&lt;SUMPRODUCT(--(Extinguishers!$A$2:$A$301=$B1509),Extinguishers!$E$2:$E$301),AND($C1509&lt;&gt;"Monthly",$C1509&lt;&gt;"Maintenance",$C1509&lt;&gt;"Internal",$C1509&lt;&gt;"Hydrostatic"),AND($E1509&lt;&gt;"Pass",$E1509&lt;&gt;"Fail"),AND($G1509&lt;&gt;"",$G1509&lt;&gt;"Open",$G1509&lt;&gt;"Closed")),"Check inputs",IF(AND($E1509="Fail",$G1509=""),"Set follow-up","OK"))))</f>
        <v/>
      </c>
      <c r="I1509" s="26">
        <f>IF(AND(ISNUMBER($A1509),N($A1509)&gt;=18264,N($A1509)&lt;=73050),$A1509,0)</f>
        <v>0</v>
      </c>
    </row>
    <row r="1510" spans="1:9" x14ac:dyDescent="0.25">
      <c r="A1510" s="25"/>
      <c r="B1510" s="13"/>
      <c r="C1510" s="13"/>
      <c r="D1510" s="14"/>
      <c r="E1510" s="13"/>
      <c r="F1510" s="14"/>
      <c r="G1510" s="13"/>
      <c r="H1510" s="16" t="str">
        <f>IF(COUNTA($A1510:$G1510)=0,"",IF(OR($B1510="",SUMPRODUCT(--(Extinguishers!$A$2:$A$301=$B1510))&lt;&gt;1),"Check ID",IF(OR(NOT(AND(ISNUMBER($A1510),N($A1510)&gt;=18264,N($A1510)&lt;=73050)),N($A1510)&lt;SUMPRODUCT(--(Extinguishers!$A$2:$A$301=$B1510),Extinguishers!$E$2:$E$301),AND($C1510&lt;&gt;"Monthly",$C1510&lt;&gt;"Maintenance",$C1510&lt;&gt;"Internal",$C1510&lt;&gt;"Hydrostatic"),AND($E1510&lt;&gt;"Pass",$E1510&lt;&gt;"Fail"),AND($G1510&lt;&gt;"",$G1510&lt;&gt;"Open",$G1510&lt;&gt;"Closed")),"Check inputs",IF(AND($E1510="Fail",$G1510=""),"Set follow-up","OK"))))</f>
        <v/>
      </c>
      <c r="I1510" s="26">
        <f>IF(AND(ISNUMBER($A1510),N($A1510)&gt;=18264,N($A1510)&lt;=73050),$A1510,0)</f>
        <v>0</v>
      </c>
    </row>
    <row r="1511" spans="1:9" x14ac:dyDescent="0.25">
      <c r="A1511" s="25"/>
      <c r="B1511" s="13"/>
      <c r="C1511" s="13"/>
      <c r="D1511" s="14"/>
      <c r="E1511" s="13"/>
      <c r="F1511" s="14"/>
      <c r="G1511" s="13"/>
      <c r="H1511" s="16" t="str">
        <f>IF(COUNTA($A1511:$G1511)=0,"",IF(OR($B1511="",SUMPRODUCT(--(Extinguishers!$A$2:$A$301=$B1511))&lt;&gt;1),"Check ID",IF(OR(NOT(AND(ISNUMBER($A1511),N($A1511)&gt;=18264,N($A1511)&lt;=73050)),N($A1511)&lt;SUMPRODUCT(--(Extinguishers!$A$2:$A$301=$B1511),Extinguishers!$E$2:$E$301),AND($C1511&lt;&gt;"Monthly",$C1511&lt;&gt;"Maintenance",$C1511&lt;&gt;"Internal",$C1511&lt;&gt;"Hydrostatic"),AND($E1511&lt;&gt;"Pass",$E1511&lt;&gt;"Fail"),AND($G1511&lt;&gt;"",$G1511&lt;&gt;"Open",$G1511&lt;&gt;"Closed")),"Check inputs",IF(AND($E1511="Fail",$G1511=""),"Set follow-up","OK"))))</f>
        <v/>
      </c>
      <c r="I1511" s="26">
        <f>IF(AND(ISNUMBER($A1511),N($A1511)&gt;=18264,N($A1511)&lt;=73050),$A1511,0)</f>
        <v>0</v>
      </c>
    </row>
    <row r="1512" spans="1:9" x14ac:dyDescent="0.25">
      <c r="A1512" s="25"/>
      <c r="B1512" s="13"/>
      <c r="C1512" s="13"/>
      <c r="D1512" s="14"/>
      <c r="E1512" s="13"/>
      <c r="F1512" s="14"/>
      <c r="G1512" s="13"/>
      <c r="H1512" s="16" t="str">
        <f>IF(COUNTA($A1512:$G1512)=0,"",IF(OR($B1512="",SUMPRODUCT(--(Extinguishers!$A$2:$A$301=$B1512))&lt;&gt;1),"Check ID",IF(OR(NOT(AND(ISNUMBER($A1512),N($A1512)&gt;=18264,N($A1512)&lt;=73050)),N($A1512)&lt;SUMPRODUCT(--(Extinguishers!$A$2:$A$301=$B1512),Extinguishers!$E$2:$E$301),AND($C1512&lt;&gt;"Monthly",$C1512&lt;&gt;"Maintenance",$C1512&lt;&gt;"Internal",$C1512&lt;&gt;"Hydrostatic"),AND($E1512&lt;&gt;"Pass",$E1512&lt;&gt;"Fail"),AND($G1512&lt;&gt;"",$G1512&lt;&gt;"Open",$G1512&lt;&gt;"Closed")),"Check inputs",IF(AND($E1512="Fail",$G1512=""),"Set follow-up","OK"))))</f>
        <v/>
      </c>
      <c r="I1512" s="26">
        <f>IF(AND(ISNUMBER($A1512),N($A1512)&gt;=18264,N($A1512)&lt;=73050),$A1512,0)</f>
        <v>0</v>
      </c>
    </row>
    <row r="1513" spans="1:9" x14ac:dyDescent="0.25">
      <c r="A1513" s="25"/>
      <c r="B1513" s="13"/>
      <c r="C1513" s="13"/>
      <c r="D1513" s="14"/>
      <c r="E1513" s="13"/>
      <c r="F1513" s="14"/>
      <c r="G1513" s="13"/>
      <c r="H1513" s="16" t="str">
        <f>IF(COUNTA($A1513:$G1513)=0,"",IF(OR($B1513="",SUMPRODUCT(--(Extinguishers!$A$2:$A$301=$B1513))&lt;&gt;1),"Check ID",IF(OR(NOT(AND(ISNUMBER($A1513),N($A1513)&gt;=18264,N($A1513)&lt;=73050)),N($A1513)&lt;SUMPRODUCT(--(Extinguishers!$A$2:$A$301=$B1513),Extinguishers!$E$2:$E$301),AND($C1513&lt;&gt;"Monthly",$C1513&lt;&gt;"Maintenance",$C1513&lt;&gt;"Internal",$C1513&lt;&gt;"Hydrostatic"),AND($E1513&lt;&gt;"Pass",$E1513&lt;&gt;"Fail"),AND($G1513&lt;&gt;"",$G1513&lt;&gt;"Open",$G1513&lt;&gt;"Closed")),"Check inputs",IF(AND($E1513="Fail",$G1513=""),"Set follow-up","OK"))))</f>
        <v/>
      </c>
      <c r="I1513" s="26">
        <f>IF(AND(ISNUMBER($A1513),N($A1513)&gt;=18264,N($A1513)&lt;=73050),$A1513,0)</f>
        <v>0</v>
      </c>
    </row>
    <row r="1514" spans="1:9" x14ac:dyDescent="0.25">
      <c r="A1514" s="25"/>
      <c r="B1514" s="13"/>
      <c r="C1514" s="13"/>
      <c r="D1514" s="14"/>
      <c r="E1514" s="13"/>
      <c r="F1514" s="14"/>
      <c r="G1514" s="13"/>
      <c r="H1514" s="16" t="str">
        <f>IF(COUNTA($A1514:$G1514)=0,"",IF(OR($B1514="",SUMPRODUCT(--(Extinguishers!$A$2:$A$301=$B1514))&lt;&gt;1),"Check ID",IF(OR(NOT(AND(ISNUMBER($A1514),N($A1514)&gt;=18264,N($A1514)&lt;=73050)),N($A1514)&lt;SUMPRODUCT(--(Extinguishers!$A$2:$A$301=$B1514),Extinguishers!$E$2:$E$301),AND($C1514&lt;&gt;"Monthly",$C1514&lt;&gt;"Maintenance",$C1514&lt;&gt;"Internal",$C1514&lt;&gt;"Hydrostatic"),AND($E1514&lt;&gt;"Pass",$E1514&lt;&gt;"Fail"),AND($G1514&lt;&gt;"",$G1514&lt;&gt;"Open",$G1514&lt;&gt;"Closed")),"Check inputs",IF(AND($E1514="Fail",$G1514=""),"Set follow-up","OK"))))</f>
        <v/>
      </c>
      <c r="I1514" s="26">
        <f>IF(AND(ISNUMBER($A1514),N($A1514)&gt;=18264,N($A1514)&lt;=73050),$A1514,0)</f>
        <v>0</v>
      </c>
    </row>
    <row r="1515" spans="1:9" x14ac:dyDescent="0.25">
      <c r="A1515" s="25"/>
      <c r="B1515" s="13"/>
      <c r="C1515" s="13"/>
      <c r="D1515" s="14"/>
      <c r="E1515" s="13"/>
      <c r="F1515" s="14"/>
      <c r="G1515" s="13"/>
      <c r="H1515" s="16" t="str">
        <f>IF(COUNTA($A1515:$G1515)=0,"",IF(OR($B1515="",SUMPRODUCT(--(Extinguishers!$A$2:$A$301=$B1515))&lt;&gt;1),"Check ID",IF(OR(NOT(AND(ISNUMBER($A1515),N($A1515)&gt;=18264,N($A1515)&lt;=73050)),N($A1515)&lt;SUMPRODUCT(--(Extinguishers!$A$2:$A$301=$B1515),Extinguishers!$E$2:$E$301),AND($C1515&lt;&gt;"Monthly",$C1515&lt;&gt;"Maintenance",$C1515&lt;&gt;"Internal",$C1515&lt;&gt;"Hydrostatic"),AND($E1515&lt;&gt;"Pass",$E1515&lt;&gt;"Fail"),AND($G1515&lt;&gt;"",$G1515&lt;&gt;"Open",$G1515&lt;&gt;"Closed")),"Check inputs",IF(AND($E1515="Fail",$G1515=""),"Set follow-up","OK"))))</f>
        <v/>
      </c>
      <c r="I1515" s="26">
        <f>IF(AND(ISNUMBER($A1515),N($A1515)&gt;=18264,N($A1515)&lt;=73050),$A1515,0)</f>
        <v>0</v>
      </c>
    </row>
    <row r="1516" spans="1:9" x14ac:dyDescent="0.25">
      <c r="A1516" s="25"/>
      <c r="B1516" s="13"/>
      <c r="C1516" s="13"/>
      <c r="D1516" s="14"/>
      <c r="E1516" s="13"/>
      <c r="F1516" s="14"/>
      <c r="G1516" s="13"/>
      <c r="H1516" s="16" t="str">
        <f>IF(COUNTA($A1516:$G1516)=0,"",IF(OR($B1516="",SUMPRODUCT(--(Extinguishers!$A$2:$A$301=$B1516))&lt;&gt;1),"Check ID",IF(OR(NOT(AND(ISNUMBER($A1516),N($A1516)&gt;=18264,N($A1516)&lt;=73050)),N($A1516)&lt;SUMPRODUCT(--(Extinguishers!$A$2:$A$301=$B1516),Extinguishers!$E$2:$E$301),AND($C1516&lt;&gt;"Monthly",$C1516&lt;&gt;"Maintenance",$C1516&lt;&gt;"Internal",$C1516&lt;&gt;"Hydrostatic"),AND($E1516&lt;&gt;"Pass",$E1516&lt;&gt;"Fail"),AND($G1516&lt;&gt;"",$G1516&lt;&gt;"Open",$G1516&lt;&gt;"Closed")),"Check inputs",IF(AND($E1516="Fail",$G1516=""),"Set follow-up","OK"))))</f>
        <v/>
      </c>
      <c r="I1516" s="26">
        <f>IF(AND(ISNUMBER($A1516),N($A1516)&gt;=18264,N($A1516)&lt;=73050),$A1516,0)</f>
        <v>0</v>
      </c>
    </row>
    <row r="1517" spans="1:9" x14ac:dyDescent="0.25">
      <c r="A1517" s="25"/>
      <c r="B1517" s="13"/>
      <c r="C1517" s="13"/>
      <c r="D1517" s="14"/>
      <c r="E1517" s="13"/>
      <c r="F1517" s="14"/>
      <c r="G1517" s="13"/>
      <c r="H1517" s="16" t="str">
        <f>IF(COUNTA($A1517:$G1517)=0,"",IF(OR($B1517="",SUMPRODUCT(--(Extinguishers!$A$2:$A$301=$B1517))&lt;&gt;1),"Check ID",IF(OR(NOT(AND(ISNUMBER($A1517),N($A1517)&gt;=18264,N($A1517)&lt;=73050)),N($A1517)&lt;SUMPRODUCT(--(Extinguishers!$A$2:$A$301=$B1517),Extinguishers!$E$2:$E$301),AND($C1517&lt;&gt;"Monthly",$C1517&lt;&gt;"Maintenance",$C1517&lt;&gt;"Internal",$C1517&lt;&gt;"Hydrostatic"),AND($E1517&lt;&gt;"Pass",$E1517&lt;&gt;"Fail"),AND($G1517&lt;&gt;"",$G1517&lt;&gt;"Open",$G1517&lt;&gt;"Closed")),"Check inputs",IF(AND($E1517="Fail",$G1517=""),"Set follow-up","OK"))))</f>
        <v/>
      </c>
      <c r="I1517" s="26">
        <f>IF(AND(ISNUMBER($A1517),N($A1517)&gt;=18264,N($A1517)&lt;=73050),$A1517,0)</f>
        <v>0</v>
      </c>
    </row>
    <row r="1518" spans="1:9" x14ac:dyDescent="0.25">
      <c r="A1518" s="25"/>
      <c r="B1518" s="13"/>
      <c r="C1518" s="13"/>
      <c r="D1518" s="14"/>
      <c r="E1518" s="13"/>
      <c r="F1518" s="14"/>
      <c r="G1518" s="13"/>
      <c r="H1518" s="16" t="str">
        <f>IF(COUNTA($A1518:$G1518)=0,"",IF(OR($B1518="",SUMPRODUCT(--(Extinguishers!$A$2:$A$301=$B1518))&lt;&gt;1),"Check ID",IF(OR(NOT(AND(ISNUMBER($A1518),N($A1518)&gt;=18264,N($A1518)&lt;=73050)),N($A1518)&lt;SUMPRODUCT(--(Extinguishers!$A$2:$A$301=$B1518),Extinguishers!$E$2:$E$301),AND($C1518&lt;&gt;"Monthly",$C1518&lt;&gt;"Maintenance",$C1518&lt;&gt;"Internal",$C1518&lt;&gt;"Hydrostatic"),AND($E1518&lt;&gt;"Pass",$E1518&lt;&gt;"Fail"),AND($G1518&lt;&gt;"",$G1518&lt;&gt;"Open",$G1518&lt;&gt;"Closed")),"Check inputs",IF(AND($E1518="Fail",$G1518=""),"Set follow-up","OK"))))</f>
        <v/>
      </c>
      <c r="I1518" s="26">
        <f>IF(AND(ISNUMBER($A1518),N($A1518)&gt;=18264,N($A1518)&lt;=73050),$A1518,0)</f>
        <v>0</v>
      </c>
    </row>
    <row r="1519" spans="1:9" x14ac:dyDescent="0.25">
      <c r="A1519" s="25"/>
      <c r="B1519" s="13"/>
      <c r="C1519" s="13"/>
      <c r="D1519" s="14"/>
      <c r="E1519" s="13"/>
      <c r="F1519" s="14"/>
      <c r="G1519" s="13"/>
      <c r="H1519" s="16" t="str">
        <f>IF(COUNTA($A1519:$G1519)=0,"",IF(OR($B1519="",SUMPRODUCT(--(Extinguishers!$A$2:$A$301=$B1519))&lt;&gt;1),"Check ID",IF(OR(NOT(AND(ISNUMBER($A1519),N($A1519)&gt;=18264,N($A1519)&lt;=73050)),N($A1519)&lt;SUMPRODUCT(--(Extinguishers!$A$2:$A$301=$B1519),Extinguishers!$E$2:$E$301),AND($C1519&lt;&gt;"Monthly",$C1519&lt;&gt;"Maintenance",$C1519&lt;&gt;"Internal",$C1519&lt;&gt;"Hydrostatic"),AND($E1519&lt;&gt;"Pass",$E1519&lt;&gt;"Fail"),AND($G1519&lt;&gt;"",$G1519&lt;&gt;"Open",$G1519&lt;&gt;"Closed")),"Check inputs",IF(AND($E1519="Fail",$G1519=""),"Set follow-up","OK"))))</f>
        <v/>
      </c>
      <c r="I1519" s="26">
        <f>IF(AND(ISNUMBER($A1519),N($A1519)&gt;=18264,N($A1519)&lt;=73050),$A1519,0)</f>
        <v>0</v>
      </c>
    </row>
    <row r="1520" spans="1:9" x14ac:dyDescent="0.25">
      <c r="A1520" s="25"/>
      <c r="B1520" s="13"/>
      <c r="C1520" s="13"/>
      <c r="D1520" s="14"/>
      <c r="E1520" s="13"/>
      <c r="F1520" s="14"/>
      <c r="G1520" s="13"/>
      <c r="H1520" s="16" t="str">
        <f>IF(COUNTA($A1520:$G1520)=0,"",IF(OR($B1520="",SUMPRODUCT(--(Extinguishers!$A$2:$A$301=$B1520))&lt;&gt;1),"Check ID",IF(OR(NOT(AND(ISNUMBER($A1520),N($A1520)&gt;=18264,N($A1520)&lt;=73050)),N($A1520)&lt;SUMPRODUCT(--(Extinguishers!$A$2:$A$301=$B1520),Extinguishers!$E$2:$E$301),AND($C1520&lt;&gt;"Monthly",$C1520&lt;&gt;"Maintenance",$C1520&lt;&gt;"Internal",$C1520&lt;&gt;"Hydrostatic"),AND($E1520&lt;&gt;"Pass",$E1520&lt;&gt;"Fail"),AND($G1520&lt;&gt;"",$G1520&lt;&gt;"Open",$G1520&lt;&gt;"Closed")),"Check inputs",IF(AND($E1520="Fail",$G1520=""),"Set follow-up","OK"))))</f>
        <v/>
      </c>
      <c r="I1520" s="26">
        <f>IF(AND(ISNUMBER($A1520),N($A1520)&gt;=18264,N($A1520)&lt;=73050),$A1520,0)</f>
        <v>0</v>
      </c>
    </row>
    <row r="1521" spans="1:9" x14ac:dyDescent="0.25">
      <c r="A1521" s="25"/>
      <c r="B1521" s="13"/>
      <c r="C1521" s="13"/>
      <c r="D1521" s="14"/>
      <c r="E1521" s="13"/>
      <c r="F1521" s="14"/>
      <c r="G1521" s="13"/>
      <c r="H1521" s="16" t="str">
        <f>IF(COUNTA($A1521:$G1521)=0,"",IF(OR($B1521="",SUMPRODUCT(--(Extinguishers!$A$2:$A$301=$B1521))&lt;&gt;1),"Check ID",IF(OR(NOT(AND(ISNUMBER($A1521),N($A1521)&gt;=18264,N($A1521)&lt;=73050)),N($A1521)&lt;SUMPRODUCT(--(Extinguishers!$A$2:$A$301=$B1521),Extinguishers!$E$2:$E$301),AND($C1521&lt;&gt;"Monthly",$C1521&lt;&gt;"Maintenance",$C1521&lt;&gt;"Internal",$C1521&lt;&gt;"Hydrostatic"),AND($E1521&lt;&gt;"Pass",$E1521&lt;&gt;"Fail"),AND($G1521&lt;&gt;"",$G1521&lt;&gt;"Open",$G1521&lt;&gt;"Closed")),"Check inputs",IF(AND($E1521="Fail",$G1521=""),"Set follow-up","OK"))))</f>
        <v/>
      </c>
      <c r="I1521" s="26">
        <f>IF(AND(ISNUMBER($A1521),N($A1521)&gt;=18264,N($A1521)&lt;=73050),$A1521,0)</f>
        <v>0</v>
      </c>
    </row>
    <row r="1522" spans="1:9" x14ac:dyDescent="0.25">
      <c r="A1522" s="25"/>
      <c r="B1522" s="13"/>
      <c r="C1522" s="13"/>
      <c r="D1522" s="14"/>
      <c r="E1522" s="13"/>
      <c r="F1522" s="14"/>
      <c r="G1522" s="13"/>
      <c r="H1522" s="16" t="str">
        <f>IF(COUNTA($A1522:$G1522)=0,"",IF(OR($B1522="",SUMPRODUCT(--(Extinguishers!$A$2:$A$301=$B1522))&lt;&gt;1),"Check ID",IF(OR(NOT(AND(ISNUMBER($A1522),N($A1522)&gt;=18264,N($A1522)&lt;=73050)),N($A1522)&lt;SUMPRODUCT(--(Extinguishers!$A$2:$A$301=$B1522),Extinguishers!$E$2:$E$301),AND($C1522&lt;&gt;"Monthly",$C1522&lt;&gt;"Maintenance",$C1522&lt;&gt;"Internal",$C1522&lt;&gt;"Hydrostatic"),AND($E1522&lt;&gt;"Pass",$E1522&lt;&gt;"Fail"),AND($G1522&lt;&gt;"",$G1522&lt;&gt;"Open",$G1522&lt;&gt;"Closed")),"Check inputs",IF(AND($E1522="Fail",$G1522=""),"Set follow-up","OK"))))</f>
        <v/>
      </c>
      <c r="I1522" s="26">
        <f>IF(AND(ISNUMBER($A1522),N($A1522)&gt;=18264,N($A1522)&lt;=73050),$A1522,0)</f>
        <v>0</v>
      </c>
    </row>
    <row r="1523" spans="1:9" x14ac:dyDescent="0.25">
      <c r="A1523" s="25"/>
      <c r="B1523" s="13"/>
      <c r="C1523" s="13"/>
      <c r="D1523" s="14"/>
      <c r="E1523" s="13"/>
      <c r="F1523" s="14"/>
      <c r="G1523" s="13"/>
      <c r="H1523" s="16" t="str">
        <f>IF(COUNTA($A1523:$G1523)=0,"",IF(OR($B1523="",SUMPRODUCT(--(Extinguishers!$A$2:$A$301=$B1523))&lt;&gt;1),"Check ID",IF(OR(NOT(AND(ISNUMBER($A1523),N($A1523)&gt;=18264,N($A1523)&lt;=73050)),N($A1523)&lt;SUMPRODUCT(--(Extinguishers!$A$2:$A$301=$B1523),Extinguishers!$E$2:$E$301),AND($C1523&lt;&gt;"Monthly",$C1523&lt;&gt;"Maintenance",$C1523&lt;&gt;"Internal",$C1523&lt;&gt;"Hydrostatic"),AND($E1523&lt;&gt;"Pass",$E1523&lt;&gt;"Fail"),AND($G1523&lt;&gt;"",$G1523&lt;&gt;"Open",$G1523&lt;&gt;"Closed")),"Check inputs",IF(AND($E1523="Fail",$G1523=""),"Set follow-up","OK"))))</f>
        <v/>
      </c>
      <c r="I1523" s="26">
        <f>IF(AND(ISNUMBER($A1523),N($A1523)&gt;=18264,N($A1523)&lt;=73050),$A1523,0)</f>
        <v>0</v>
      </c>
    </row>
    <row r="1524" spans="1:9" x14ac:dyDescent="0.25">
      <c r="A1524" s="25"/>
      <c r="B1524" s="13"/>
      <c r="C1524" s="13"/>
      <c r="D1524" s="14"/>
      <c r="E1524" s="13"/>
      <c r="F1524" s="14"/>
      <c r="G1524" s="13"/>
      <c r="H1524" s="16" t="str">
        <f>IF(COUNTA($A1524:$G1524)=0,"",IF(OR($B1524="",SUMPRODUCT(--(Extinguishers!$A$2:$A$301=$B1524))&lt;&gt;1),"Check ID",IF(OR(NOT(AND(ISNUMBER($A1524),N($A1524)&gt;=18264,N($A1524)&lt;=73050)),N($A1524)&lt;SUMPRODUCT(--(Extinguishers!$A$2:$A$301=$B1524),Extinguishers!$E$2:$E$301),AND($C1524&lt;&gt;"Monthly",$C1524&lt;&gt;"Maintenance",$C1524&lt;&gt;"Internal",$C1524&lt;&gt;"Hydrostatic"),AND($E1524&lt;&gt;"Pass",$E1524&lt;&gt;"Fail"),AND($G1524&lt;&gt;"",$G1524&lt;&gt;"Open",$G1524&lt;&gt;"Closed")),"Check inputs",IF(AND($E1524="Fail",$G1524=""),"Set follow-up","OK"))))</f>
        <v/>
      </c>
      <c r="I1524" s="26">
        <f>IF(AND(ISNUMBER($A1524),N($A1524)&gt;=18264,N($A1524)&lt;=73050),$A1524,0)</f>
        <v>0</v>
      </c>
    </row>
    <row r="1525" spans="1:9" x14ac:dyDescent="0.25">
      <c r="A1525" s="25"/>
      <c r="B1525" s="13"/>
      <c r="C1525" s="13"/>
      <c r="D1525" s="14"/>
      <c r="E1525" s="13"/>
      <c r="F1525" s="14"/>
      <c r="G1525" s="13"/>
      <c r="H1525" s="16" t="str">
        <f>IF(COUNTA($A1525:$G1525)=0,"",IF(OR($B1525="",SUMPRODUCT(--(Extinguishers!$A$2:$A$301=$B1525))&lt;&gt;1),"Check ID",IF(OR(NOT(AND(ISNUMBER($A1525),N($A1525)&gt;=18264,N($A1525)&lt;=73050)),N($A1525)&lt;SUMPRODUCT(--(Extinguishers!$A$2:$A$301=$B1525),Extinguishers!$E$2:$E$301),AND($C1525&lt;&gt;"Monthly",$C1525&lt;&gt;"Maintenance",$C1525&lt;&gt;"Internal",$C1525&lt;&gt;"Hydrostatic"),AND($E1525&lt;&gt;"Pass",$E1525&lt;&gt;"Fail"),AND($G1525&lt;&gt;"",$G1525&lt;&gt;"Open",$G1525&lt;&gt;"Closed")),"Check inputs",IF(AND($E1525="Fail",$G1525=""),"Set follow-up","OK"))))</f>
        <v/>
      </c>
      <c r="I1525" s="26">
        <f>IF(AND(ISNUMBER($A1525),N($A1525)&gt;=18264,N($A1525)&lt;=73050),$A1525,0)</f>
        <v>0</v>
      </c>
    </row>
    <row r="1526" spans="1:9" x14ac:dyDescent="0.25">
      <c r="A1526" s="25"/>
      <c r="B1526" s="13"/>
      <c r="C1526" s="13"/>
      <c r="D1526" s="14"/>
      <c r="E1526" s="13"/>
      <c r="F1526" s="14"/>
      <c r="G1526" s="13"/>
      <c r="H1526" s="16" t="str">
        <f>IF(COUNTA($A1526:$G1526)=0,"",IF(OR($B1526="",SUMPRODUCT(--(Extinguishers!$A$2:$A$301=$B1526))&lt;&gt;1),"Check ID",IF(OR(NOT(AND(ISNUMBER($A1526),N($A1526)&gt;=18264,N($A1526)&lt;=73050)),N($A1526)&lt;SUMPRODUCT(--(Extinguishers!$A$2:$A$301=$B1526),Extinguishers!$E$2:$E$301),AND($C1526&lt;&gt;"Monthly",$C1526&lt;&gt;"Maintenance",$C1526&lt;&gt;"Internal",$C1526&lt;&gt;"Hydrostatic"),AND($E1526&lt;&gt;"Pass",$E1526&lt;&gt;"Fail"),AND($G1526&lt;&gt;"",$G1526&lt;&gt;"Open",$G1526&lt;&gt;"Closed")),"Check inputs",IF(AND($E1526="Fail",$G1526=""),"Set follow-up","OK"))))</f>
        <v/>
      </c>
      <c r="I1526" s="26">
        <f>IF(AND(ISNUMBER($A1526),N($A1526)&gt;=18264,N($A1526)&lt;=73050),$A1526,0)</f>
        <v>0</v>
      </c>
    </row>
    <row r="1527" spans="1:9" x14ac:dyDescent="0.25">
      <c r="A1527" s="25"/>
      <c r="B1527" s="13"/>
      <c r="C1527" s="13"/>
      <c r="D1527" s="14"/>
      <c r="E1527" s="13"/>
      <c r="F1527" s="14"/>
      <c r="G1527" s="13"/>
      <c r="H1527" s="16" t="str">
        <f>IF(COUNTA($A1527:$G1527)=0,"",IF(OR($B1527="",SUMPRODUCT(--(Extinguishers!$A$2:$A$301=$B1527))&lt;&gt;1),"Check ID",IF(OR(NOT(AND(ISNUMBER($A1527),N($A1527)&gt;=18264,N($A1527)&lt;=73050)),N($A1527)&lt;SUMPRODUCT(--(Extinguishers!$A$2:$A$301=$B1527),Extinguishers!$E$2:$E$301),AND($C1527&lt;&gt;"Monthly",$C1527&lt;&gt;"Maintenance",$C1527&lt;&gt;"Internal",$C1527&lt;&gt;"Hydrostatic"),AND($E1527&lt;&gt;"Pass",$E1527&lt;&gt;"Fail"),AND($G1527&lt;&gt;"",$G1527&lt;&gt;"Open",$G1527&lt;&gt;"Closed")),"Check inputs",IF(AND($E1527="Fail",$G1527=""),"Set follow-up","OK"))))</f>
        <v/>
      </c>
      <c r="I1527" s="26">
        <f>IF(AND(ISNUMBER($A1527),N($A1527)&gt;=18264,N($A1527)&lt;=73050),$A1527,0)</f>
        <v>0</v>
      </c>
    </row>
    <row r="1528" spans="1:9" x14ac:dyDescent="0.25">
      <c r="A1528" s="25"/>
      <c r="B1528" s="13"/>
      <c r="C1528" s="13"/>
      <c r="D1528" s="14"/>
      <c r="E1528" s="13"/>
      <c r="F1528" s="14"/>
      <c r="G1528" s="13"/>
      <c r="H1528" s="16" t="str">
        <f>IF(COUNTA($A1528:$G1528)=0,"",IF(OR($B1528="",SUMPRODUCT(--(Extinguishers!$A$2:$A$301=$B1528))&lt;&gt;1),"Check ID",IF(OR(NOT(AND(ISNUMBER($A1528),N($A1528)&gt;=18264,N($A1528)&lt;=73050)),N($A1528)&lt;SUMPRODUCT(--(Extinguishers!$A$2:$A$301=$B1528),Extinguishers!$E$2:$E$301),AND($C1528&lt;&gt;"Monthly",$C1528&lt;&gt;"Maintenance",$C1528&lt;&gt;"Internal",$C1528&lt;&gt;"Hydrostatic"),AND($E1528&lt;&gt;"Pass",$E1528&lt;&gt;"Fail"),AND($G1528&lt;&gt;"",$G1528&lt;&gt;"Open",$G1528&lt;&gt;"Closed")),"Check inputs",IF(AND($E1528="Fail",$G1528=""),"Set follow-up","OK"))))</f>
        <v/>
      </c>
      <c r="I1528" s="26">
        <f>IF(AND(ISNUMBER($A1528),N($A1528)&gt;=18264,N($A1528)&lt;=73050),$A1528,0)</f>
        <v>0</v>
      </c>
    </row>
    <row r="1529" spans="1:9" x14ac:dyDescent="0.25">
      <c r="A1529" s="25"/>
      <c r="B1529" s="13"/>
      <c r="C1529" s="13"/>
      <c r="D1529" s="14"/>
      <c r="E1529" s="13"/>
      <c r="F1529" s="14"/>
      <c r="G1529" s="13"/>
      <c r="H1529" s="16" t="str">
        <f>IF(COUNTA($A1529:$G1529)=0,"",IF(OR($B1529="",SUMPRODUCT(--(Extinguishers!$A$2:$A$301=$B1529))&lt;&gt;1),"Check ID",IF(OR(NOT(AND(ISNUMBER($A1529),N($A1529)&gt;=18264,N($A1529)&lt;=73050)),N($A1529)&lt;SUMPRODUCT(--(Extinguishers!$A$2:$A$301=$B1529),Extinguishers!$E$2:$E$301),AND($C1529&lt;&gt;"Monthly",$C1529&lt;&gt;"Maintenance",$C1529&lt;&gt;"Internal",$C1529&lt;&gt;"Hydrostatic"),AND($E1529&lt;&gt;"Pass",$E1529&lt;&gt;"Fail"),AND($G1529&lt;&gt;"",$G1529&lt;&gt;"Open",$G1529&lt;&gt;"Closed")),"Check inputs",IF(AND($E1529="Fail",$G1529=""),"Set follow-up","OK"))))</f>
        <v/>
      </c>
      <c r="I1529" s="26">
        <f>IF(AND(ISNUMBER($A1529),N($A1529)&gt;=18264,N($A1529)&lt;=73050),$A1529,0)</f>
        <v>0</v>
      </c>
    </row>
    <row r="1530" spans="1:9" x14ac:dyDescent="0.25">
      <c r="A1530" s="25"/>
      <c r="B1530" s="13"/>
      <c r="C1530" s="13"/>
      <c r="D1530" s="14"/>
      <c r="E1530" s="13"/>
      <c r="F1530" s="14"/>
      <c r="G1530" s="13"/>
      <c r="H1530" s="16" t="str">
        <f>IF(COUNTA($A1530:$G1530)=0,"",IF(OR($B1530="",SUMPRODUCT(--(Extinguishers!$A$2:$A$301=$B1530))&lt;&gt;1),"Check ID",IF(OR(NOT(AND(ISNUMBER($A1530),N($A1530)&gt;=18264,N($A1530)&lt;=73050)),N($A1530)&lt;SUMPRODUCT(--(Extinguishers!$A$2:$A$301=$B1530),Extinguishers!$E$2:$E$301),AND($C1530&lt;&gt;"Monthly",$C1530&lt;&gt;"Maintenance",$C1530&lt;&gt;"Internal",$C1530&lt;&gt;"Hydrostatic"),AND($E1530&lt;&gt;"Pass",$E1530&lt;&gt;"Fail"),AND($G1530&lt;&gt;"",$G1530&lt;&gt;"Open",$G1530&lt;&gt;"Closed")),"Check inputs",IF(AND($E1530="Fail",$G1530=""),"Set follow-up","OK"))))</f>
        <v/>
      </c>
      <c r="I1530" s="26">
        <f>IF(AND(ISNUMBER($A1530),N($A1530)&gt;=18264,N($A1530)&lt;=73050),$A1530,0)</f>
        <v>0</v>
      </c>
    </row>
    <row r="1531" spans="1:9" x14ac:dyDescent="0.25">
      <c r="A1531" s="25"/>
      <c r="B1531" s="13"/>
      <c r="C1531" s="13"/>
      <c r="D1531" s="14"/>
      <c r="E1531" s="13"/>
      <c r="F1531" s="14"/>
      <c r="G1531" s="13"/>
      <c r="H1531" s="16" t="str">
        <f>IF(COUNTA($A1531:$G1531)=0,"",IF(OR($B1531="",SUMPRODUCT(--(Extinguishers!$A$2:$A$301=$B1531))&lt;&gt;1),"Check ID",IF(OR(NOT(AND(ISNUMBER($A1531),N($A1531)&gt;=18264,N($A1531)&lt;=73050)),N($A1531)&lt;SUMPRODUCT(--(Extinguishers!$A$2:$A$301=$B1531),Extinguishers!$E$2:$E$301),AND($C1531&lt;&gt;"Monthly",$C1531&lt;&gt;"Maintenance",$C1531&lt;&gt;"Internal",$C1531&lt;&gt;"Hydrostatic"),AND($E1531&lt;&gt;"Pass",$E1531&lt;&gt;"Fail"),AND($G1531&lt;&gt;"",$G1531&lt;&gt;"Open",$G1531&lt;&gt;"Closed")),"Check inputs",IF(AND($E1531="Fail",$G1531=""),"Set follow-up","OK"))))</f>
        <v/>
      </c>
      <c r="I1531" s="26">
        <f>IF(AND(ISNUMBER($A1531),N($A1531)&gt;=18264,N($A1531)&lt;=73050),$A1531,0)</f>
        <v>0</v>
      </c>
    </row>
    <row r="1532" spans="1:9" x14ac:dyDescent="0.25">
      <c r="A1532" s="25"/>
      <c r="B1532" s="13"/>
      <c r="C1532" s="13"/>
      <c r="D1532" s="14"/>
      <c r="E1532" s="13"/>
      <c r="F1532" s="14"/>
      <c r="G1532" s="13"/>
      <c r="H1532" s="16" t="str">
        <f>IF(COUNTA($A1532:$G1532)=0,"",IF(OR($B1532="",SUMPRODUCT(--(Extinguishers!$A$2:$A$301=$B1532))&lt;&gt;1),"Check ID",IF(OR(NOT(AND(ISNUMBER($A1532),N($A1532)&gt;=18264,N($A1532)&lt;=73050)),N($A1532)&lt;SUMPRODUCT(--(Extinguishers!$A$2:$A$301=$B1532),Extinguishers!$E$2:$E$301),AND($C1532&lt;&gt;"Monthly",$C1532&lt;&gt;"Maintenance",$C1532&lt;&gt;"Internal",$C1532&lt;&gt;"Hydrostatic"),AND($E1532&lt;&gt;"Pass",$E1532&lt;&gt;"Fail"),AND($G1532&lt;&gt;"",$G1532&lt;&gt;"Open",$G1532&lt;&gt;"Closed")),"Check inputs",IF(AND($E1532="Fail",$G1532=""),"Set follow-up","OK"))))</f>
        <v/>
      </c>
      <c r="I1532" s="26">
        <f>IF(AND(ISNUMBER($A1532),N($A1532)&gt;=18264,N($A1532)&lt;=73050),$A1532,0)</f>
        <v>0</v>
      </c>
    </row>
    <row r="1533" spans="1:9" x14ac:dyDescent="0.25">
      <c r="A1533" s="25"/>
      <c r="B1533" s="13"/>
      <c r="C1533" s="13"/>
      <c r="D1533" s="14"/>
      <c r="E1533" s="13"/>
      <c r="F1533" s="14"/>
      <c r="G1533" s="13"/>
      <c r="H1533" s="16" t="str">
        <f>IF(COUNTA($A1533:$G1533)=0,"",IF(OR($B1533="",SUMPRODUCT(--(Extinguishers!$A$2:$A$301=$B1533))&lt;&gt;1),"Check ID",IF(OR(NOT(AND(ISNUMBER($A1533),N($A1533)&gt;=18264,N($A1533)&lt;=73050)),N($A1533)&lt;SUMPRODUCT(--(Extinguishers!$A$2:$A$301=$B1533),Extinguishers!$E$2:$E$301),AND($C1533&lt;&gt;"Monthly",$C1533&lt;&gt;"Maintenance",$C1533&lt;&gt;"Internal",$C1533&lt;&gt;"Hydrostatic"),AND($E1533&lt;&gt;"Pass",$E1533&lt;&gt;"Fail"),AND($G1533&lt;&gt;"",$G1533&lt;&gt;"Open",$G1533&lt;&gt;"Closed")),"Check inputs",IF(AND($E1533="Fail",$G1533=""),"Set follow-up","OK"))))</f>
        <v/>
      </c>
      <c r="I1533" s="26">
        <f>IF(AND(ISNUMBER($A1533),N($A1533)&gt;=18264,N($A1533)&lt;=73050),$A1533,0)</f>
        <v>0</v>
      </c>
    </row>
    <row r="1534" spans="1:9" x14ac:dyDescent="0.25">
      <c r="A1534" s="25"/>
      <c r="B1534" s="13"/>
      <c r="C1534" s="13"/>
      <c r="D1534" s="14"/>
      <c r="E1534" s="13"/>
      <c r="F1534" s="14"/>
      <c r="G1534" s="13"/>
      <c r="H1534" s="16" t="str">
        <f>IF(COUNTA($A1534:$G1534)=0,"",IF(OR($B1534="",SUMPRODUCT(--(Extinguishers!$A$2:$A$301=$B1534))&lt;&gt;1),"Check ID",IF(OR(NOT(AND(ISNUMBER($A1534),N($A1534)&gt;=18264,N($A1534)&lt;=73050)),N($A1534)&lt;SUMPRODUCT(--(Extinguishers!$A$2:$A$301=$B1534),Extinguishers!$E$2:$E$301),AND($C1534&lt;&gt;"Monthly",$C1534&lt;&gt;"Maintenance",$C1534&lt;&gt;"Internal",$C1534&lt;&gt;"Hydrostatic"),AND($E1534&lt;&gt;"Pass",$E1534&lt;&gt;"Fail"),AND($G1534&lt;&gt;"",$G1534&lt;&gt;"Open",$G1534&lt;&gt;"Closed")),"Check inputs",IF(AND($E1534="Fail",$G1534=""),"Set follow-up","OK"))))</f>
        <v/>
      </c>
      <c r="I1534" s="26">
        <f>IF(AND(ISNUMBER($A1534),N($A1534)&gt;=18264,N($A1534)&lt;=73050),$A1534,0)</f>
        <v>0</v>
      </c>
    </row>
    <row r="1535" spans="1:9" x14ac:dyDescent="0.25">
      <c r="A1535" s="25"/>
      <c r="B1535" s="13"/>
      <c r="C1535" s="13"/>
      <c r="D1535" s="14"/>
      <c r="E1535" s="13"/>
      <c r="F1535" s="14"/>
      <c r="G1535" s="13"/>
      <c r="H1535" s="16" t="str">
        <f>IF(COUNTA($A1535:$G1535)=0,"",IF(OR($B1535="",SUMPRODUCT(--(Extinguishers!$A$2:$A$301=$B1535))&lt;&gt;1),"Check ID",IF(OR(NOT(AND(ISNUMBER($A1535),N($A1535)&gt;=18264,N($A1535)&lt;=73050)),N($A1535)&lt;SUMPRODUCT(--(Extinguishers!$A$2:$A$301=$B1535),Extinguishers!$E$2:$E$301),AND($C1535&lt;&gt;"Monthly",$C1535&lt;&gt;"Maintenance",$C1535&lt;&gt;"Internal",$C1535&lt;&gt;"Hydrostatic"),AND($E1535&lt;&gt;"Pass",$E1535&lt;&gt;"Fail"),AND($G1535&lt;&gt;"",$G1535&lt;&gt;"Open",$G1535&lt;&gt;"Closed")),"Check inputs",IF(AND($E1535="Fail",$G1535=""),"Set follow-up","OK"))))</f>
        <v/>
      </c>
      <c r="I1535" s="26">
        <f>IF(AND(ISNUMBER($A1535),N($A1535)&gt;=18264,N($A1535)&lt;=73050),$A1535,0)</f>
        <v>0</v>
      </c>
    </row>
    <row r="1536" spans="1:9" x14ac:dyDescent="0.25">
      <c r="A1536" s="25"/>
      <c r="B1536" s="13"/>
      <c r="C1536" s="13"/>
      <c r="D1536" s="14"/>
      <c r="E1536" s="13"/>
      <c r="F1536" s="14"/>
      <c r="G1536" s="13"/>
      <c r="H1536" s="16" t="str">
        <f>IF(COUNTA($A1536:$G1536)=0,"",IF(OR($B1536="",SUMPRODUCT(--(Extinguishers!$A$2:$A$301=$B1536))&lt;&gt;1),"Check ID",IF(OR(NOT(AND(ISNUMBER($A1536),N($A1536)&gt;=18264,N($A1536)&lt;=73050)),N($A1536)&lt;SUMPRODUCT(--(Extinguishers!$A$2:$A$301=$B1536),Extinguishers!$E$2:$E$301),AND($C1536&lt;&gt;"Monthly",$C1536&lt;&gt;"Maintenance",$C1536&lt;&gt;"Internal",$C1536&lt;&gt;"Hydrostatic"),AND($E1536&lt;&gt;"Pass",$E1536&lt;&gt;"Fail"),AND($G1536&lt;&gt;"",$G1536&lt;&gt;"Open",$G1536&lt;&gt;"Closed")),"Check inputs",IF(AND($E1536="Fail",$G1536=""),"Set follow-up","OK"))))</f>
        <v/>
      </c>
      <c r="I1536" s="26">
        <f>IF(AND(ISNUMBER($A1536),N($A1536)&gt;=18264,N($A1536)&lt;=73050),$A1536,0)</f>
        <v>0</v>
      </c>
    </row>
    <row r="1537" spans="1:9" x14ac:dyDescent="0.25">
      <c r="A1537" s="25"/>
      <c r="B1537" s="13"/>
      <c r="C1537" s="13"/>
      <c r="D1537" s="14"/>
      <c r="E1537" s="13"/>
      <c r="F1537" s="14"/>
      <c r="G1537" s="13"/>
      <c r="H1537" s="16" t="str">
        <f>IF(COUNTA($A1537:$G1537)=0,"",IF(OR($B1537="",SUMPRODUCT(--(Extinguishers!$A$2:$A$301=$B1537))&lt;&gt;1),"Check ID",IF(OR(NOT(AND(ISNUMBER($A1537),N($A1537)&gt;=18264,N($A1537)&lt;=73050)),N($A1537)&lt;SUMPRODUCT(--(Extinguishers!$A$2:$A$301=$B1537),Extinguishers!$E$2:$E$301),AND($C1537&lt;&gt;"Monthly",$C1537&lt;&gt;"Maintenance",$C1537&lt;&gt;"Internal",$C1537&lt;&gt;"Hydrostatic"),AND($E1537&lt;&gt;"Pass",$E1537&lt;&gt;"Fail"),AND($G1537&lt;&gt;"",$G1537&lt;&gt;"Open",$G1537&lt;&gt;"Closed")),"Check inputs",IF(AND($E1537="Fail",$G1537=""),"Set follow-up","OK"))))</f>
        <v/>
      </c>
      <c r="I1537" s="26">
        <f>IF(AND(ISNUMBER($A1537),N($A1537)&gt;=18264,N($A1537)&lt;=73050),$A1537,0)</f>
        <v>0</v>
      </c>
    </row>
    <row r="1538" spans="1:9" x14ac:dyDescent="0.25">
      <c r="A1538" s="25"/>
      <c r="B1538" s="13"/>
      <c r="C1538" s="13"/>
      <c r="D1538" s="14"/>
      <c r="E1538" s="13"/>
      <c r="F1538" s="14"/>
      <c r="G1538" s="13"/>
      <c r="H1538" s="16" t="str">
        <f>IF(COUNTA($A1538:$G1538)=0,"",IF(OR($B1538="",SUMPRODUCT(--(Extinguishers!$A$2:$A$301=$B1538))&lt;&gt;1),"Check ID",IF(OR(NOT(AND(ISNUMBER($A1538),N($A1538)&gt;=18264,N($A1538)&lt;=73050)),N($A1538)&lt;SUMPRODUCT(--(Extinguishers!$A$2:$A$301=$B1538),Extinguishers!$E$2:$E$301),AND($C1538&lt;&gt;"Monthly",$C1538&lt;&gt;"Maintenance",$C1538&lt;&gt;"Internal",$C1538&lt;&gt;"Hydrostatic"),AND($E1538&lt;&gt;"Pass",$E1538&lt;&gt;"Fail"),AND($G1538&lt;&gt;"",$G1538&lt;&gt;"Open",$G1538&lt;&gt;"Closed")),"Check inputs",IF(AND($E1538="Fail",$G1538=""),"Set follow-up","OK"))))</f>
        <v/>
      </c>
      <c r="I1538" s="26">
        <f>IF(AND(ISNUMBER($A1538),N($A1538)&gt;=18264,N($A1538)&lt;=73050),$A1538,0)</f>
        <v>0</v>
      </c>
    </row>
    <row r="1539" spans="1:9" x14ac:dyDescent="0.25">
      <c r="A1539" s="25"/>
      <c r="B1539" s="13"/>
      <c r="C1539" s="13"/>
      <c r="D1539" s="14"/>
      <c r="E1539" s="13"/>
      <c r="F1539" s="14"/>
      <c r="G1539" s="13"/>
      <c r="H1539" s="16" t="str">
        <f>IF(COUNTA($A1539:$G1539)=0,"",IF(OR($B1539="",SUMPRODUCT(--(Extinguishers!$A$2:$A$301=$B1539))&lt;&gt;1),"Check ID",IF(OR(NOT(AND(ISNUMBER($A1539),N($A1539)&gt;=18264,N($A1539)&lt;=73050)),N($A1539)&lt;SUMPRODUCT(--(Extinguishers!$A$2:$A$301=$B1539),Extinguishers!$E$2:$E$301),AND($C1539&lt;&gt;"Monthly",$C1539&lt;&gt;"Maintenance",$C1539&lt;&gt;"Internal",$C1539&lt;&gt;"Hydrostatic"),AND($E1539&lt;&gt;"Pass",$E1539&lt;&gt;"Fail"),AND($G1539&lt;&gt;"",$G1539&lt;&gt;"Open",$G1539&lt;&gt;"Closed")),"Check inputs",IF(AND($E1539="Fail",$G1539=""),"Set follow-up","OK"))))</f>
        <v/>
      </c>
      <c r="I1539" s="26">
        <f>IF(AND(ISNUMBER($A1539),N($A1539)&gt;=18264,N($A1539)&lt;=73050),$A1539,0)</f>
        <v>0</v>
      </c>
    </row>
    <row r="1540" spans="1:9" x14ac:dyDescent="0.25">
      <c r="A1540" s="25"/>
      <c r="B1540" s="13"/>
      <c r="C1540" s="13"/>
      <c r="D1540" s="14"/>
      <c r="E1540" s="13"/>
      <c r="F1540" s="14"/>
      <c r="G1540" s="13"/>
      <c r="H1540" s="16" t="str">
        <f>IF(COUNTA($A1540:$G1540)=0,"",IF(OR($B1540="",SUMPRODUCT(--(Extinguishers!$A$2:$A$301=$B1540))&lt;&gt;1),"Check ID",IF(OR(NOT(AND(ISNUMBER($A1540),N($A1540)&gt;=18264,N($A1540)&lt;=73050)),N($A1540)&lt;SUMPRODUCT(--(Extinguishers!$A$2:$A$301=$B1540),Extinguishers!$E$2:$E$301),AND($C1540&lt;&gt;"Monthly",$C1540&lt;&gt;"Maintenance",$C1540&lt;&gt;"Internal",$C1540&lt;&gt;"Hydrostatic"),AND($E1540&lt;&gt;"Pass",$E1540&lt;&gt;"Fail"),AND($G1540&lt;&gt;"",$G1540&lt;&gt;"Open",$G1540&lt;&gt;"Closed")),"Check inputs",IF(AND($E1540="Fail",$G1540=""),"Set follow-up","OK"))))</f>
        <v/>
      </c>
      <c r="I1540" s="26">
        <f>IF(AND(ISNUMBER($A1540),N($A1540)&gt;=18264,N($A1540)&lt;=73050),$A1540,0)</f>
        <v>0</v>
      </c>
    </row>
    <row r="1541" spans="1:9" x14ac:dyDescent="0.25">
      <c r="A1541" s="25"/>
      <c r="B1541" s="13"/>
      <c r="C1541" s="13"/>
      <c r="D1541" s="14"/>
      <c r="E1541" s="13"/>
      <c r="F1541" s="14"/>
      <c r="G1541" s="13"/>
      <c r="H1541" s="16" t="str">
        <f>IF(COUNTA($A1541:$G1541)=0,"",IF(OR($B1541="",SUMPRODUCT(--(Extinguishers!$A$2:$A$301=$B1541))&lt;&gt;1),"Check ID",IF(OR(NOT(AND(ISNUMBER($A1541),N($A1541)&gt;=18264,N($A1541)&lt;=73050)),N($A1541)&lt;SUMPRODUCT(--(Extinguishers!$A$2:$A$301=$B1541),Extinguishers!$E$2:$E$301),AND($C1541&lt;&gt;"Monthly",$C1541&lt;&gt;"Maintenance",$C1541&lt;&gt;"Internal",$C1541&lt;&gt;"Hydrostatic"),AND($E1541&lt;&gt;"Pass",$E1541&lt;&gt;"Fail"),AND($G1541&lt;&gt;"",$G1541&lt;&gt;"Open",$G1541&lt;&gt;"Closed")),"Check inputs",IF(AND($E1541="Fail",$G1541=""),"Set follow-up","OK"))))</f>
        <v/>
      </c>
      <c r="I1541" s="26">
        <f>IF(AND(ISNUMBER($A1541),N($A1541)&gt;=18264,N($A1541)&lt;=73050),$A1541,0)</f>
        <v>0</v>
      </c>
    </row>
    <row r="1542" spans="1:9" x14ac:dyDescent="0.25">
      <c r="A1542" s="25"/>
      <c r="B1542" s="13"/>
      <c r="C1542" s="13"/>
      <c r="D1542" s="14"/>
      <c r="E1542" s="13"/>
      <c r="F1542" s="14"/>
      <c r="G1542" s="13"/>
      <c r="H1542" s="16" t="str">
        <f>IF(COUNTA($A1542:$G1542)=0,"",IF(OR($B1542="",SUMPRODUCT(--(Extinguishers!$A$2:$A$301=$B1542))&lt;&gt;1),"Check ID",IF(OR(NOT(AND(ISNUMBER($A1542),N($A1542)&gt;=18264,N($A1542)&lt;=73050)),N($A1542)&lt;SUMPRODUCT(--(Extinguishers!$A$2:$A$301=$B1542),Extinguishers!$E$2:$E$301),AND($C1542&lt;&gt;"Monthly",$C1542&lt;&gt;"Maintenance",$C1542&lt;&gt;"Internal",$C1542&lt;&gt;"Hydrostatic"),AND($E1542&lt;&gt;"Pass",$E1542&lt;&gt;"Fail"),AND($G1542&lt;&gt;"",$G1542&lt;&gt;"Open",$G1542&lt;&gt;"Closed")),"Check inputs",IF(AND($E1542="Fail",$G1542=""),"Set follow-up","OK"))))</f>
        <v/>
      </c>
      <c r="I1542" s="26">
        <f>IF(AND(ISNUMBER($A1542),N($A1542)&gt;=18264,N($A1542)&lt;=73050),$A1542,0)</f>
        <v>0</v>
      </c>
    </row>
    <row r="1543" spans="1:9" x14ac:dyDescent="0.25">
      <c r="A1543" s="25"/>
      <c r="B1543" s="13"/>
      <c r="C1543" s="13"/>
      <c r="D1543" s="14"/>
      <c r="E1543" s="13"/>
      <c r="F1543" s="14"/>
      <c r="G1543" s="13"/>
      <c r="H1543" s="16" t="str">
        <f>IF(COUNTA($A1543:$G1543)=0,"",IF(OR($B1543="",SUMPRODUCT(--(Extinguishers!$A$2:$A$301=$B1543))&lt;&gt;1),"Check ID",IF(OR(NOT(AND(ISNUMBER($A1543),N($A1543)&gt;=18264,N($A1543)&lt;=73050)),N($A1543)&lt;SUMPRODUCT(--(Extinguishers!$A$2:$A$301=$B1543),Extinguishers!$E$2:$E$301),AND($C1543&lt;&gt;"Monthly",$C1543&lt;&gt;"Maintenance",$C1543&lt;&gt;"Internal",$C1543&lt;&gt;"Hydrostatic"),AND($E1543&lt;&gt;"Pass",$E1543&lt;&gt;"Fail"),AND($G1543&lt;&gt;"",$G1543&lt;&gt;"Open",$G1543&lt;&gt;"Closed")),"Check inputs",IF(AND($E1543="Fail",$G1543=""),"Set follow-up","OK"))))</f>
        <v/>
      </c>
      <c r="I1543" s="26">
        <f>IF(AND(ISNUMBER($A1543),N($A1543)&gt;=18264,N($A1543)&lt;=73050),$A1543,0)</f>
        <v>0</v>
      </c>
    </row>
    <row r="1544" spans="1:9" x14ac:dyDescent="0.25">
      <c r="A1544" s="25"/>
      <c r="B1544" s="13"/>
      <c r="C1544" s="13"/>
      <c r="D1544" s="14"/>
      <c r="E1544" s="13"/>
      <c r="F1544" s="14"/>
      <c r="G1544" s="13"/>
      <c r="H1544" s="16" t="str">
        <f>IF(COUNTA($A1544:$G1544)=0,"",IF(OR($B1544="",SUMPRODUCT(--(Extinguishers!$A$2:$A$301=$B1544))&lt;&gt;1),"Check ID",IF(OR(NOT(AND(ISNUMBER($A1544),N($A1544)&gt;=18264,N($A1544)&lt;=73050)),N($A1544)&lt;SUMPRODUCT(--(Extinguishers!$A$2:$A$301=$B1544),Extinguishers!$E$2:$E$301),AND($C1544&lt;&gt;"Monthly",$C1544&lt;&gt;"Maintenance",$C1544&lt;&gt;"Internal",$C1544&lt;&gt;"Hydrostatic"),AND($E1544&lt;&gt;"Pass",$E1544&lt;&gt;"Fail"),AND($G1544&lt;&gt;"",$G1544&lt;&gt;"Open",$G1544&lt;&gt;"Closed")),"Check inputs",IF(AND($E1544="Fail",$G1544=""),"Set follow-up","OK"))))</f>
        <v/>
      </c>
      <c r="I1544" s="26">
        <f>IF(AND(ISNUMBER($A1544),N($A1544)&gt;=18264,N($A1544)&lt;=73050),$A1544,0)</f>
        <v>0</v>
      </c>
    </row>
    <row r="1545" spans="1:9" x14ac:dyDescent="0.25">
      <c r="A1545" s="25"/>
      <c r="B1545" s="13"/>
      <c r="C1545" s="13"/>
      <c r="D1545" s="14"/>
      <c r="E1545" s="13"/>
      <c r="F1545" s="14"/>
      <c r="G1545" s="13"/>
      <c r="H1545" s="16" t="str">
        <f>IF(COUNTA($A1545:$G1545)=0,"",IF(OR($B1545="",SUMPRODUCT(--(Extinguishers!$A$2:$A$301=$B1545))&lt;&gt;1),"Check ID",IF(OR(NOT(AND(ISNUMBER($A1545),N($A1545)&gt;=18264,N($A1545)&lt;=73050)),N($A1545)&lt;SUMPRODUCT(--(Extinguishers!$A$2:$A$301=$B1545),Extinguishers!$E$2:$E$301),AND($C1545&lt;&gt;"Monthly",$C1545&lt;&gt;"Maintenance",$C1545&lt;&gt;"Internal",$C1545&lt;&gt;"Hydrostatic"),AND($E1545&lt;&gt;"Pass",$E1545&lt;&gt;"Fail"),AND($G1545&lt;&gt;"",$G1545&lt;&gt;"Open",$G1545&lt;&gt;"Closed")),"Check inputs",IF(AND($E1545="Fail",$G1545=""),"Set follow-up","OK"))))</f>
        <v/>
      </c>
      <c r="I1545" s="26">
        <f>IF(AND(ISNUMBER($A1545),N($A1545)&gt;=18264,N($A1545)&lt;=73050),$A1545,0)</f>
        <v>0</v>
      </c>
    </row>
    <row r="1546" spans="1:9" x14ac:dyDescent="0.25">
      <c r="A1546" s="25"/>
      <c r="B1546" s="13"/>
      <c r="C1546" s="13"/>
      <c r="D1546" s="14"/>
      <c r="E1546" s="13"/>
      <c r="F1546" s="14"/>
      <c r="G1546" s="13"/>
      <c r="H1546" s="16" t="str">
        <f>IF(COUNTA($A1546:$G1546)=0,"",IF(OR($B1546="",SUMPRODUCT(--(Extinguishers!$A$2:$A$301=$B1546))&lt;&gt;1),"Check ID",IF(OR(NOT(AND(ISNUMBER($A1546),N($A1546)&gt;=18264,N($A1546)&lt;=73050)),N($A1546)&lt;SUMPRODUCT(--(Extinguishers!$A$2:$A$301=$B1546),Extinguishers!$E$2:$E$301),AND($C1546&lt;&gt;"Monthly",$C1546&lt;&gt;"Maintenance",$C1546&lt;&gt;"Internal",$C1546&lt;&gt;"Hydrostatic"),AND($E1546&lt;&gt;"Pass",$E1546&lt;&gt;"Fail"),AND($G1546&lt;&gt;"",$G1546&lt;&gt;"Open",$G1546&lt;&gt;"Closed")),"Check inputs",IF(AND($E1546="Fail",$G1546=""),"Set follow-up","OK"))))</f>
        <v/>
      </c>
      <c r="I1546" s="26">
        <f>IF(AND(ISNUMBER($A1546),N($A1546)&gt;=18264,N($A1546)&lt;=73050),$A1546,0)</f>
        <v>0</v>
      </c>
    </row>
    <row r="1547" spans="1:9" x14ac:dyDescent="0.25">
      <c r="A1547" s="25"/>
      <c r="B1547" s="13"/>
      <c r="C1547" s="13"/>
      <c r="D1547" s="14"/>
      <c r="E1547" s="13"/>
      <c r="F1547" s="14"/>
      <c r="G1547" s="13"/>
      <c r="H1547" s="16" t="str">
        <f>IF(COUNTA($A1547:$G1547)=0,"",IF(OR($B1547="",SUMPRODUCT(--(Extinguishers!$A$2:$A$301=$B1547))&lt;&gt;1),"Check ID",IF(OR(NOT(AND(ISNUMBER($A1547),N($A1547)&gt;=18264,N($A1547)&lt;=73050)),N($A1547)&lt;SUMPRODUCT(--(Extinguishers!$A$2:$A$301=$B1547),Extinguishers!$E$2:$E$301),AND($C1547&lt;&gt;"Monthly",$C1547&lt;&gt;"Maintenance",$C1547&lt;&gt;"Internal",$C1547&lt;&gt;"Hydrostatic"),AND($E1547&lt;&gt;"Pass",$E1547&lt;&gt;"Fail"),AND($G1547&lt;&gt;"",$G1547&lt;&gt;"Open",$G1547&lt;&gt;"Closed")),"Check inputs",IF(AND($E1547="Fail",$G1547=""),"Set follow-up","OK"))))</f>
        <v/>
      </c>
      <c r="I1547" s="26">
        <f>IF(AND(ISNUMBER($A1547),N($A1547)&gt;=18264,N($A1547)&lt;=73050),$A1547,0)</f>
        <v>0</v>
      </c>
    </row>
    <row r="1548" spans="1:9" x14ac:dyDescent="0.25">
      <c r="A1548" s="25"/>
      <c r="B1548" s="13"/>
      <c r="C1548" s="13"/>
      <c r="D1548" s="14"/>
      <c r="E1548" s="13"/>
      <c r="F1548" s="14"/>
      <c r="G1548" s="13"/>
      <c r="H1548" s="16" t="str">
        <f>IF(COUNTA($A1548:$G1548)=0,"",IF(OR($B1548="",SUMPRODUCT(--(Extinguishers!$A$2:$A$301=$B1548))&lt;&gt;1),"Check ID",IF(OR(NOT(AND(ISNUMBER($A1548),N($A1548)&gt;=18264,N($A1548)&lt;=73050)),N($A1548)&lt;SUMPRODUCT(--(Extinguishers!$A$2:$A$301=$B1548),Extinguishers!$E$2:$E$301),AND($C1548&lt;&gt;"Monthly",$C1548&lt;&gt;"Maintenance",$C1548&lt;&gt;"Internal",$C1548&lt;&gt;"Hydrostatic"),AND($E1548&lt;&gt;"Pass",$E1548&lt;&gt;"Fail"),AND($G1548&lt;&gt;"",$G1548&lt;&gt;"Open",$G1548&lt;&gt;"Closed")),"Check inputs",IF(AND($E1548="Fail",$G1548=""),"Set follow-up","OK"))))</f>
        <v/>
      </c>
      <c r="I1548" s="26">
        <f>IF(AND(ISNUMBER($A1548),N($A1548)&gt;=18264,N($A1548)&lt;=73050),$A1548,0)</f>
        <v>0</v>
      </c>
    </row>
    <row r="1549" spans="1:9" x14ac:dyDescent="0.25">
      <c r="A1549" s="25"/>
      <c r="B1549" s="13"/>
      <c r="C1549" s="13"/>
      <c r="D1549" s="14"/>
      <c r="E1549" s="13"/>
      <c r="F1549" s="14"/>
      <c r="G1549" s="13"/>
      <c r="H1549" s="16" t="str">
        <f>IF(COUNTA($A1549:$G1549)=0,"",IF(OR($B1549="",SUMPRODUCT(--(Extinguishers!$A$2:$A$301=$B1549))&lt;&gt;1),"Check ID",IF(OR(NOT(AND(ISNUMBER($A1549),N($A1549)&gt;=18264,N($A1549)&lt;=73050)),N($A1549)&lt;SUMPRODUCT(--(Extinguishers!$A$2:$A$301=$B1549),Extinguishers!$E$2:$E$301),AND($C1549&lt;&gt;"Monthly",$C1549&lt;&gt;"Maintenance",$C1549&lt;&gt;"Internal",$C1549&lt;&gt;"Hydrostatic"),AND($E1549&lt;&gt;"Pass",$E1549&lt;&gt;"Fail"),AND($G1549&lt;&gt;"",$G1549&lt;&gt;"Open",$G1549&lt;&gt;"Closed")),"Check inputs",IF(AND($E1549="Fail",$G1549=""),"Set follow-up","OK"))))</f>
        <v/>
      </c>
      <c r="I1549" s="26">
        <f>IF(AND(ISNUMBER($A1549),N($A1549)&gt;=18264,N($A1549)&lt;=73050),$A1549,0)</f>
        <v>0</v>
      </c>
    </row>
    <row r="1550" spans="1:9" x14ac:dyDescent="0.25">
      <c r="A1550" s="25"/>
      <c r="B1550" s="13"/>
      <c r="C1550" s="13"/>
      <c r="D1550" s="14"/>
      <c r="E1550" s="13"/>
      <c r="F1550" s="14"/>
      <c r="G1550" s="13"/>
      <c r="H1550" s="16" t="str">
        <f>IF(COUNTA($A1550:$G1550)=0,"",IF(OR($B1550="",SUMPRODUCT(--(Extinguishers!$A$2:$A$301=$B1550))&lt;&gt;1),"Check ID",IF(OR(NOT(AND(ISNUMBER($A1550),N($A1550)&gt;=18264,N($A1550)&lt;=73050)),N($A1550)&lt;SUMPRODUCT(--(Extinguishers!$A$2:$A$301=$B1550),Extinguishers!$E$2:$E$301),AND($C1550&lt;&gt;"Monthly",$C1550&lt;&gt;"Maintenance",$C1550&lt;&gt;"Internal",$C1550&lt;&gt;"Hydrostatic"),AND($E1550&lt;&gt;"Pass",$E1550&lt;&gt;"Fail"),AND($G1550&lt;&gt;"",$G1550&lt;&gt;"Open",$G1550&lt;&gt;"Closed")),"Check inputs",IF(AND($E1550="Fail",$G1550=""),"Set follow-up","OK"))))</f>
        <v/>
      </c>
      <c r="I1550" s="26">
        <f>IF(AND(ISNUMBER($A1550),N($A1550)&gt;=18264,N($A1550)&lt;=73050),$A1550,0)</f>
        <v>0</v>
      </c>
    </row>
    <row r="1551" spans="1:9" x14ac:dyDescent="0.25">
      <c r="A1551" s="25"/>
      <c r="B1551" s="13"/>
      <c r="C1551" s="13"/>
      <c r="D1551" s="14"/>
      <c r="E1551" s="13"/>
      <c r="F1551" s="14"/>
      <c r="G1551" s="13"/>
      <c r="H1551" s="16" t="str">
        <f>IF(COUNTA($A1551:$G1551)=0,"",IF(OR($B1551="",SUMPRODUCT(--(Extinguishers!$A$2:$A$301=$B1551))&lt;&gt;1),"Check ID",IF(OR(NOT(AND(ISNUMBER($A1551),N($A1551)&gt;=18264,N($A1551)&lt;=73050)),N($A1551)&lt;SUMPRODUCT(--(Extinguishers!$A$2:$A$301=$B1551),Extinguishers!$E$2:$E$301),AND($C1551&lt;&gt;"Monthly",$C1551&lt;&gt;"Maintenance",$C1551&lt;&gt;"Internal",$C1551&lt;&gt;"Hydrostatic"),AND($E1551&lt;&gt;"Pass",$E1551&lt;&gt;"Fail"),AND($G1551&lt;&gt;"",$G1551&lt;&gt;"Open",$G1551&lt;&gt;"Closed")),"Check inputs",IF(AND($E1551="Fail",$G1551=""),"Set follow-up","OK"))))</f>
        <v/>
      </c>
      <c r="I1551" s="26">
        <f>IF(AND(ISNUMBER($A1551),N($A1551)&gt;=18264,N($A1551)&lt;=73050),$A1551,0)</f>
        <v>0</v>
      </c>
    </row>
    <row r="1552" spans="1:9" x14ac:dyDescent="0.25">
      <c r="A1552" s="25"/>
      <c r="B1552" s="13"/>
      <c r="C1552" s="13"/>
      <c r="D1552" s="14"/>
      <c r="E1552" s="13"/>
      <c r="F1552" s="14"/>
      <c r="G1552" s="13"/>
      <c r="H1552" s="16" t="str">
        <f>IF(COUNTA($A1552:$G1552)=0,"",IF(OR($B1552="",SUMPRODUCT(--(Extinguishers!$A$2:$A$301=$B1552))&lt;&gt;1),"Check ID",IF(OR(NOT(AND(ISNUMBER($A1552),N($A1552)&gt;=18264,N($A1552)&lt;=73050)),N($A1552)&lt;SUMPRODUCT(--(Extinguishers!$A$2:$A$301=$B1552),Extinguishers!$E$2:$E$301),AND($C1552&lt;&gt;"Monthly",$C1552&lt;&gt;"Maintenance",$C1552&lt;&gt;"Internal",$C1552&lt;&gt;"Hydrostatic"),AND($E1552&lt;&gt;"Pass",$E1552&lt;&gt;"Fail"),AND($G1552&lt;&gt;"",$G1552&lt;&gt;"Open",$G1552&lt;&gt;"Closed")),"Check inputs",IF(AND($E1552="Fail",$G1552=""),"Set follow-up","OK"))))</f>
        <v/>
      </c>
      <c r="I1552" s="26">
        <f>IF(AND(ISNUMBER($A1552),N($A1552)&gt;=18264,N($A1552)&lt;=73050),$A1552,0)</f>
        <v>0</v>
      </c>
    </row>
    <row r="1553" spans="1:9" x14ac:dyDescent="0.25">
      <c r="A1553" s="25"/>
      <c r="B1553" s="13"/>
      <c r="C1553" s="13"/>
      <c r="D1553" s="14"/>
      <c r="E1553" s="13"/>
      <c r="F1553" s="14"/>
      <c r="G1553" s="13"/>
      <c r="H1553" s="16" t="str">
        <f>IF(COUNTA($A1553:$G1553)=0,"",IF(OR($B1553="",SUMPRODUCT(--(Extinguishers!$A$2:$A$301=$B1553))&lt;&gt;1),"Check ID",IF(OR(NOT(AND(ISNUMBER($A1553),N($A1553)&gt;=18264,N($A1553)&lt;=73050)),N($A1553)&lt;SUMPRODUCT(--(Extinguishers!$A$2:$A$301=$B1553),Extinguishers!$E$2:$E$301),AND($C1553&lt;&gt;"Monthly",$C1553&lt;&gt;"Maintenance",$C1553&lt;&gt;"Internal",$C1553&lt;&gt;"Hydrostatic"),AND($E1553&lt;&gt;"Pass",$E1553&lt;&gt;"Fail"),AND($G1553&lt;&gt;"",$G1553&lt;&gt;"Open",$G1553&lt;&gt;"Closed")),"Check inputs",IF(AND($E1553="Fail",$G1553=""),"Set follow-up","OK"))))</f>
        <v/>
      </c>
      <c r="I1553" s="26">
        <f>IF(AND(ISNUMBER($A1553),N($A1553)&gt;=18264,N($A1553)&lt;=73050),$A1553,0)</f>
        <v>0</v>
      </c>
    </row>
    <row r="1554" spans="1:9" x14ac:dyDescent="0.25">
      <c r="A1554" s="25"/>
      <c r="B1554" s="13"/>
      <c r="C1554" s="13"/>
      <c r="D1554" s="14"/>
      <c r="E1554" s="13"/>
      <c r="F1554" s="14"/>
      <c r="G1554" s="13"/>
      <c r="H1554" s="16" t="str">
        <f>IF(COUNTA($A1554:$G1554)=0,"",IF(OR($B1554="",SUMPRODUCT(--(Extinguishers!$A$2:$A$301=$B1554))&lt;&gt;1),"Check ID",IF(OR(NOT(AND(ISNUMBER($A1554),N($A1554)&gt;=18264,N($A1554)&lt;=73050)),N($A1554)&lt;SUMPRODUCT(--(Extinguishers!$A$2:$A$301=$B1554),Extinguishers!$E$2:$E$301),AND($C1554&lt;&gt;"Monthly",$C1554&lt;&gt;"Maintenance",$C1554&lt;&gt;"Internal",$C1554&lt;&gt;"Hydrostatic"),AND($E1554&lt;&gt;"Pass",$E1554&lt;&gt;"Fail"),AND($G1554&lt;&gt;"",$G1554&lt;&gt;"Open",$G1554&lt;&gt;"Closed")),"Check inputs",IF(AND($E1554="Fail",$G1554=""),"Set follow-up","OK"))))</f>
        <v/>
      </c>
      <c r="I1554" s="26">
        <f>IF(AND(ISNUMBER($A1554),N($A1554)&gt;=18264,N($A1554)&lt;=73050),$A1554,0)</f>
        <v>0</v>
      </c>
    </row>
    <row r="1555" spans="1:9" x14ac:dyDescent="0.25">
      <c r="A1555" s="25"/>
      <c r="B1555" s="13"/>
      <c r="C1555" s="13"/>
      <c r="D1555" s="14"/>
      <c r="E1555" s="13"/>
      <c r="F1555" s="14"/>
      <c r="G1555" s="13"/>
      <c r="H1555" s="16" t="str">
        <f>IF(COUNTA($A1555:$G1555)=0,"",IF(OR($B1555="",SUMPRODUCT(--(Extinguishers!$A$2:$A$301=$B1555))&lt;&gt;1),"Check ID",IF(OR(NOT(AND(ISNUMBER($A1555),N($A1555)&gt;=18264,N($A1555)&lt;=73050)),N($A1555)&lt;SUMPRODUCT(--(Extinguishers!$A$2:$A$301=$B1555),Extinguishers!$E$2:$E$301),AND($C1555&lt;&gt;"Monthly",$C1555&lt;&gt;"Maintenance",$C1555&lt;&gt;"Internal",$C1555&lt;&gt;"Hydrostatic"),AND($E1555&lt;&gt;"Pass",$E1555&lt;&gt;"Fail"),AND($G1555&lt;&gt;"",$G1555&lt;&gt;"Open",$G1555&lt;&gt;"Closed")),"Check inputs",IF(AND($E1555="Fail",$G1555=""),"Set follow-up","OK"))))</f>
        <v/>
      </c>
      <c r="I1555" s="26">
        <f>IF(AND(ISNUMBER($A1555),N($A1555)&gt;=18264,N($A1555)&lt;=73050),$A1555,0)</f>
        <v>0</v>
      </c>
    </row>
    <row r="1556" spans="1:9" x14ac:dyDescent="0.25">
      <c r="A1556" s="25"/>
      <c r="B1556" s="13"/>
      <c r="C1556" s="13"/>
      <c r="D1556" s="14"/>
      <c r="E1556" s="13"/>
      <c r="F1556" s="14"/>
      <c r="G1556" s="13"/>
      <c r="H1556" s="16" t="str">
        <f>IF(COUNTA($A1556:$G1556)=0,"",IF(OR($B1556="",SUMPRODUCT(--(Extinguishers!$A$2:$A$301=$B1556))&lt;&gt;1),"Check ID",IF(OR(NOT(AND(ISNUMBER($A1556),N($A1556)&gt;=18264,N($A1556)&lt;=73050)),N($A1556)&lt;SUMPRODUCT(--(Extinguishers!$A$2:$A$301=$B1556),Extinguishers!$E$2:$E$301),AND($C1556&lt;&gt;"Monthly",$C1556&lt;&gt;"Maintenance",$C1556&lt;&gt;"Internal",$C1556&lt;&gt;"Hydrostatic"),AND($E1556&lt;&gt;"Pass",$E1556&lt;&gt;"Fail"),AND($G1556&lt;&gt;"",$G1556&lt;&gt;"Open",$G1556&lt;&gt;"Closed")),"Check inputs",IF(AND($E1556="Fail",$G1556=""),"Set follow-up","OK"))))</f>
        <v/>
      </c>
      <c r="I1556" s="26">
        <f>IF(AND(ISNUMBER($A1556),N($A1556)&gt;=18264,N($A1556)&lt;=73050),$A1556,0)</f>
        <v>0</v>
      </c>
    </row>
    <row r="1557" spans="1:9" x14ac:dyDescent="0.25">
      <c r="A1557" s="25"/>
      <c r="B1557" s="13"/>
      <c r="C1557" s="13"/>
      <c r="D1557" s="14"/>
      <c r="E1557" s="13"/>
      <c r="F1557" s="14"/>
      <c r="G1557" s="13"/>
      <c r="H1557" s="16" t="str">
        <f>IF(COUNTA($A1557:$G1557)=0,"",IF(OR($B1557="",SUMPRODUCT(--(Extinguishers!$A$2:$A$301=$B1557))&lt;&gt;1),"Check ID",IF(OR(NOT(AND(ISNUMBER($A1557),N($A1557)&gt;=18264,N($A1557)&lt;=73050)),N($A1557)&lt;SUMPRODUCT(--(Extinguishers!$A$2:$A$301=$B1557),Extinguishers!$E$2:$E$301),AND($C1557&lt;&gt;"Monthly",$C1557&lt;&gt;"Maintenance",$C1557&lt;&gt;"Internal",$C1557&lt;&gt;"Hydrostatic"),AND($E1557&lt;&gt;"Pass",$E1557&lt;&gt;"Fail"),AND($G1557&lt;&gt;"",$G1557&lt;&gt;"Open",$G1557&lt;&gt;"Closed")),"Check inputs",IF(AND($E1557="Fail",$G1557=""),"Set follow-up","OK"))))</f>
        <v/>
      </c>
      <c r="I1557" s="26">
        <f>IF(AND(ISNUMBER($A1557),N($A1557)&gt;=18264,N($A1557)&lt;=73050),$A1557,0)</f>
        <v>0</v>
      </c>
    </row>
    <row r="1558" spans="1:9" x14ac:dyDescent="0.25">
      <c r="A1558" s="25"/>
      <c r="B1558" s="13"/>
      <c r="C1558" s="13"/>
      <c r="D1558" s="14"/>
      <c r="E1558" s="13"/>
      <c r="F1558" s="14"/>
      <c r="G1558" s="13"/>
      <c r="H1558" s="16" t="str">
        <f>IF(COUNTA($A1558:$G1558)=0,"",IF(OR($B1558="",SUMPRODUCT(--(Extinguishers!$A$2:$A$301=$B1558))&lt;&gt;1),"Check ID",IF(OR(NOT(AND(ISNUMBER($A1558),N($A1558)&gt;=18264,N($A1558)&lt;=73050)),N($A1558)&lt;SUMPRODUCT(--(Extinguishers!$A$2:$A$301=$B1558),Extinguishers!$E$2:$E$301),AND($C1558&lt;&gt;"Monthly",$C1558&lt;&gt;"Maintenance",$C1558&lt;&gt;"Internal",$C1558&lt;&gt;"Hydrostatic"),AND($E1558&lt;&gt;"Pass",$E1558&lt;&gt;"Fail"),AND($G1558&lt;&gt;"",$G1558&lt;&gt;"Open",$G1558&lt;&gt;"Closed")),"Check inputs",IF(AND($E1558="Fail",$G1558=""),"Set follow-up","OK"))))</f>
        <v/>
      </c>
      <c r="I1558" s="26">
        <f>IF(AND(ISNUMBER($A1558),N($A1558)&gt;=18264,N($A1558)&lt;=73050),$A1558,0)</f>
        <v>0</v>
      </c>
    </row>
    <row r="1559" spans="1:9" x14ac:dyDescent="0.25">
      <c r="A1559" s="25"/>
      <c r="B1559" s="13"/>
      <c r="C1559" s="13"/>
      <c r="D1559" s="14"/>
      <c r="E1559" s="13"/>
      <c r="F1559" s="14"/>
      <c r="G1559" s="13"/>
      <c r="H1559" s="16" t="str">
        <f>IF(COUNTA($A1559:$G1559)=0,"",IF(OR($B1559="",SUMPRODUCT(--(Extinguishers!$A$2:$A$301=$B1559))&lt;&gt;1),"Check ID",IF(OR(NOT(AND(ISNUMBER($A1559),N($A1559)&gt;=18264,N($A1559)&lt;=73050)),N($A1559)&lt;SUMPRODUCT(--(Extinguishers!$A$2:$A$301=$B1559),Extinguishers!$E$2:$E$301),AND($C1559&lt;&gt;"Monthly",$C1559&lt;&gt;"Maintenance",$C1559&lt;&gt;"Internal",$C1559&lt;&gt;"Hydrostatic"),AND($E1559&lt;&gt;"Pass",$E1559&lt;&gt;"Fail"),AND($G1559&lt;&gt;"",$G1559&lt;&gt;"Open",$G1559&lt;&gt;"Closed")),"Check inputs",IF(AND($E1559="Fail",$G1559=""),"Set follow-up","OK"))))</f>
        <v/>
      </c>
      <c r="I1559" s="26">
        <f>IF(AND(ISNUMBER($A1559),N($A1559)&gt;=18264,N($A1559)&lt;=73050),$A1559,0)</f>
        <v>0</v>
      </c>
    </row>
    <row r="1560" spans="1:9" x14ac:dyDescent="0.25">
      <c r="A1560" s="25"/>
      <c r="B1560" s="13"/>
      <c r="C1560" s="13"/>
      <c r="D1560" s="14"/>
      <c r="E1560" s="13"/>
      <c r="F1560" s="14"/>
      <c r="G1560" s="13"/>
      <c r="H1560" s="16" t="str">
        <f>IF(COUNTA($A1560:$G1560)=0,"",IF(OR($B1560="",SUMPRODUCT(--(Extinguishers!$A$2:$A$301=$B1560))&lt;&gt;1),"Check ID",IF(OR(NOT(AND(ISNUMBER($A1560),N($A1560)&gt;=18264,N($A1560)&lt;=73050)),N($A1560)&lt;SUMPRODUCT(--(Extinguishers!$A$2:$A$301=$B1560),Extinguishers!$E$2:$E$301),AND($C1560&lt;&gt;"Monthly",$C1560&lt;&gt;"Maintenance",$C1560&lt;&gt;"Internal",$C1560&lt;&gt;"Hydrostatic"),AND($E1560&lt;&gt;"Pass",$E1560&lt;&gt;"Fail"),AND($G1560&lt;&gt;"",$G1560&lt;&gt;"Open",$G1560&lt;&gt;"Closed")),"Check inputs",IF(AND($E1560="Fail",$G1560=""),"Set follow-up","OK"))))</f>
        <v/>
      </c>
      <c r="I1560" s="26">
        <f>IF(AND(ISNUMBER($A1560),N($A1560)&gt;=18264,N($A1560)&lt;=73050),$A1560,0)</f>
        <v>0</v>
      </c>
    </row>
    <row r="1561" spans="1:9" x14ac:dyDescent="0.25">
      <c r="A1561" s="25"/>
      <c r="B1561" s="13"/>
      <c r="C1561" s="13"/>
      <c r="D1561" s="14"/>
      <c r="E1561" s="13"/>
      <c r="F1561" s="14"/>
      <c r="G1561" s="13"/>
      <c r="H1561" s="16" t="str">
        <f>IF(COUNTA($A1561:$G1561)=0,"",IF(OR($B1561="",SUMPRODUCT(--(Extinguishers!$A$2:$A$301=$B1561))&lt;&gt;1),"Check ID",IF(OR(NOT(AND(ISNUMBER($A1561),N($A1561)&gt;=18264,N($A1561)&lt;=73050)),N($A1561)&lt;SUMPRODUCT(--(Extinguishers!$A$2:$A$301=$B1561),Extinguishers!$E$2:$E$301),AND($C1561&lt;&gt;"Monthly",$C1561&lt;&gt;"Maintenance",$C1561&lt;&gt;"Internal",$C1561&lt;&gt;"Hydrostatic"),AND($E1561&lt;&gt;"Pass",$E1561&lt;&gt;"Fail"),AND($G1561&lt;&gt;"",$G1561&lt;&gt;"Open",$G1561&lt;&gt;"Closed")),"Check inputs",IF(AND($E1561="Fail",$G1561=""),"Set follow-up","OK"))))</f>
        <v/>
      </c>
      <c r="I1561" s="26">
        <f>IF(AND(ISNUMBER($A1561),N($A1561)&gt;=18264,N($A1561)&lt;=73050),$A1561,0)</f>
        <v>0</v>
      </c>
    </row>
    <row r="1562" spans="1:9" x14ac:dyDescent="0.25">
      <c r="A1562" s="25"/>
      <c r="B1562" s="13"/>
      <c r="C1562" s="13"/>
      <c r="D1562" s="14"/>
      <c r="E1562" s="13"/>
      <c r="F1562" s="14"/>
      <c r="G1562" s="13"/>
      <c r="H1562" s="16" t="str">
        <f>IF(COUNTA($A1562:$G1562)=0,"",IF(OR($B1562="",SUMPRODUCT(--(Extinguishers!$A$2:$A$301=$B1562))&lt;&gt;1),"Check ID",IF(OR(NOT(AND(ISNUMBER($A1562),N($A1562)&gt;=18264,N($A1562)&lt;=73050)),N($A1562)&lt;SUMPRODUCT(--(Extinguishers!$A$2:$A$301=$B1562),Extinguishers!$E$2:$E$301),AND($C1562&lt;&gt;"Monthly",$C1562&lt;&gt;"Maintenance",$C1562&lt;&gt;"Internal",$C1562&lt;&gt;"Hydrostatic"),AND($E1562&lt;&gt;"Pass",$E1562&lt;&gt;"Fail"),AND($G1562&lt;&gt;"",$G1562&lt;&gt;"Open",$G1562&lt;&gt;"Closed")),"Check inputs",IF(AND($E1562="Fail",$G1562=""),"Set follow-up","OK"))))</f>
        <v/>
      </c>
      <c r="I1562" s="26">
        <f>IF(AND(ISNUMBER($A1562),N($A1562)&gt;=18264,N($A1562)&lt;=73050),$A1562,0)</f>
        <v>0</v>
      </c>
    </row>
    <row r="1563" spans="1:9" x14ac:dyDescent="0.25">
      <c r="A1563" s="25"/>
      <c r="B1563" s="13"/>
      <c r="C1563" s="13"/>
      <c r="D1563" s="14"/>
      <c r="E1563" s="13"/>
      <c r="F1563" s="14"/>
      <c r="G1563" s="13"/>
      <c r="H1563" s="16" t="str">
        <f>IF(COUNTA($A1563:$G1563)=0,"",IF(OR($B1563="",SUMPRODUCT(--(Extinguishers!$A$2:$A$301=$B1563))&lt;&gt;1),"Check ID",IF(OR(NOT(AND(ISNUMBER($A1563),N($A1563)&gt;=18264,N($A1563)&lt;=73050)),N($A1563)&lt;SUMPRODUCT(--(Extinguishers!$A$2:$A$301=$B1563),Extinguishers!$E$2:$E$301),AND($C1563&lt;&gt;"Monthly",$C1563&lt;&gt;"Maintenance",$C1563&lt;&gt;"Internal",$C1563&lt;&gt;"Hydrostatic"),AND($E1563&lt;&gt;"Pass",$E1563&lt;&gt;"Fail"),AND($G1563&lt;&gt;"",$G1563&lt;&gt;"Open",$G1563&lt;&gt;"Closed")),"Check inputs",IF(AND($E1563="Fail",$G1563=""),"Set follow-up","OK"))))</f>
        <v/>
      </c>
      <c r="I1563" s="26">
        <f>IF(AND(ISNUMBER($A1563),N($A1563)&gt;=18264,N($A1563)&lt;=73050),$A1563,0)</f>
        <v>0</v>
      </c>
    </row>
    <row r="1564" spans="1:9" x14ac:dyDescent="0.25">
      <c r="A1564" s="25"/>
      <c r="B1564" s="13"/>
      <c r="C1564" s="13"/>
      <c r="D1564" s="14"/>
      <c r="E1564" s="13"/>
      <c r="F1564" s="14"/>
      <c r="G1564" s="13"/>
      <c r="H1564" s="16" t="str">
        <f>IF(COUNTA($A1564:$G1564)=0,"",IF(OR($B1564="",SUMPRODUCT(--(Extinguishers!$A$2:$A$301=$B1564))&lt;&gt;1),"Check ID",IF(OR(NOT(AND(ISNUMBER($A1564),N($A1564)&gt;=18264,N($A1564)&lt;=73050)),N($A1564)&lt;SUMPRODUCT(--(Extinguishers!$A$2:$A$301=$B1564),Extinguishers!$E$2:$E$301),AND($C1564&lt;&gt;"Monthly",$C1564&lt;&gt;"Maintenance",$C1564&lt;&gt;"Internal",$C1564&lt;&gt;"Hydrostatic"),AND($E1564&lt;&gt;"Pass",$E1564&lt;&gt;"Fail"),AND($G1564&lt;&gt;"",$G1564&lt;&gt;"Open",$G1564&lt;&gt;"Closed")),"Check inputs",IF(AND($E1564="Fail",$G1564=""),"Set follow-up","OK"))))</f>
        <v/>
      </c>
      <c r="I1564" s="26">
        <f>IF(AND(ISNUMBER($A1564),N($A1564)&gt;=18264,N($A1564)&lt;=73050),$A1564,0)</f>
        <v>0</v>
      </c>
    </row>
    <row r="1565" spans="1:9" x14ac:dyDescent="0.25">
      <c r="A1565" s="25"/>
      <c r="B1565" s="13"/>
      <c r="C1565" s="13"/>
      <c r="D1565" s="14"/>
      <c r="E1565" s="13"/>
      <c r="F1565" s="14"/>
      <c r="G1565" s="13"/>
      <c r="H1565" s="16" t="str">
        <f>IF(COUNTA($A1565:$G1565)=0,"",IF(OR($B1565="",SUMPRODUCT(--(Extinguishers!$A$2:$A$301=$B1565))&lt;&gt;1),"Check ID",IF(OR(NOT(AND(ISNUMBER($A1565),N($A1565)&gt;=18264,N($A1565)&lt;=73050)),N($A1565)&lt;SUMPRODUCT(--(Extinguishers!$A$2:$A$301=$B1565),Extinguishers!$E$2:$E$301),AND($C1565&lt;&gt;"Monthly",$C1565&lt;&gt;"Maintenance",$C1565&lt;&gt;"Internal",$C1565&lt;&gt;"Hydrostatic"),AND($E1565&lt;&gt;"Pass",$E1565&lt;&gt;"Fail"),AND($G1565&lt;&gt;"",$G1565&lt;&gt;"Open",$G1565&lt;&gt;"Closed")),"Check inputs",IF(AND($E1565="Fail",$G1565=""),"Set follow-up","OK"))))</f>
        <v/>
      </c>
      <c r="I1565" s="26">
        <f>IF(AND(ISNUMBER($A1565),N($A1565)&gt;=18264,N($A1565)&lt;=73050),$A1565,0)</f>
        <v>0</v>
      </c>
    </row>
    <row r="1566" spans="1:9" x14ac:dyDescent="0.25">
      <c r="A1566" s="25"/>
      <c r="B1566" s="13"/>
      <c r="C1566" s="13"/>
      <c r="D1566" s="14"/>
      <c r="E1566" s="13"/>
      <c r="F1566" s="14"/>
      <c r="G1566" s="13"/>
      <c r="H1566" s="16" t="str">
        <f>IF(COUNTA($A1566:$G1566)=0,"",IF(OR($B1566="",SUMPRODUCT(--(Extinguishers!$A$2:$A$301=$B1566))&lt;&gt;1),"Check ID",IF(OR(NOT(AND(ISNUMBER($A1566),N($A1566)&gt;=18264,N($A1566)&lt;=73050)),N($A1566)&lt;SUMPRODUCT(--(Extinguishers!$A$2:$A$301=$B1566),Extinguishers!$E$2:$E$301),AND($C1566&lt;&gt;"Monthly",$C1566&lt;&gt;"Maintenance",$C1566&lt;&gt;"Internal",$C1566&lt;&gt;"Hydrostatic"),AND($E1566&lt;&gt;"Pass",$E1566&lt;&gt;"Fail"),AND($G1566&lt;&gt;"",$G1566&lt;&gt;"Open",$G1566&lt;&gt;"Closed")),"Check inputs",IF(AND($E1566="Fail",$G1566=""),"Set follow-up","OK"))))</f>
        <v/>
      </c>
      <c r="I1566" s="26">
        <f>IF(AND(ISNUMBER($A1566),N($A1566)&gt;=18264,N($A1566)&lt;=73050),$A1566,0)</f>
        <v>0</v>
      </c>
    </row>
    <row r="1567" spans="1:9" x14ac:dyDescent="0.25">
      <c r="A1567" s="25"/>
      <c r="B1567" s="13"/>
      <c r="C1567" s="13"/>
      <c r="D1567" s="14"/>
      <c r="E1567" s="13"/>
      <c r="F1567" s="14"/>
      <c r="G1567" s="13"/>
      <c r="H1567" s="16" t="str">
        <f>IF(COUNTA($A1567:$G1567)=0,"",IF(OR($B1567="",SUMPRODUCT(--(Extinguishers!$A$2:$A$301=$B1567))&lt;&gt;1),"Check ID",IF(OR(NOT(AND(ISNUMBER($A1567),N($A1567)&gt;=18264,N($A1567)&lt;=73050)),N($A1567)&lt;SUMPRODUCT(--(Extinguishers!$A$2:$A$301=$B1567),Extinguishers!$E$2:$E$301),AND($C1567&lt;&gt;"Monthly",$C1567&lt;&gt;"Maintenance",$C1567&lt;&gt;"Internal",$C1567&lt;&gt;"Hydrostatic"),AND($E1567&lt;&gt;"Pass",$E1567&lt;&gt;"Fail"),AND($G1567&lt;&gt;"",$G1567&lt;&gt;"Open",$G1567&lt;&gt;"Closed")),"Check inputs",IF(AND($E1567="Fail",$G1567=""),"Set follow-up","OK"))))</f>
        <v/>
      </c>
      <c r="I1567" s="26">
        <f>IF(AND(ISNUMBER($A1567),N($A1567)&gt;=18264,N($A1567)&lt;=73050),$A1567,0)</f>
        <v>0</v>
      </c>
    </row>
    <row r="1568" spans="1:9" x14ac:dyDescent="0.25">
      <c r="A1568" s="25"/>
      <c r="B1568" s="13"/>
      <c r="C1568" s="13"/>
      <c r="D1568" s="14"/>
      <c r="E1568" s="13"/>
      <c r="F1568" s="14"/>
      <c r="G1568" s="13"/>
      <c r="H1568" s="16" t="str">
        <f>IF(COUNTA($A1568:$G1568)=0,"",IF(OR($B1568="",SUMPRODUCT(--(Extinguishers!$A$2:$A$301=$B1568))&lt;&gt;1),"Check ID",IF(OR(NOT(AND(ISNUMBER($A1568),N($A1568)&gt;=18264,N($A1568)&lt;=73050)),N($A1568)&lt;SUMPRODUCT(--(Extinguishers!$A$2:$A$301=$B1568),Extinguishers!$E$2:$E$301),AND($C1568&lt;&gt;"Monthly",$C1568&lt;&gt;"Maintenance",$C1568&lt;&gt;"Internal",$C1568&lt;&gt;"Hydrostatic"),AND($E1568&lt;&gt;"Pass",$E1568&lt;&gt;"Fail"),AND($G1568&lt;&gt;"",$G1568&lt;&gt;"Open",$G1568&lt;&gt;"Closed")),"Check inputs",IF(AND($E1568="Fail",$G1568=""),"Set follow-up","OK"))))</f>
        <v/>
      </c>
      <c r="I1568" s="26">
        <f>IF(AND(ISNUMBER($A1568),N($A1568)&gt;=18264,N($A1568)&lt;=73050),$A1568,0)</f>
        <v>0</v>
      </c>
    </row>
    <row r="1569" spans="1:9" x14ac:dyDescent="0.25">
      <c r="A1569" s="25"/>
      <c r="B1569" s="13"/>
      <c r="C1569" s="13"/>
      <c r="D1569" s="14"/>
      <c r="E1569" s="13"/>
      <c r="F1569" s="14"/>
      <c r="G1569" s="13"/>
      <c r="H1569" s="16" t="str">
        <f>IF(COUNTA($A1569:$G1569)=0,"",IF(OR($B1569="",SUMPRODUCT(--(Extinguishers!$A$2:$A$301=$B1569))&lt;&gt;1),"Check ID",IF(OR(NOT(AND(ISNUMBER($A1569),N($A1569)&gt;=18264,N($A1569)&lt;=73050)),N($A1569)&lt;SUMPRODUCT(--(Extinguishers!$A$2:$A$301=$B1569),Extinguishers!$E$2:$E$301),AND($C1569&lt;&gt;"Monthly",$C1569&lt;&gt;"Maintenance",$C1569&lt;&gt;"Internal",$C1569&lt;&gt;"Hydrostatic"),AND($E1569&lt;&gt;"Pass",$E1569&lt;&gt;"Fail"),AND($G1569&lt;&gt;"",$G1569&lt;&gt;"Open",$G1569&lt;&gt;"Closed")),"Check inputs",IF(AND($E1569="Fail",$G1569=""),"Set follow-up","OK"))))</f>
        <v/>
      </c>
      <c r="I1569" s="26">
        <f>IF(AND(ISNUMBER($A1569),N($A1569)&gt;=18264,N($A1569)&lt;=73050),$A1569,0)</f>
        <v>0</v>
      </c>
    </row>
    <row r="1570" spans="1:9" x14ac:dyDescent="0.25">
      <c r="A1570" s="25"/>
      <c r="B1570" s="13"/>
      <c r="C1570" s="13"/>
      <c r="D1570" s="14"/>
      <c r="E1570" s="13"/>
      <c r="F1570" s="14"/>
      <c r="G1570" s="13"/>
      <c r="H1570" s="16" t="str">
        <f>IF(COUNTA($A1570:$G1570)=0,"",IF(OR($B1570="",SUMPRODUCT(--(Extinguishers!$A$2:$A$301=$B1570))&lt;&gt;1),"Check ID",IF(OR(NOT(AND(ISNUMBER($A1570),N($A1570)&gt;=18264,N($A1570)&lt;=73050)),N($A1570)&lt;SUMPRODUCT(--(Extinguishers!$A$2:$A$301=$B1570),Extinguishers!$E$2:$E$301),AND($C1570&lt;&gt;"Monthly",$C1570&lt;&gt;"Maintenance",$C1570&lt;&gt;"Internal",$C1570&lt;&gt;"Hydrostatic"),AND($E1570&lt;&gt;"Pass",$E1570&lt;&gt;"Fail"),AND($G1570&lt;&gt;"",$G1570&lt;&gt;"Open",$G1570&lt;&gt;"Closed")),"Check inputs",IF(AND($E1570="Fail",$G1570=""),"Set follow-up","OK"))))</f>
        <v/>
      </c>
      <c r="I1570" s="26">
        <f>IF(AND(ISNUMBER($A1570),N($A1570)&gt;=18264,N($A1570)&lt;=73050),$A1570,0)</f>
        <v>0</v>
      </c>
    </row>
    <row r="1571" spans="1:9" x14ac:dyDescent="0.25">
      <c r="A1571" s="25"/>
      <c r="B1571" s="13"/>
      <c r="C1571" s="13"/>
      <c r="D1571" s="14"/>
      <c r="E1571" s="13"/>
      <c r="F1571" s="14"/>
      <c r="G1571" s="13"/>
      <c r="H1571" s="16" t="str">
        <f>IF(COUNTA($A1571:$G1571)=0,"",IF(OR($B1571="",SUMPRODUCT(--(Extinguishers!$A$2:$A$301=$B1571))&lt;&gt;1),"Check ID",IF(OR(NOT(AND(ISNUMBER($A1571),N($A1571)&gt;=18264,N($A1571)&lt;=73050)),N($A1571)&lt;SUMPRODUCT(--(Extinguishers!$A$2:$A$301=$B1571),Extinguishers!$E$2:$E$301),AND($C1571&lt;&gt;"Monthly",$C1571&lt;&gt;"Maintenance",$C1571&lt;&gt;"Internal",$C1571&lt;&gt;"Hydrostatic"),AND($E1571&lt;&gt;"Pass",$E1571&lt;&gt;"Fail"),AND($G1571&lt;&gt;"",$G1571&lt;&gt;"Open",$G1571&lt;&gt;"Closed")),"Check inputs",IF(AND($E1571="Fail",$G1571=""),"Set follow-up","OK"))))</f>
        <v/>
      </c>
      <c r="I1571" s="26">
        <f>IF(AND(ISNUMBER($A1571),N($A1571)&gt;=18264,N($A1571)&lt;=73050),$A1571,0)</f>
        <v>0</v>
      </c>
    </row>
    <row r="1572" spans="1:9" x14ac:dyDescent="0.25">
      <c r="A1572" s="25"/>
      <c r="B1572" s="13"/>
      <c r="C1572" s="13"/>
      <c r="D1572" s="14"/>
      <c r="E1572" s="13"/>
      <c r="F1572" s="14"/>
      <c r="G1572" s="13"/>
      <c r="H1572" s="16" t="str">
        <f>IF(COUNTA($A1572:$G1572)=0,"",IF(OR($B1572="",SUMPRODUCT(--(Extinguishers!$A$2:$A$301=$B1572))&lt;&gt;1),"Check ID",IF(OR(NOT(AND(ISNUMBER($A1572),N($A1572)&gt;=18264,N($A1572)&lt;=73050)),N($A1572)&lt;SUMPRODUCT(--(Extinguishers!$A$2:$A$301=$B1572),Extinguishers!$E$2:$E$301),AND($C1572&lt;&gt;"Monthly",$C1572&lt;&gt;"Maintenance",$C1572&lt;&gt;"Internal",$C1572&lt;&gt;"Hydrostatic"),AND($E1572&lt;&gt;"Pass",$E1572&lt;&gt;"Fail"),AND($G1572&lt;&gt;"",$G1572&lt;&gt;"Open",$G1572&lt;&gt;"Closed")),"Check inputs",IF(AND($E1572="Fail",$G1572=""),"Set follow-up","OK"))))</f>
        <v/>
      </c>
      <c r="I1572" s="26">
        <f>IF(AND(ISNUMBER($A1572),N($A1572)&gt;=18264,N($A1572)&lt;=73050),$A1572,0)</f>
        <v>0</v>
      </c>
    </row>
    <row r="1573" spans="1:9" x14ac:dyDescent="0.25">
      <c r="A1573" s="25"/>
      <c r="B1573" s="13"/>
      <c r="C1573" s="13"/>
      <c r="D1573" s="14"/>
      <c r="E1573" s="13"/>
      <c r="F1573" s="14"/>
      <c r="G1573" s="13"/>
      <c r="H1573" s="16" t="str">
        <f>IF(COUNTA($A1573:$G1573)=0,"",IF(OR($B1573="",SUMPRODUCT(--(Extinguishers!$A$2:$A$301=$B1573))&lt;&gt;1),"Check ID",IF(OR(NOT(AND(ISNUMBER($A1573),N($A1573)&gt;=18264,N($A1573)&lt;=73050)),N($A1573)&lt;SUMPRODUCT(--(Extinguishers!$A$2:$A$301=$B1573),Extinguishers!$E$2:$E$301),AND($C1573&lt;&gt;"Monthly",$C1573&lt;&gt;"Maintenance",$C1573&lt;&gt;"Internal",$C1573&lt;&gt;"Hydrostatic"),AND($E1573&lt;&gt;"Pass",$E1573&lt;&gt;"Fail"),AND($G1573&lt;&gt;"",$G1573&lt;&gt;"Open",$G1573&lt;&gt;"Closed")),"Check inputs",IF(AND($E1573="Fail",$G1573=""),"Set follow-up","OK"))))</f>
        <v/>
      </c>
      <c r="I1573" s="26">
        <f>IF(AND(ISNUMBER($A1573),N($A1573)&gt;=18264,N($A1573)&lt;=73050),$A1573,0)</f>
        <v>0</v>
      </c>
    </row>
    <row r="1574" spans="1:9" x14ac:dyDescent="0.25">
      <c r="A1574" s="25"/>
      <c r="B1574" s="13"/>
      <c r="C1574" s="13"/>
      <c r="D1574" s="14"/>
      <c r="E1574" s="13"/>
      <c r="F1574" s="14"/>
      <c r="G1574" s="13"/>
      <c r="H1574" s="16" t="str">
        <f>IF(COUNTA($A1574:$G1574)=0,"",IF(OR($B1574="",SUMPRODUCT(--(Extinguishers!$A$2:$A$301=$B1574))&lt;&gt;1),"Check ID",IF(OR(NOT(AND(ISNUMBER($A1574),N($A1574)&gt;=18264,N($A1574)&lt;=73050)),N($A1574)&lt;SUMPRODUCT(--(Extinguishers!$A$2:$A$301=$B1574),Extinguishers!$E$2:$E$301),AND($C1574&lt;&gt;"Monthly",$C1574&lt;&gt;"Maintenance",$C1574&lt;&gt;"Internal",$C1574&lt;&gt;"Hydrostatic"),AND($E1574&lt;&gt;"Pass",$E1574&lt;&gt;"Fail"),AND($G1574&lt;&gt;"",$G1574&lt;&gt;"Open",$G1574&lt;&gt;"Closed")),"Check inputs",IF(AND($E1574="Fail",$G1574=""),"Set follow-up","OK"))))</f>
        <v/>
      </c>
      <c r="I1574" s="26">
        <f>IF(AND(ISNUMBER($A1574),N($A1574)&gt;=18264,N($A1574)&lt;=73050),$A1574,0)</f>
        <v>0</v>
      </c>
    </row>
    <row r="1575" spans="1:9" x14ac:dyDescent="0.25">
      <c r="A1575" s="25"/>
      <c r="B1575" s="13"/>
      <c r="C1575" s="13"/>
      <c r="D1575" s="14"/>
      <c r="E1575" s="13"/>
      <c r="F1575" s="14"/>
      <c r="G1575" s="13"/>
      <c r="H1575" s="16" t="str">
        <f>IF(COUNTA($A1575:$G1575)=0,"",IF(OR($B1575="",SUMPRODUCT(--(Extinguishers!$A$2:$A$301=$B1575))&lt;&gt;1),"Check ID",IF(OR(NOT(AND(ISNUMBER($A1575),N($A1575)&gt;=18264,N($A1575)&lt;=73050)),N($A1575)&lt;SUMPRODUCT(--(Extinguishers!$A$2:$A$301=$B1575),Extinguishers!$E$2:$E$301),AND($C1575&lt;&gt;"Monthly",$C1575&lt;&gt;"Maintenance",$C1575&lt;&gt;"Internal",$C1575&lt;&gt;"Hydrostatic"),AND($E1575&lt;&gt;"Pass",$E1575&lt;&gt;"Fail"),AND($G1575&lt;&gt;"",$G1575&lt;&gt;"Open",$G1575&lt;&gt;"Closed")),"Check inputs",IF(AND($E1575="Fail",$G1575=""),"Set follow-up","OK"))))</f>
        <v/>
      </c>
      <c r="I1575" s="26">
        <f>IF(AND(ISNUMBER($A1575),N($A1575)&gt;=18264,N($A1575)&lt;=73050),$A1575,0)</f>
        <v>0</v>
      </c>
    </row>
    <row r="1576" spans="1:9" x14ac:dyDescent="0.25">
      <c r="A1576" s="25"/>
      <c r="B1576" s="13"/>
      <c r="C1576" s="13"/>
      <c r="D1576" s="14"/>
      <c r="E1576" s="13"/>
      <c r="F1576" s="14"/>
      <c r="G1576" s="13"/>
      <c r="H1576" s="16" t="str">
        <f>IF(COUNTA($A1576:$G1576)=0,"",IF(OR($B1576="",SUMPRODUCT(--(Extinguishers!$A$2:$A$301=$B1576))&lt;&gt;1),"Check ID",IF(OR(NOT(AND(ISNUMBER($A1576),N($A1576)&gt;=18264,N($A1576)&lt;=73050)),N($A1576)&lt;SUMPRODUCT(--(Extinguishers!$A$2:$A$301=$B1576),Extinguishers!$E$2:$E$301),AND($C1576&lt;&gt;"Monthly",$C1576&lt;&gt;"Maintenance",$C1576&lt;&gt;"Internal",$C1576&lt;&gt;"Hydrostatic"),AND($E1576&lt;&gt;"Pass",$E1576&lt;&gt;"Fail"),AND($G1576&lt;&gt;"",$G1576&lt;&gt;"Open",$G1576&lt;&gt;"Closed")),"Check inputs",IF(AND($E1576="Fail",$G1576=""),"Set follow-up","OK"))))</f>
        <v/>
      </c>
      <c r="I1576" s="26">
        <f>IF(AND(ISNUMBER($A1576),N($A1576)&gt;=18264,N($A1576)&lt;=73050),$A1576,0)</f>
        <v>0</v>
      </c>
    </row>
    <row r="1577" spans="1:9" x14ac:dyDescent="0.25">
      <c r="A1577" s="25"/>
      <c r="B1577" s="13"/>
      <c r="C1577" s="13"/>
      <c r="D1577" s="14"/>
      <c r="E1577" s="13"/>
      <c r="F1577" s="14"/>
      <c r="G1577" s="13"/>
      <c r="H1577" s="16" t="str">
        <f>IF(COUNTA($A1577:$G1577)=0,"",IF(OR($B1577="",SUMPRODUCT(--(Extinguishers!$A$2:$A$301=$B1577))&lt;&gt;1),"Check ID",IF(OR(NOT(AND(ISNUMBER($A1577),N($A1577)&gt;=18264,N($A1577)&lt;=73050)),N($A1577)&lt;SUMPRODUCT(--(Extinguishers!$A$2:$A$301=$B1577),Extinguishers!$E$2:$E$301),AND($C1577&lt;&gt;"Monthly",$C1577&lt;&gt;"Maintenance",$C1577&lt;&gt;"Internal",$C1577&lt;&gt;"Hydrostatic"),AND($E1577&lt;&gt;"Pass",$E1577&lt;&gt;"Fail"),AND($G1577&lt;&gt;"",$G1577&lt;&gt;"Open",$G1577&lt;&gt;"Closed")),"Check inputs",IF(AND($E1577="Fail",$G1577=""),"Set follow-up","OK"))))</f>
        <v/>
      </c>
      <c r="I1577" s="26">
        <f>IF(AND(ISNUMBER($A1577),N($A1577)&gt;=18264,N($A1577)&lt;=73050),$A1577,0)</f>
        <v>0</v>
      </c>
    </row>
    <row r="1578" spans="1:9" x14ac:dyDescent="0.25">
      <c r="A1578" s="25"/>
      <c r="B1578" s="13"/>
      <c r="C1578" s="13"/>
      <c r="D1578" s="14"/>
      <c r="E1578" s="13"/>
      <c r="F1578" s="14"/>
      <c r="G1578" s="13"/>
      <c r="H1578" s="16" t="str">
        <f>IF(COUNTA($A1578:$G1578)=0,"",IF(OR($B1578="",SUMPRODUCT(--(Extinguishers!$A$2:$A$301=$B1578))&lt;&gt;1),"Check ID",IF(OR(NOT(AND(ISNUMBER($A1578),N($A1578)&gt;=18264,N($A1578)&lt;=73050)),N($A1578)&lt;SUMPRODUCT(--(Extinguishers!$A$2:$A$301=$B1578),Extinguishers!$E$2:$E$301),AND($C1578&lt;&gt;"Monthly",$C1578&lt;&gt;"Maintenance",$C1578&lt;&gt;"Internal",$C1578&lt;&gt;"Hydrostatic"),AND($E1578&lt;&gt;"Pass",$E1578&lt;&gt;"Fail"),AND($G1578&lt;&gt;"",$G1578&lt;&gt;"Open",$G1578&lt;&gt;"Closed")),"Check inputs",IF(AND($E1578="Fail",$G1578=""),"Set follow-up","OK"))))</f>
        <v/>
      </c>
      <c r="I1578" s="26">
        <f>IF(AND(ISNUMBER($A1578),N($A1578)&gt;=18264,N($A1578)&lt;=73050),$A1578,0)</f>
        <v>0</v>
      </c>
    </row>
    <row r="1579" spans="1:9" x14ac:dyDescent="0.25">
      <c r="A1579" s="25"/>
      <c r="B1579" s="13"/>
      <c r="C1579" s="13"/>
      <c r="D1579" s="14"/>
      <c r="E1579" s="13"/>
      <c r="F1579" s="14"/>
      <c r="G1579" s="13"/>
      <c r="H1579" s="16" t="str">
        <f>IF(COUNTA($A1579:$G1579)=0,"",IF(OR($B1579="",SUMPRODUCT(--(Extinguishers!$A$2:$A$301=$B1579))&lt;&gt;1),"Check ID",IF(OR(NOT(AND(ISNUMBER($A1579),N($A1579)&gt;=18264,N($A1579)&lt;=73050)),N($A1579)&lt;SUMPRODUCT(--(Extinguishers!$A$2:$A$301=$B1579),Extinguishers!$E$2:$E$301),AND($C1579&lt;&gt;"Monthly",$C1579&lt;&gt;"Maintenance",$C1579&lt;&gt;"Internal",$C1579&lt;&gt;"Hydrostatic"),AND($E1579&lt;&gt;"Pass",$E1579&lt;&gt;"Fail"),AND($G1579&lt;&gt;"",$G1579&lt;&gt;"Open",$G1579&lt;&gt;"Closed")),"Check inputs",IF(AND($E1579="Fail",$G1579=""),"Set follow-up","OK"))))</f>
        <v/>
      </c>
      <c r="I1579" s="26">
        <f>IF(AND(ISNUMBER($A1579),N($A1579)&gt;=18264,N($A1579)&lt;=73050),$A1579,0)</f>
        <v>0</v>
      </c>
    </row>
    <row r="1580" spans="1:9" x14ac:dyDescent="0.25">
      <c r="A1580" s="25"/>
      <c r="B1580" s="13"/>
      <c r="C1580" s="13"/>
      <c r="D1580" s="14"/>
      <c r="E1580" s="13"/>
      <c r="F1580" s="14"/>
      <c r="G1580" s="13"/>
      <c r="H1580" s="16" t="str">
        <f>IF(COUNTA($A1580:$G1580)=0,"",IF(OR($B1580="",SUMPRODUCT(--(Extinguishers!$A$2:$A$301=$B1580))&lt;&gt;1),"Check ID",IF(OR(NOT(AND(ISNUMBER($A1580),N($A1580)&gt;=18264,N($A1580)&lt;=73050)),N($A1580)&lt;SUMPRODUCT(--(Extinguishers!$A$2:$A$301=$B1580),Extinguishers!$E$2:$E$301),AND($C1580&lt;&gt;"Monthly",$C1580&lt;&gt;"Maintenance",$C1580&lt;&gt;"Internal",$C1580&lt;&gt;"Hydrostatic"),AND($E1580&lt;&gt;"Pass",$E1580&lt;&gt;"Fail"),AND($G1580&lt;&gt;"",$G1580&lt;&gt;"Open",$G1580&lt;&gt;"Closed")),"Check inputs",IF(AND($E1580="Fail",$G1580=""),"Set follow-up","OK"))))</f>
        <v/>
      </c>
      <c r="I1580" s="26">
        <f>IF(AND(ISNUMBER($A1580),N($A1580)&gt;=18264,N($A1580)&lt;=73050),$A1580,0)</f>
        <v>0</v>
      </c>
    </row>
    <row r="1581" spans="1:9" x14ac:dyDescent="0.25">
      <c r="A1581" s="25"/>
      <c r="B1581" s="13"/>
      <c r="C1581" s="13"/>
      <c r="D1581" s="14"/>
      <c r="E1581" s="13"/>
      <c r="F1581" s="14"/>
      <c r="G1581" s="13"/>
      <c r="H1581" s="16" t="str">
        <f>IF(COUNTA($A1581:$G1581)=0,"",IF(OR($B1581="",SUMPRODUCT(--(Extinguishers!$A$2:$A$301=$B1581))&lt;&gt;1),"Check ID",IF(OR(NOT(AND(ISNUMBER($A1581),N($A1581)&gt;=18264,N($A1581)&lt;=73050)),N($A1581)&lt;SUMPRODUCT(--(Extinguishers!$A$2:$A$301=$B1581),Extinguishers!$E$2:$E$301),AND($C1581&lt;&gt;"Monthly",$C1581&lt;&gt;"Maintenance",$C1581&lt;&gt;"Internal",$C1581&lt;&gt;"Hydrostatic"),AND($E1581&lt;&gt;"Pass",$E1581&lt;&gt;"Fail"),AND($G1581&lt;&gt;"",$G1581&lt;&gt;"Open",$G1581&lt;&gt;"Closed")),"Check inputs",IF(AND($E1581="Fail",$G1581=""),"Set follow-up","OK"))))</f>
        <v/>
      </c>
      <c r="I1581" s="26">
        <f>IF(AND(ISNUMBER($A1581),N($A1581)&gt;=18264,N($A1581)&lt;=73050),$A1581,0)</f>
        <v>0</v>
      </c>
    </row>
    <row r="1582" spans="1:9" x14ac:dyDescent="0.25">
      <c r="A1582" s="25"/>
      <c r="B1582" s="13"/>
      <c r="C1582" s="13"/>
      <c r="D1582" s="14"/>
      <c r="E1582" s="13"/>
      <c r="F1582" s="14"/>
      <c r="G1582" s="13"/>
      <c r="H1582" s="16" t="str">
        <f>IF(COUNTA($A1582:$G1582)=0,"",IF(OR($B1582="",SUMPRODUCT(--(Extinguishers!$A$2:$A$301=$B1582))&lt;&gt;1),"Check ID",IF(OR(NOT(AND(ISNUMBER($A1582),N($A1582)&gt;=18264,N($A1582)&lt;=73050)),N($A1582)&lt;SUMPRODUCT(--(Extinguishers!$A$2:$A$301=$B1582),Extinguishers!$E$2:$E$301),AND($C1582&lt;&gt;"Monthly",$C1582&lt;&gt;"Maintenance",$C1582&lt;&gt;"Internal",$C1582&lt;&gt;"Hydrostatic"),AND($E1582&lt;&gt;"Pass",$E1582&lt;&gt;"Fail"),AND($G1582&lt;&gt;"",$G1582&lt;&gt;"Open",$G1582&lt;&gt;"Closed")),"Check inputs",IF(AND($E1582="Fail",$G1582=""),"Set follow-up","OK"))))</f>
        <v/>
      </c>
      <c r="I1582" s="26">
        <f>IF(AND(ISNUMBER($A1582),N($A1582)&gt;=18264,N($A1582)&lt;=73050),$A1582,0)</f>
        <v>0</v>
      </c>
    </row>
    <row r="1583" spans="1:9" x14ac:dyDescent="0.25">
      <c r="A1583" s="25"/>
      <c r="B1583" s="13"/>
      <c r="C1583" s="13"/>
      <c r="D1583" s="14"/>
      <c r="E1583" s="13"/>
      <c r="F1583" s="14"/>
      <c r="G1583" s="13"/>
      <c r="H1583" s="16" t="str">
        <f>IF(COUNTA($A1583:$G1583)=0,"",IF(OR($B1583="",SUMPRODUCT(--(Extinguishers!$A$2:$A$301=$B1583))&lt;&gt;1),"Check ID",IF(OR(NOT(AND(ISNUMBER($A1583),N($A1583)&gt;=18264,N($A1583)&lt;=73050)),N($A1583)&lt;SUMPRODUCT(--(Extinguishers!$A$2:$A$301=$B1583),Extinguishers!$E$2:$E$301),AND($C1583&lt;&gt;"Monthly",$C1583&lt;&gt;"Maintenance",$C1583&lt;&gt;"Internal",$C1583&lt;&gt;"Hydrostatic"),AND($E1583&lt;&gt;"Pass",$E1583&lt;&gt;"Fail"),AND($G1583&lt;&gt;"",$G1583&lt;&gt;"Open",$G1583&lt;&gt;"Closed")),"Check inputs",IF(AND($E1583="Fail",$G1583=""),"Set follow-up","OK"))))</f>
        <v/>
      </c>
      <c r="I1583" s="26">
        <f>IF(AND(ISNUMBER($A1583),N($A1583)&gt;=18264,N($A1583)&lt;=73050),$A1583,0)</f>
        <v>0</v>
      </c>
    </row>
    <row r="1584" spans="1:9" x14ac:dyDescent="0.25">
      <c r="A1584" s="25"/>
      <c r="B1584" s="13"/>
      <c r="C1584" s="13"/>
      <c r="D1584" s="14"/>
      <c r="E1584" s="13"/>
      <c r="F1584" s="14"/>
      <c r="G1584" s="13"/>
      <c r="H1584" s="16" t="str">
        <f>IF(COUNTA($A1584:$G1584)=0,"",IF(OR($B1584="",SUMPRODUCT(--(Extinguishers!$A$2:$A$301=$B1584))&lt;&gt;1),"Check ID",IF(OR(NOT(AND(ISNUMBER($A1584),N($A1584)&gt;=18264,N($A1584)&lt;=73050)),N($A1584)&lt;SUMPRODUCT(--(Extinguishers!$A$2:$A$301=$B1584),Extinguishers!$E$2:$E$301),AND($C1584&lt;&gt;"Monthly",$C1584&lt;&gt;"Maintenance",$C1584&lt;&gt;"Internal",$C1584&lt;&gt;"Hydrostatic"),AND($E1584&lt;&gt;"Pass",$E1584&lt;&gt;"Fail"),AND($G1584&lt;&gt;"",$G1584&lt;&gt;"Open",$G1584&lt;&gt;"Closed")),"Check inputs",IF(AND($E1584="Fail",$G1584=""),"Set follow-up","OK"))))</f>
        <v/>
      </c>
      <c r="I1584" s="26">
        <f>IF(AND(ISNUMBER($A1584),N($A1584)&gt;=18264,N($A1584)&lt;=73050),$A1584,0)</f>
        <v>0</v>
      </c>
    </row>
    <row r="1585" spans="1:9" x14ac:dyDescent="0.25">
      <c r="A1585" s="25"/>
      <c r="B1585" s="13"/>
      <c r="C1585" s="13"/>
      <c r="D1585" s="14"/>
      <c r="E1585" s="13"/>
      <c r="F1585" s="14"/>
      <c r="G1585" s="13"/>
      <c r="H1585" s="16" t="str">
        <f>IF(COUNTA($A1585:$G1585)=0,"",IF(OR($B1585="",SUMPRODUCT(--(Extinguishers!$A$2:$A$301=$B1585))&lt;&gt;1),"Check ID",IF(OR(NOT(AND(ISNUMBER($A1585),N($A1585)&gt;=18264,N($A1585)&lt;=73050)),N($A1585)&lt;SUMPRODUCT(--(Extinguishers!$A$2:$A$301=$B1585),Extinguishers!$E$2:$E$301),AND($C1585&lt;&gt;"Monthly",$C1585&lt;&gt;"Maintenance",$C1585&lt;&gt;"Internal",$C1585&lt;&gt;"Hydrostatic"),AND($E1585&lt;&gt;"Pass",$E1585&lt;&gt;"Fail"),AND($G1585&lt;&gt;"",$G1585&lt;&gt;"Open",$G1585&lt;&gt;"Closed")),"Check inputs",IF(AND($E1585="Fail",$G1585=""),"Set follow-up","OK"))))</f>
        <v/>
      </c>
      <c r="I1585" s="26">
        <f>IF(AND(ISNUMBER($A1585),N($A1585)&gt;=18264,N($A1585)&lt;=73050),$A1585,0)</f>
        <v>0</v>
      </c>
    </row>
    <row r="1586" spans="1:9" x14ac:dyDescent="0.25">
      <c r="A1586" s="25"/>
      <c r="B1586" s="13"/>
      <c r="C1586" s="13"/>
      <c r="D1586" s="14"/>
      <c r="E1586" s="13"/>
      <c r="F1586" s="14"/>
      <c r="G1586" s="13"/>
      <c r="H1586" s="16" t="str">
        <f>IF(COUNTA($A1586:$G1586)=0,"",IF(OR($B1586="",SUMPRODUCT(--(Extinguishers!$A$2:$A$301=$B1586))&lt;&gt;1),"Check ID",IF(OR(NOT(AND(ISNUMBER($A1586),N($A1586)&gt;=18264,N($A1586)&lt;=73050)),N($A1586)&lt;SUMPRODUCT(--(Extinguishers!$A$2:$A$301=$B1586),Extinguishers!$E$2:$E$301),AND($C1586&lt;&gt;"Monthly",$C1586&lt;&gt;"Maintenance",$C1586&lt;&gt;"Internal",$C1586&lt;&gt;"Hydrostatic"),AND($E1586&lt;&gt;"Pass",$E1586&lt;&gt;"Fail"),AND($G1586&lt;&gt;"",$G1586&lt;&gt;"Open",$G1586&lt;&gt;"Closed")),"Check inputs",IF(AND($E1586="Fail",$G1586=""),"Set follow-up","OK"))))</f>
        <v/>
      </c>
      <c r="I1586" s="26">
        <f>IF(AND(ISNUMBER($A1586),N($A1586)&gt;=18264,N($A1586)&lt;=73050),$A1586,0)</f>
        <v>0</v>
      </c>
    </row>
    <row r="1587" spans="1:9" x14ac:dyDescent="0.25">
      <c r="A1587" s="25"/>
      <c r="B1587" s="13"/>
      <c r="C1587" s="13"/>
      <c r="D1587" s="14"/>
      <c r="E1587" s="13"/>
      <c r="F1587" s="14"/>
      <c r="G1587" s="13"/>
      <c r="H1587" s="16" t="str">
        <f>IF(COUNTA($A1587:$G1587)=0,"",IF(OR($B1587="",SUMPRODUCT(--(Extinguishers!$A$2:$A$301=$B1587))&lt;&gt;1),"Check ID",IF(OR(NOT(AND(ISNUMBER($A1587),N($A1587)&gt;=18264,N($A1587)&lt;=73050)),N($A1587)&lt;SUMPRODUCT(--(Extinguishers!$A$2:$A$301=$B1587),Extinguishers!$E$2:$E$301),AND($C1587&lt;&gt;"Monthly",$C1587&lt;&gt;"Maintenance",$C1587&lt;&gt;"Internal",$C1587&lt;&gt;"Hydrostatic"),AND($E1587&lt;&gt;"Pass",$E1587&lt;&gt;"Fail"),AND($G1587&lt;&gt;"",$G1587&lt;&gt;"Open",$G1587&lt;&gt;"Closed")),"Check inputs",IF(AND($E1587="Fail",$G1587=""),"Set follow-up","OK"))))</f>
        <v/>
      </c>
      <c r="I1587" s="26">
        <f>IF(AND(ISNUMBER($A1587),N($A1587)&gt;=18264,N($A1587)&lt;=73050),$A1587,0)</f>
        <v>0</v>
      </c>
    </row>
    <row r="1588" spans="1:9" x14ac:dyDescent="0.25">
      <c r="A1588" s="25"/>
      <c r="B1588" s="13"/>
      <c r="C1588" s="13"/>
      <c r="D1588" s="14"/>
      <c r="E1588" s="13"/>
      <c r="F1588" s="14"/>
      <c r="G1588" s="13"/>
      <c r="H1588" s="16" t="str">
        <f>IF(COUNTA($A1588:$G1588)=0,"",IF(OR($B1588="",SUMPRODUCT(--(Extinguishers!$A$2:$A$301=$B1588))&lt;&gt;1),"Check ID",IF(OR(NOT(AND(ISNUMBER($A1588),N($A1588)&gt;=18264,N($A1588)&lt;=73050)),N($A1588)&lt;SUMPRODUCT(--(Extinguishers!$A$2:$A$301=$B1588),Extinguishers!$E$2:$E$301),AND($C1588&lt;&gt;"Monthly",$C1588&lt;&gt;"Maintenance",$C1588&lt;&gt;"Internal",$C1588&lt;&gt;"Hydrostatic"),AND($E1588&lt;&gt;"Pass",$E1588&lt;&gt;"Fail"),AND($G1588&lt;&gt;"",$G1588&lt;&gt;"Open",$G1588&lt;&gt;"Closed")),"Check inputs",IF(AND($E1588="Fail",$G1588=""),"Set follow-up","OK"))))</f>
        <v/>
      </c>
      <c r="I1588" s="26">
        <f>IF(AND(ISNUMBER($A1588),N($A1588)&gt;=18264,N($A1588)&lt;=73050),$A1588,0)</f>
        <v>0</v>
      </c>
    </row>
    <row r="1589" spans="1:9" x14ac:dyDescent="0.25">
      <c r="A1589" s="25"/>
      <c r="B1589" s="13"/>
      <c r="C1589" s="13"/>
      <c r="D1589" s="14"/>
      <c r="E1589" s="13"/>
      <c r="F1589" s="14"/>
      <c r="G1589" s="13"/>
      <c r="H1589" s="16" t="str">
        <f>IF(COUNTA($A1589:$G1589)=0,"",IF(OR($B1589="",SUMPRODUCT(--(Extinguishers!$A$2:$A$301=$B1589))&lt;&gt;1),"Check ID",IF(OR(NOT(AND(ISNUMBER($A1589),N($A1589)&gt;=18264,N($A1589)&lt;=73050)),N($A1589)&lt;SUMPRODUCT(--(Extinguishers!$A$2:$A$301=$B1589),Extinguishers!$E$2:$E$301),AND($C1589&lt;&gt;"Monthly",$C1589&lt;&gt;"Maintenance",$C1589&lt;&gt;"Internal",$C1589&lt;&gt;"Hydrostatic"),AND($E1589&lt;&gt;"Pass",$E1589&lt;&gt;"Fail"),AND($G1589&lt;&gt;"",$G1589&lt;&gt;"Open",$G1589&lt;&gt;"Closed")),"Check inputs",IF(AND($E1589="Fail",$G1589=""),"Set follow-up","OK"))))</f>
        <v/>
      </c>
      <c r="I1589" s="26">
        <f>IF(AND(ISNUMBER($A1589),N($A1589)&gt;=18264,N($A1589)&lt;=73050),$A1589,0)</f>
        <v>0</v>
      </c>
    </row>
    <row r="1590" spans="1:9" x14ac:dyDescent="0.25">
      <c r="A1590" s="25"/>
      <c r="B1590" s="13"/>
      <c r="C1590" s="13"/>
      <c r="D1590" s="14"/>
      <c r="E1590" s="13"/>
      <c r="F1590" s="14"/>
      <c r="G1590" s="13"/>
      <c r="H1590" s="16" t="str">
        <f>IF(COUNTA($A1590:$G1590)=0,"",IF(OR($B1590="",SUMPRODUCT(--(Extinguishers!$A$2:$A$301=$B1590))&lt;&gt;1),"Check ID",IF(OR(NOT(AND(ISNUMBER($A1590),N($A1590)&gt;=18264,N($A1590)&lt;=73050)),N($A1590)&lt;SUMPRODUCT(--(Extinguishers!$A$2:$A$301=$B1590),Extinguishers!$E$2:$E$301),AND($C1590&lt;&gt;"Monthly",$C1590&lt;&gt;"Maintenance",$C1590&lt;&gt;"Internal",$C1590&lt;&gt;"Hydrostatic"),AND($E1590&lt;&gt;"Pass",$E1590&lt;&gt;"Fail"),AND($G1590&lt;&gt;"",$G1590&lt;&gt;"Open",$G1590&lt;&gt;"Closed")),"Check inputs",IF(AND($E1590="Fail",$G1590=""),"Set follow-up","OK"))))</f>
        <v/>
      </c>
      <c r="I1590" s="26">
        <f>IF(AND(ISNUMBER($A1590),N($A1590)&gt;=18264,N($A1590)&lt;=73050),$A1590,0)</f>
        <v>0</v>
      </c>
    </row>
    <row r="1591" spans="1:9" x14ac:dyDescent="0.25">
      <c r="A1591" s="25"/>
      <c r="B1591" s="13"/>
      <c r="C1591" s="13"/>
      <c r="D1591" s="14"/>
      <c r="E1591" s="13"/>
      <c r="F1591" s="14"/>
      <c r="G1591" s="13"/>
      <c r="H1591" s="16" t="str">
        <f>IF(COUNTA($A1591:$G1591)=0,"",IF(OR($B1591="",SUMPRODUCT(--(Extinguishers!$A$2:$A$301=$B1591))&lt;&gt;1),"Check ID",IF(OR(NOT(AND(ISNUMBER($A1591),N($A1591)&gt;=18264,N($A1591)&lt;=73050)),N($A1591)&lt;SUMPRODUCT(--(Extinguishers!$A$2:$A$301=$B1591),Extinguishers!$E$2:$E$301),AND($C1591&lt;&gt;"Monthly",$C1591&lt;&gt;"Maintenance",$C1591&lt;&gt;"Internal",$C1591&lt;&gt;"Hydrostatic"),AND($E1591&lt;&gt;"Pass",$E1591&lt;&gt;"Fail"),AND($G1591&lt;&gt;"",$G1591&lt;&gt;"Open",$G1591&lt;&gt;"Closed")),"Check inputs",IF(AND($E1591="Fail",$G1591=""),"Set follow-up","OK"))))</f>
        <v/>
      </c>
      <c r="I1591" s="26">
        <f>IF(AND(ISNUMBER($A1591),N($A1591)&gt;=18264,N($A1591)&lt;=73050),$A1591,0)</f>
        <v>0</v>
      </c>
    </row>
    <row r="1592" spans="1:9" x14ac:dyDescent="0.25">
      <c r="A1592" s="25"/>
      <c r="B1592" s="13"/>
      <c r="C1592" s="13"/>
      <c r="D1592" s="14"/>
      <c r="E1592" s="13"/>
      <c r="F1592" s="14"/>
      <c r="G1592" s="13"/>
      <c r="H1592" s="16" t="str">
        <f>IF(COUNTA($A1592:$G1592)=0,"",IF(OR($B1592="",SUMPRODUCT(--(Extinguishers!$A$2:$A$301=$B1592))&lt;&gt;1),"Check ID",IF(OR(NOT(AND(ISNUMBER($A1592),N($A1592)&gt;=18264,N($A1592)&lt;=73050)),N($A1592)&lt;SUMPRODUCT(--(Extinguishers!$A$2:$A$301=$B1592),Extinguishers!$E$2:$E$301),AND($C1592&lt;&gt;"Monthly",$C1592&lt;&gt;"Maintenance",$C1592&lt;&gt;"Internal",$C1592&lt;&gt;"Hydrostatic"),AND($E1592&lt;&gt;"Pass",$E1592&lt;&gt;"Fail"),AND($G1592&lt;&gt;"",$G1592&lt;&gt;"Open",$G1592&lt;&gt;"Closed")),"Check inputs",IF(AND($E1592="Fail",$G1592=""),"Set follow-up","OK"))))</f>
        <v/>
      </c>
      <c r="I1592" s="26">
        <f>IF(AND(ISNUMBER($A1592),N($A1592)&gt;=18264,N($A1592)&lt;=73050),$A1592,0)</f>
        <v>0</v>
      </c>
    </row>
    <row r="1593" spans="1:9" x14ac:dyDescent="0.25">
      <c r="A1593" s="25"/>
      <c r="B1593" s="13"/>
      <c r="C1593" s="13"/>
      <c r="D1593" s="14"/>
      <c r="E1593" s="13"/>
      <c r="F1593" s="14"/>
      <c r="G1593" s="13"/>
      <c r="H1593" s="16" t="str">
        <f>IF(COUNTA($A1593:$G1593)=0,"",IF(OR($B1593="",SUMPRODUCT(--(Extinguishers!$A$2:$A$301=$B1593))&lt;&gt;1),"Check ID",IF(OR(NOT(AND(ISNUMBER($A1593),N($A1593)&gt;=18264,N($A1593)&lt;=73050)),N($A1593)&lt;SUMPRODUCT(--(Extinguishers!$A$2:$A$301=$B1593),Extinguishers!$E$2:$E$301),AND($C1593&lt;&gt;"Monthly",$C1593&lt;&gt;"Maintenance",$C1593&lt;&gt;"Internal",$C1593&lt;&gt;"Hydrostatic"),AND($E1593&lt;&gt;"Pass",$E1593&lt;&gt;"Fail"),AND($G1593&lt;&gt;"",$G1593&lt;&gt;"Open",$G1593&lt;&gt;"Closed")),"Check inputs",IF(AND($E1593="Fail",$G1593=""),"Set follow-up","OK"))))</f>
        <v/>
      </c>
      <c r="I1593" s="26">
        <f>IF(AND(ISNUMBER($A1593),N($A1593)&gt;=18264,N($A1593)&lt;=73050),$A1593,0)</f>
        <v>0</v>
      </c>
    </row>
    <row r="1594" spans="1:9" x14ac:dyDescent="0.25">
      <c r="A1594" s="25"/>
      <c r="B1594" s="13"/>
      <c r="C1594" s="13"/>
      <c r="D1594" s="14"/>
      <c r="E1594" s="13"/>
      <c r="F1594" s="14"/>
      <c r="G1594" s="13"/>
      <c r="H1594" s="16" t="str">
        <f>IF(COUNTA($A1594:$G1594)=0,"",IF(OR($B1594="",SUMPRODUCT(--(Extinguishers!$A$2:$A$301=$B1594))&lt;&gt;1),"Check ID",IF(OR(NOT(AND(ISNUMBER($A1594),N($A1594)&gt;=18264,N($A1594)&lt;=73050)),N($A1594)&lt;SUMPRODUCT(--(Extinguishers!$A$2:$A$301=$B1594),Extinguishers!$E$2:$E$301),AND($C1594&lt;&gt;"Monthly",$C1594&lt;&gt;"Maintenance",$C1594&lt;&gt;"Internal",$C1594&lt;&gt;"Hydrostatic"),AND($E1594&lt;&gt;"Pass",$E1594&lt;&gt;"Fail"),AND($G1594&lt;&gt;"",$G1594&lt;&gt;"Open",$G1594&lt;&gt;"Closed")),"Check inputs",IF(AND($E1594="Fail",$G1594=""),"Set follow-up","OK"))))</f>
        <v/>
      </c>
      <c r="I1594" s="26">
        <f>IF(AND(ISNUMBER($A1594),N($A1594)&gt;=18264,N($A1594)&lt;=73050),$A1594,0)</f>
        <v>0</v>
      </c>
    </row>
    <row r="1595" spans="1:9" x14ac:dyDescent="0.25">
      <c r="A1595" s="25"/>
      <c r="B1595" s="13"/>
      <c r="C1595" s="13"/>
      <c r="D1595" s="14"/>
      <c r="E1595" s="13"/>
      <c r="F1595" s="14"/>
      <c r="G1595" s="13"/>
      <c r="H1595" s="16" t="str">
        <f>IF(COUNTA($A1595:$G1595)=0,"",IF(OR($B1595="",SUMPRODUCT(--(Extinguishers!$A$2:$A$301=$B1595))&lt;&gt;1),"Check ID",IF(OR(NOT(AND(ISNUMBER($A1595),N($A1595)&gt;=18264,N($A1595)&lt;=73050)),N($A1595)&lt;SUMPRODUCT(--(Extinguishers!$A$2:$A$301=$B1595),Extinguishers!$E$2:$E$301),AND($C1595&lt;&gt;"Monthly",$C1595&lt;&gt;"Maintenance",$C1595&lt;&gt;"Internal",$C1595&lt;&gt;"Hydrostatic"),AND($E1595&lt;&gt;"Pass",$E1595&lt;&gt;"Fail"),AND($G1595&lt;&gt;"",$G1595&lt;&gt;"Open",$G1595&lt;&gt;"Closed")),"Check inputs",IF(AND($E1595="Fail",$G1595=""),"Set follow-up","OK"))))</f>
        <v/>
      </c>
      <c r="I1595" s="26">
        <f>IF(AND(ISNUMBER($A1595),N($A1595)&gt;=18264,N($A1595)&lt;=73050),$A1595,0)</f>
        <v>0</v>
      </c>
    </row>
    <row r="1596" spans="1:9" x14ac:dyDescent="0.25">
      <c r="A1596" s="25"/>
      <c r="B1596" s="13"/>
      <c r="C1596" s="13"/>
      <c r="D1596" s="14"/>
      <c r="E1596" s="13"/>
      <c r="F1596" s="14"/>
      <c r="G1596" s="13"/>
      <c r="H1596" s="16" t="str">
        <f>IF(COUNTA($A1596:$G1596)=0,"",IF(OR($B1596="",SUMPRODUCT(--(Extinguishers!$A$2:$A$301=$B1596))&lt;&gt;1),"Check ID",IF(OR(NOT(AND(ISNUMBER($A1596),N($A1596)&gt;=18264,N($A1596)&lt;=73050)),N($A1596)&lt;SUMPRODUCT(--(Extinguishers!$A$2:$A$301=$B1596),Extinguishers!$E$2:$E$301),AND($C1596&lt;&gt;"Monthly",$C1596&lt;&gt;"Maintenance",$C1596&lt;&gt;"Internal",$C1596&lt;&gt;"Hydrostatic"),AND($E1596&lt;&gt;"Pass",$E1596&lt;&gt;"Fail"),AND($G1596&lt;&gt;"",$G1596&lt;&gt;"Open",$G1596&lt;&gt;"Closed")),"Check inputs",IF(AND($E1596="Fail",$G1596=""),"Set follow-up","OK"))))</f>
        <v/>
      </c>
      <c r="I1596" s="26">
        <f>IF(AND(ISNUMBER($A1596),N($A1596)&gt;=18264,N($A1596)&lt;=73050),$A1596,0)</f>
        <v>0</v>
      </c>
    </row>
    <row r="1597" spans="1:9" x14ac:dyDescent="0.25">
      <c r="A1597" s="25"/>
      <c r="B1597" s="13"/>
      <c r="C1597" s="13"/>
      <c r="D1597" s="14"/>
      <c r="E1597" s="13"/>
      <c r="F1597" s="14"/>
      <c r="G1597" s="13"/>
      <c r="H1597" s="16" t="str">
        <f>IF(COUNTA($A1597:$G1597)=0,"",IF(OR($B1597="",SUMPRODUCT(--(Extinguishers!$A$2:$A$301=$B1597))&lt;&gt;1),"Check ID",IF(OR(NOT(AND(ISNUMBER($A1597),N($A1597)&gt;=18264,N($A1597)&lt;=73050)),N($A1597)&lt;SUMPRODUCT(--(Extinguishers!$A$2:$A$301=$B1597),Extinguishers!$E$2:$E$301),AND($C1597&lt;&gt;"Monthly",$C1597&lt;&gt;"Maintenance",$C1597&lt;&gt;"Internal",$C1597&lt;&gt;"Hydrostatic"),AND($E1597&lt;&gt;"Pass",$E1597&lt;&gt;"Fail"),AND($G1597&lt;&gt;"",$G1597&lt;&gt;"Open",$G1597&lt;&gt;"Closed")),"Check inputs",IF(AND($E1597="Fail",$G1597=""),"Set follow-up","OK"))))</f>
        <v/>
      </c>
      <c r="I1597" s="26">
        <f>IF(AND(ISNUMBER($A1597),N($A1597)&gt;=18264,N($A1597)&lt;=73050),$A1597,0)</f>
        <v>0</v>
      </c>
    </row>
    <row r="1598" spans="1:9" x14ac:dyDescent="0.25">
      <c r="A1598" s="25"/>
      <c r="B1598" s="13"/>
      <c r="C1598" s="13"/>
      <c r="D1598" s="14"/>
      <c r="E1598" s="13"/>
      <c r="F1598" s="14"/>
      <c r="G1598" s="13"/>
      <c r="H1598" s="16" t="str">
        <f>IF(COUNTA($A1598:$G1598)=0,"",IF(OR($B1598="",SUMPRODUCT(--(Extinguishers!$A$2:$A$301=$B1598))&lt;&gt;1),"Check ID",IF(OR(NOT(AND(ISNUMBER($A1598),N($A1598)&gt;=18264,N($A1598)&lt;=73050)),N($A1598)&lt;SUMPRODUCT(--(Extinguishers!$A$2:$A$301=$B1598),Extinguishers!$E$2:$E$301),AND($C1598&lt;&gt;"Monthly",$C1598&lt;&gt;"Maintenance",$C1598&lt;&gt;"Internal",$C1598&lt;&gt;"Hydrostatic"),AND($E1598&lt;&gt;"Pass",$E1598&lt;&gt;"Fail"),AND($G1598&lt;&gt;"",$G1598&lt;&gt;"Open",$G1598&lt;&gt;"Closed")),"Check inputs",IF(AND($E1598="Fail",$G1598=""),"Set follow-up","OK"))))</f>
        <v/>
      </c>
      <c r="I1598" s="26">
        <f>IF(AND(ISNUMBER($A1598),N($A1598)&gt;=18264,N($A1598)&lt;=73050),$A1598,0)</f>
        <v>0</v>
      </c>
    </row>
    <row r="1599" spans="1:9" x14ac:dyDescent="0.25">
      <c r="A1599" s="25"/>
      <c r="B1599" s="13"/>
      <c r="C1599" s="13"/>
      <c r="D1599" s="14"/>
      <c r="E1599" s="13"/>
      <c r="F1599" s="14"/>
      <c r="G1599" s="13"/>
      <c r="H1599" s="16" t="str">
        <f>IF(COUNTA($A1599:$G1599)=0,"",IF(OR($B1599="",SUMPRODUCT(--(Extinguishers!$A$2:$A$301=$B1599))&lt;&gt;1),"Check ID",IF(OR(NOT(AND(ISNUMBER($A1599),N($A1599)&gt;=18264,N($A1599)&lt;=73050)),N($A1599)&lt;SUMPRODUCT(--(Extinguishers!$A$2:$A$301=$B1599),Extinguishers!$E$2:$E$301),AND($C1599&lt;&gt;"Monthly",$C1599&lt;&gt;"Maintenance",$C1599&lt;&gt;"Internal",$C1599&lt;&gt;"Hydrostatic"),AND($E1599&lt;&gt;"Pass",$E1599&lt;&gt;"Fail"),AND($G1599&lt;&gt;"",$G1599&lt;&gt;"Open",$G1599&lt;&gt;"Closed")),"Check inputs",IF(AND($E1599="Fail",$G1599=""),"Set follow-up","OK"))))</f>
        <v/>
      </c>
      <c r="I1599" s="26">
        <f>IF(AND(ISNUMBER($A1599),N($A1599)&gt;=18264,N($A1599)&lt;=73050),$A1599,0)</f>
        <v>0</v>
      </c>
    </row>
    <row r="1600" spans="1:9" x14ac:dyDescent="0.25">
      <c r="A1600" s="25"/>
      <c r="B1600" s="13"/>
      <c r="C1600" s="13"/>
      <c r="D1600" s="14"/>
      <c r="E1600" s="13"/>
      <c r="F1600" s="14"/>
      <c r="G1600" s="13"/>
      <c r="H1600" s="16" t="str">
        <f>IF(COUNTA($A1600:$G1600)=0,"",IF(OR($B1600="",SUMPRODUCT(--(Extinguishers!$A$2:$A$301=$B1600))&lt;&gt;1),"Check ID",IF(OR(NOT(AND(ISNUMBER($A1600),N($A1600)&gt;=18264,N($A1600)&lt;=73050)),N($A1600)&lt;SUMPRODUCT(--(Extinguishers!$A$2:$A$301=$B1600),Extinguishers!$E$2:$E$301),AND($C1600&lt;&gt;"Monthly",$C1600&lt;&gt;"Maintenance",$C1600&lt;&gt;"Internal",$C1600&lt;&gt;"Hydrostatic"),AND($E1600&lt;&gt;"Pass",$E1600&lt;&gt;"Fail"),AND($G1600&lt;&gt;"",$G1600&lt;&gt;"Open",$G1600&lt;&gt;"Closed")),"Check inputs",IF(AND($E1600="Fail",$G1600=""),"Set follow-up","OK"))))</f>
        <v/>
      </c>
      <c r="I1600" s="26">
        <f>IF(AND(ISNUMBER($A1600),N($A1600)&gt;=18264,N($A1600)&lt;=73050),$A1600,0)</f>
        <v>0</v>
      </c>
    </row>
    <row r="1601" spans="1:9" x14ac:dyDescent="0.25">
      <c r="A1601" s="25"/>
      <c r="B1601" s="13"/>
      <c r="C1601" s="13"/>
      <c r="D1601" s="14"/>
      <c r="E1601" s="13"/>
      <c r="F1601" s="14"/>
      <c r="G1601" s="13"/>
      <c r="H1601" s="16" t="str">
        <f>IF(COUNTA($A1601:$G1601)=0,"",IF(OR($B1601="",SUMPRODUCT(--(Extinguishers!$A$2:$A$301=$B1601))&lt;&gt;1),"Check ID",IF(OR(NOT(AND(ISNUMBER($A1601),N($A1601)&gt;=18264,N($A1601)&lt;=73050)),N($A1601)&lt;SUMPRODUCT(--(Extinguishers!$A$2:$A$301=$B1601),Extinguishers!$E$2:$E$301),AND($C1601&lt;&gt;"Monthly",$C1601&lt;&gt;"Maintenance",$C1601&lt;&gt;"Internal",$C1601&lt;&gt;"Hydrostatic"),AND($E1601&lt;&gt;"Pass",$E1601&lt;&gt;"Fail"),AND($G1601&lt;&gt;"",$G1601&lt;&gt;"Open",$G1601&lt;&gt;"Closed")),"Check inputs",IF(AND($E1601="Fail",$G1601=""),"Set follow-up","OK"))))</f>
        <v/>
      </c>
      <c r="I1601" s="26">
        <f>IF(AND(ISNUMBER($A1601),N($A1601)&gt;=18264,N($A1601)&lt;=73050),$A1601,0)</f>
        <v>0</v>
      </c>
    </row>
    <row r="1602" spans="1:9" x14ac:dyDescent="0.25">
      <c r="A1602" s="25"/>
      <c r="B1602" s="13"/>
      <c r="C1602" s="13"/>
      <c r="D1602" s="14"/>
      <c r="E1602" s="13"/>
      <c r="F1602" s="14"/>
      <c r="G1602" s="13"/>
      <c r="H1602" s="16" t="str">
        <f>IF(COUNTA($A1602:$G1602)=0,"",IF(OR($B1602="",SUMPRODUCT(--(Extinguishers!$A$2:$A$301=$B1602))&lt;&gt;1),"Check ID",IF(OR(NOT(AND(ISNUMBER($A1602),N($A1602)&gt;=18264,N($A1602)&lt;=73050)),N($A1602)&lt;SUMPRODUCT(--(Extinguishers!$A$2:$A$301=$B1602),Extinguishers!$E$2:$E$301),AND($C1602&lt;&gt;"Monthly",$C1602&lt;&gt;"Maintenance",$C1602&lt;&gt;"Internal",$C1602&lt;&gt;"Hydrostatic"),AND($E1602&lt;&gt;"Pass",$E1602&lt;&gt;"Fail"),AND($G1602&lt;&gt;"",$G1602&lt;&gt;"Open",$G1602&lt;&gt;"Closed")),"Check inputs",IF(AND($E1602="Fail",$G1602=""),"Set follow-up","OK"))))</f>
        <v/>
      </c>
      <c r="I1602" s="26">
        <f>IF(AND(ISNUMBER($A1602),N($A1602)&gt;=18264,N($A1602)&lt;=73050),$A1602,0)</f>
        <v>0</v>
      </c>
    </row>
    <row r="1603" spans="1:9" x14ac:dyDescent="0.25">
      <c r="A1603" s="25"/>
      <c r="B1603" s="13"/>
      <c r="C1603" s="13"/>
      <c r="D1603" s="14"/>
      <c r="E1603" s="13"/>
      <c r="F1603" s="14"/>
      <c r="G1603" s="13"/>
      <c r="H1603" s="16" t="str">
        <f>IF(COUNTA($A1603:$G1603)=0,"",IF(OR($B1603="",SUMPRODUCT(--(Extinguishers!$A$2:$A$301=$B1603))&lt;&gt;1),"Check ID",IF(OR(NOT(AND(ISNUMBER($A1603),N($A1603)&gt;=18264,N($A1603)&lt;=73050)),N($A1603)&lt;SUMPRODUCT(--(Extinguishers!$A$2:$A$301=$B1603),Extinguishers!$E$2:$E$301),AND($C1603&lt;&gt;"Monthly",$C1603&lt;&gt;"Maintenance",$C1603&lt;&gt;"Internal",$C1603&lt;&gt;"Hydrostatic"),AND($E1603&lt;&gt;"Pass",$E1603&lt;&gt;"Fail"),AND($G1603&lt;&gt;"",$G1603&lt;&gt;"Open",$G1603&lt;&gt;"Closed")),"Check inputs",IF(AND($E1603="Fail",$G1603=""),"Set follow-up","OK"))))</f>
        <v/>
      </c>
      <c r="I1603" s="26">
        <f>IF(AND(ISNUMBER($A1603),N($A1603)&gt;=18264,N($A1603)&lt;=73050),$A1603,0)</f>
        <v>0</v>
      </c>
    </row>
    <row r="1604" spans="1:9" x14ac:dyDescent="0.25">
      <c r="A1604" s="25"/>
      <c r="B1604" s="13"/>
      <c r="C1604" s="13"/>
      <c r="D1604" s="14"/>
      <c r="E1604" s="13"/>
      <c r="F1604" s="14"/>
      <c r="G1604" s="13"/>
      <c r="H1604" s="16" t="str">
        <f>IF(COUNTA($A1604:$G1604)=0,"",IF(OR($B1604="",SUMPRODUCT(--(Extinguishers!$A$2:$A$301=$B1604))&lt;&gt;1),"Check ID",IF(OR(NOT(AND(ISNUMBER($A1604),N($A1604)&gt;=18264,N($A1604)&lt;=73050)),N($A1604)&lt;SUMPRODUCT(--(Extinguishers!$A$2:$A$301=$B1604),Extinguishers!$E$2:$E$301),AND($C1604&lt;&gt;"Monthly",$C1604&lt;&gt;"Maintenance",$C1604&lt;&gt;"Internal",$C1604&lt;&gt;"Hydrostatic"),AND($E1604&lt;&gt;"Pass",$E1604&lt;&gt;"Fail"),AND($G1604&lt;&gt;"",$G1604&lt;&gt;"Open",$G1604&lt;&gt;"Closed")),"Check inputs",IF(AND($E1604="Fail",$G1604=""),"Set follow-up","OK"))))</f>
        <v/>
      </c>
      <c r="I1604" s="26">
        <f>IF(AND(ISNUMBER($A1604),N($A1604)&gt;=18264,N($A1604)&lt;=73050),$A1604,0)</f>
        <v>0</v>
      </c>
    </row>
    <row r="1605" spans="1:9" x14ac:dyDescent="0.25">
      <c r="A1605" s="25"/>
      <c r="B1605" s="13"/>
      <c r="C1605" s="13"/>
      <c r="D1605" s="14"/>
      <c r="E1605" s="13"/>
      <c r="F1605" s="14"/>
      <c r="G1605" s="13"/>
      <c r="H1605" s="16" t="str">
        <f>IF(COUNTA($A1605:$G1605)=0,"",IF(OR($B1605="",SUMPRODUCT(--(Extinguishers!$A$2:$A$301=$B1605))&lt;&gt;1),"Check ID",IF(OR(NOT(AND(ISNUMBER($A1605),N($A1605)&gt;=18264,N($A1605)&lt;=73050)),N($A1605)&lt;SUMPRODUCT(--(Extinguishers!$A$2:$A$301=$B1605),Extinguishers!$E$2:$E$301),AND($C1605&lt;&gt;"Monthly",$C1605&lt;&gt;"Maintenance",$C1605&lt;&gt;"Internal",$C1605&lt;&gt;"Hydrostatic"),AND($E1605&lt;&gt;"Pass",$E1605&lt;&gt;"Fail"),AND($G1605&lt;&gt;"",$G1605&lt;&gt;"Open",$G1605&lt;&gt;"Closed")),"Check inputs",IF(AND($E1605="Fail",$G1605=""),"Set follow-up","OK"))))</f>
        <v/>
      </c>
      <c r="I1605" s="26">
        <f>IF(AND(ISNUMBER($A1605),N($A1605)&gt;=18264,N($A1605)&lt;=73050),$A1605,0)</f>
        <v>0</v>
      </c>
    </row>
    <row r="1606" spans="1:9" x14ac:dyDescent="0.25">
      <c r="A1606" s="25"/>
      <c r="B1606" s="13"/>
      <c r="C1606" s="13"/>
      <c r="D1606" s="14"/>
      <c r="E1606" s="13"/>
      <c r="F1606" s="14"/>
      <c r="G1606" s="13"/>
      <c r="H1606" s="16" t="str">
        <f>IF(COUNTA($A1606:$G1606)=0,"",IF(OR($B1606="",SUMPRODUCT(--(Extinguishers!$A$2:$A$301=$B1606))&lt;&gt;1),"Check ID",IF(OR(NOT(AND(ISNUMBER($A1606),N($A1606)&gt;=18264,N($A1606)&lt;=73050)),N($A1606)&lt;SUMPRODUCT(--(Extinguishers!$A$2:$A$301=$B1606),Extinguishers!$E$2:$E$301),AND($C1606&lt;&gt;"Monthly",$C1606&lt;&gt;"Maintenance",$C1606&lt;&gt;"Internal",$C1606&lt;&gt;"Hydrostatic"),AND($E1606&lt;&gt;"Pass",$E1606&lt;&gt;"Fail"),AND($G1606&lt;&gt;"",$G1606&lt;&gt;"Open",$G1606&lt;&gt;"Closed")),"Check inputs",IF(AND($E1606="Fail",$G1606=""),"Set follow-up","OK"))))</f>
        <v/>
      </c>
      <c r="I1606" s="26">
        <f>IF(AND(ISNUMBER($A1606),N($A1606)&gt;=18264,N($A1606)&lt;=73050),$A1606,0)</f>
        <v>0</v>
      </c>
    </row>
    <row r="1607" spans="1:9" x14ac:dyDescent="0.25">
      <c r="A1607" s="25"/>
      <c r="B1607" s="13"/>
      <c r="C1607" s="13"/>
      <c r="D1607" s="14"/>
      <c r="E1607" s="13"/>
      <c r="F1607" s="14"/>
      <c r="G1607" s="13"/>
      <c r="H1607" s="16" t="str">
        <f>IF(COUNTA($A1607:$G1607)=0,"",IF(OR($B1607="",SUMPRODUCT(--(Extinguishers!$A$2:$A$301=$B1607))&lt;&gt;1),"Check ID",IF(OR(NOT(AND(ISNUMBER($A1607),N($A1607)&gt;=18264,N($A1607)&lt;=73050)),N($A1607)&lt;SUMPRODUCT(--(Extinguishers!$A$2:$A$301=$B1607),Extinguishers!$E$2:$E$301),AND($C1607&lt;&gt;"Monthly",$C1607&lt;&gt;"Maintenance",$C1607&lt;&gt;"Internal",$C1607&lt;&gt;"Hydrostatic"),AND($E1607&lt;&gt;"Pass",$E1607&lt;&gt;"Fail"),AND($G1607&lt;&gt;"",$G1607&lt;&gt;"Open",$G1607&lt;&gt;"Closed")),"Check inputs",IF(AND($E1607="Fail",$G1607=""),"Set follow-up","OK"))))</f>
        <v/>
      </c>
      <c r="I1607" s="26">
        <f>IF(AND(ISNUMBER($A1607),N($A1607)&gt;=18264,N($A1607)&lt;=73050),$A1607,0)</f>
        <v>0</v>
      </c>
    </row>
    <row r="1608" spans="1:9" x14ac:dyDescent="0.25">
      <c r="A1608" s="25"/>
      <c r="B1608" s="13"/>
      <c r="C1608" s="13"/>
      <c r="D1608" s="14"/>
      <c r="E1608" s="13"/>
      <c r="F1608" s="14"/>
      <c r="G1608" s="13"/>
      <c r="H1608" s="16" t="str">
        <f>IF(COUNTA($A1608:$G1608)=0,"",IF(OR($B1608="",SUMPRODUCT(--(Extinguishers!$A$2:$A$301=$B1608))&lt;&gt;1),"Check ID",IF(OR(NOT(AND(ISNUMBER($A1608),N($A1608)&gt;=18264,N($A1608)&lt;=73050)),N($A1608)&lt;SUMPRODUCT(--(Extinguishers!$A$2:$A$301=$B1608),Extinguishers!$E$2:$E$301),AND($C1608&lt;&gt;"Monthly",$C1608&lt;&gt;"Maintenance",$C1608&lt;&gt;"Internal",$C1608&lt;&gt;"Hydrostatic"),AND($E1608&lt;&gt;"Pass",$E1608&lt;&gt;"Fail"),AND($G1608&lt;&gt;"",$G1608&lt;&gt;"Open",$G1608&lt;&gt;"Closed")),"Check inputs",IF(AND($E1608="Fail",$G1608=""),"Set follow-up","OK"))))</f>
        <v/>
      </c>
      <c r="I1608" s="26">
        <f>IF(AND(ISNUMBER($A1608),N($A1608)&gt;=18264,N($A1608)&lt;=73050),$A1608,0)</f>
        <v>0</v>
      </c>
    </row>
    <row r="1609" spans="1:9" x14ac:dyDescent="0.25">
      <c r="A1609" s="25"/>
      <c r="B1609" s="13"/>
      <c r="C1609" s="13"/>
      <c r="D1609" s="14"/>
      <c r="E1609" s="13"/>
      <c r="F1609" s="14"/>
      <c r="G1609" s="13"/>
      <c r="H1609" s="16" t="str">
        <f>IF(COUNTA($A1609:$G1609)=0,"",IF(OR($B1609="",SUMPRODUCT(--(Extinguishers!$A$2:$A$301=$B1609))&lt;&gt;1),"Check ID",IF(OR(NOT(AND(ISNUMBER($A1609),N($A1609)&gt;=18264,N($A1609)&lt;=73050)),N($A1609)&lt;SUMPRODUCT(--(Extinguishers!$A$2:$A$301=$B1609),Extinguishers!$E$2:$E$301),AND($C1609&lt;&gt;"Monthly",$C1609&lt;&gt;"Maintenance",$C1609&lt;&gt;"Internal",$C1609&lt;&gt;"Hydrostatic"),AND($E1609&lt;&gt;"Pass",$E1609&lt;&gt;"Fail"),AND($G1609&lt;&gt;"",$G1609&lt;&gt;"Open",$G1609&lt;&gt;"Closed")),"Check inputs",IF(AND($E1609="Fail",$G1609=""),"Set follow-up","OK"))))</f>
        <v/>
      </c>
      <c r="I1609" s="26">
        <f>IF(AND(ISNUMBER($A1609),N($A1609)&gt;=18264,N($A1609)&lt;=73050),$A1609,0)</f>
        <v>0</v>
      </c>
    </row>
    <row r="1610" spans="1:9" x14ac:dyDescent="0.25">
      <c r="A1610" s="25"/>
      <c r="B1610" s="13"/>
      <c r="C1610" s="13"/>
      <c r="D1610" s="14"/>
      <c r="E1610" s="13"/>
      <c r="F1610" s="14"/>
      <c r="G1610" s="13"/>
      <c r="H1610" s="16" t="str">
        <f>IF(COUNTA($A1610:$G1610)=0,"",IF(OR($B1610="",SUMPRODUCT(--(Extinguishers!$A$2:$A$301=$B1610))&lt;&gt;1),"Check ID",IF(OR(NOT(AND(ISNUMBER($A1610),N($A1610)&gt;=18264,N($A1610)&lt;=73050)),N($A1610)&lt;SUMPRODUCT(--(Extinguishers!$A$2:$A$301=$B1610),Extinguishers!$E$2:$E$301),AND($C1610&lt;&gt;"Monthly",$C1610&lt;&gt;"Maintenance",$C1610&lt;&gt;"Internal",$C1610&lt;&gt;"Hydrostatic"),AND($E1610&lt;&gt;"Pass",$E1610&lt;&gt;"Fail"),AND($G1610&lt;&gt;"",$G1610&lt;&gt;"Open",$G1610&lt;&gt;"Closed")),"Check inputs",IF(AND($E1610="Fail",$G1610=""),"Set follow-up","OK"))))</f>
        <v/>
      </c>
      <c r="I1610" s="26">
        <f>IF(AND(ISNUMBER($A1610),N($A1610)&gt;=18264,N($A1610)&lt;=73050),$A1610,0)</f>
        <v>0</v>
      </c>
    </row>
    <row r="1611" spans="1:9" x14ac:dyDescent="0.25">
      <c r="A1611" s="25"/>
      <c r="B1611" s="13"/>
      <c r="C1611" s="13"/>
      <c r="D1611" s="14"/>
      <c r="E1611" s="13"/>
      <c r="F1611" s="14"/>
      <c r="G1611" s="13"/>
      <c r="H1611" s="16" t="str">
        <f>IF(COUNTA($A1611:$G1611)=0,"",IF(OR($B1611="",SUMPRODUCT(--(Extinguishers!$A$2:$A$301=$B1611))&lt;&gt;1),"Check ID",IF(OR(NOT(AND(ISNUMBER($A1611),N($A1611)&gt;=18264,N($A1611)&lt;=73050)),N($A1611)&lt;SUMPRODUCT(--(Extinguishers!$A$2:$A$301=$B1611),Extinguishers!$E$2:$E$301),AND($C1611&lt;&gt;"Monthly",$C1611&lt;&gt;"Maintenance",$C1611&lt;&gt;"Internal",$C1611&lt;&gt;"Hydrostatic"),AND($E1611&lt;&gt;"Pass",$E1611&lt;&gt;"Fail"),AND($G1611&lt;&gt;"",$G1611&lt;&gt;"Open",$G1611&lt;&gt;"Closed")),"Check inputs",IF(AND($E1611="Fail",$G1611=""),"Set follow-up","OK"))))</f>
        <v/>
      </c>
      <c r="I1611" s="26">
        <f>IF(AND(ISNUMBER($A1611),N($A1611)&gt;=18264,N($A1611)&lt;=73050),$A1611,0)</f>
        <v>0</v>
      </c>
    </row>
    <row r="1612" spans="1:9" x14ac:dyDescent="0.25">
      <c r="A1612" s="25"/>
      <c r="B1612" s="13"/>
      <c r="C1612" s="13"/>
      <c r="D1612" s="14"/>
      <c r="E1612" s="13"/>
      <c r="F1612" s="14"/>
      <c r="G1612" s="13"/>
      <c r="H1612" s="16" t="str">
        <f>IF(COUNTA($A1612:$G1612)=0,"",IF(OR($B1612="",SUMPRODUCT(--(Extinguishers!$A$2:$A$301=$B1612))&lt;&gt;1),"Check ID",IF(OR(NOT(AND(ISNUMBER($A1612),N($A1612)&gt;=18264,N($A1612)&lt;=73050)),N($A1612)&lt;SUMPRODUCT(--(Extinguishers!$A$2:$A$301=$B1612),Extinguishers!$E$2:$E$301),AND($C1612&lt;&gt;"Monthly",$C1612&lt;&gt;"Maintenance",$C1612&lt;&gt;"Internal",$C1612&lt;&gt;"Hydrostatic"),AND($E1612&lt;&gt;"Pass",$E1612&lt;&gt;"Fail"),AND($G1612&lt;&gt;"",$G1612&lt;&gt;"Open",$G1612&lt;&gt;"Closed")),"Check inputs",IF(AND($E1612="Fail",$G1612=""),"Set follow-up","OK"))))</f>
        <v/>
      </c>
      <c r="I1612" s="26">
        <f>IF(AND(ISNUMBER($A1612),N($A1612)&gt;=18264,N($A1612)&lt;=73050),$A1612,0)</f>
        <v>0</v>
      </c>
    </row>
    <row r="1613" spans="1:9" x14ac:dyDescent="0.25">
      <c r="A1613" s="25"/>
      <c r="B1613" s="13"/>
      <c r="C1613" s="13"/>
      <c r="D1613" s="14"/>
      <c r="E1613" s="13"/>
      <c r="F1613" s="14"/>
      <c r="G1613" s="13"/>
      <c r="H1613" s="16" t="str">
        <f>IF(COUNTA($A1613:$G1613)=0,"",IF(OR($B1613="",SUMPRODUCT(--(Extinguishers!$A$2:$A$301=$B1613))&lt;&gt;1),"Check ID",IF(OR(NOT(AND(ISNUMBER($A1613),N($A1613)&gt;=18264,N($A1613)&lt;=73050)),N($A1613)&lt;SUMPRODUCT(--(Extinguishers!$A$2:$A$301=$B1613),Extinguishers!$E$2:$E$301),AND($C1613&lt;&gt;"Monthly",$C1613&lt;&gt;"Maintenance",$C1613&lt;&gt;"Internal",$C1613&lt;&gt;"Hydrostatic"),AND($E1613&lt;&gt;"Pass",$E1613&lt;&gt;"Fail"),AND($G1613&lt;&gt;"",$G1613&lt;&gt;"Open",$G1613&lt;&gt;"Closed")),"Check inputs",IF(AND($E1613="Fail",$G1613=""),"Set follow-up","OK"))))</f>
        <v/>
      </c>
      <c r="I1613" s="26">
        <f>IF(AND(ISNUMBER($A1613),N($A1613)&gt;=18264,N($A1613)&lt;=73050),$A1613,0)</f>
        <v>0</v>
      </c>
    </row>
    <row r="1614" spans="1:9" x14ac:dyDescent="0.25">
      <c r="A1614" s="25"/>
      <c r="B1614" s="13"/>
      <c r="C1614" s="13"/>
      <c r="D1614" s="14"/>
      <c r="E1614" s="13"/>
      <c r="F1614" s="14"/>
      <c r="G1614" s="13"/>
      <c r="H1614" s="16" t="str">
        <f>IF(COUNTA($A1614:$G1614)=0,"",IF(OR($B1614="",SUMPRODUCT(--(Extinguishers!$A$2:$A$301=$B1614))&lt;&gt;1),"Check ID",IF(OR(NOT(AND(ISNUMBER($A1614),N($A1614)&gt;=18264,N($A1614)&lt;=73050)),N($A1614)&lt;SUMPRODUCT(--(Extinguishers!$A$2:$A$301=$B1614),Extinguishers!$E$2:$E$301),AND($C1614&lt;&gt;"Monthly",$C1614&lt;&gt;"Maintenance",$C1614&lt;&gt;"Internal",$C1614&lt;&gt;"Hydrostatic"),AND($E1614&lt;&gt;"Pass",$E1614&lt;&gt;"Fail"),AND($G1614&lt;&gt;"",$G1614&lt;&gt;"Open",$G1614&lt;&gt;"Closed")),"Check inputs",IF(AND($E1614="Fail",$G1614=""),"Set follow-up","OK"))))</f>
        <v/>
      </c>
      <c r="I1614" s="26">
        <f>IF(AND(ISNUMBER($A1614),N($A1614)&gt;=18264,N($A1614)&lt;=73050),$A1614,0)</f>
        <v>0</v>
      </c>
    </row>
    <row r="1615" spans="1:9" x14ac:dyDescent="0.25">
      <c r="A1615" s="25"/>
      <c r="B1615" s="13"/>
      <c r="C1615" s="13"/>
      <c r="D1615" s="14"/>
      <c r="E1615" s="13"/>
      <c r="F1615" s="14"/>
      <c r="G1615" s="13"/>
      <c r="H1615" s="16" t="str">
        <f>IF(COUNTA($A1615:$G1615)=0,"",IF(OR($B1615="",SUMPRODUCT(--(Extinguishers!$A$2:$A$301=$B1615))&lt;&gt;1),"Check ID",IF(OR(NOT(AND(ISNUMBER($A1615),N($A1615)&gt;=18264,N($A1615)&lt;=73050)),N($A1615)&lt;SUMPRODUCT(--(Extinguishers!$A$2:$A$301=$B1615),Extinguishers!$E$2:$E$301),AND($C1615&lt;&gt;"Monthly",$C1615&lt;&gt;"Maintenance",$C1615&lt;&gt;"Internal",$C1615&lt;&gt;"Hydrostatic"),AND($E1615&lt;&gt;"Pass",$E1615&lt;&gt;"Fail"),AND($G1615&lt;&gt;"",$G1615&lt;&gt;"Open",$G1615&lt;&gt;"Closed")),"Check inputs",IF(AND($E1615="Fail",$G1615=""),"Set follow-up","OK"))))</f>
        <v/>
      </c>
      <c r="I1615" s="26">
        <f>IF(AND(ISNUMBER($A1615),N($A1615)&gt;=18264,N($A1615)&lt;=73050),$A1615,0)</f>
        <v>0</v>
      </c>
    </row>
    <row r="1616" spans="1:9" x14ac:dyDescent="0.25">
      <c r="A1616" s="25"/>
      <c r="B1616" s="13"/>
      <c r="C1616" s="13"/>
      <c r="D1616" s="14"/>
      <c r="E1616" s="13"/>
      <c r="F1616" s="14"/>
      <c r="G1616" s="13"/>
      <c r="H1616" s="16" t="str">
        <f>IF(COUNTA($A1616:$G1616)=0,"",IF(OR($B1616="",SUMPRODUCT(--(Extinguishers!$A$2:$A$301=$B1616))&lt;&gt;1),"Check ID",IF(OR(NOT(AND(ISNUMBER($A1616),N($A1616)&gt;=18264,N($A1616)&lt;=73050)),N($A1616)&lt;SUMPRODUCT(--(Extinguishers!$A$2:$A$301=$B1616),Extinguishers!$E$2:$E$301),AND($C1616&lt;&gt;"Monthly",$C1616&lt;&gt;"Maintenance",$C1616&lt;&gt;"Internal",$C1616&lt;&gt;"Hydrostatic"),AND($E1616&lt;&gt;"Pass",$E1616&lt;&gt;"Fail"),AND($G1616&lt;&gt;"",$G1616&lt;&gt;"Open",$G1616&lt;&gt;"Closed")),"Check inputs",IF(AND($E1616="Fail",$G1616=""),"Set follow-up","OK"))))</f>
        <v/>
      </c>
      <c r="I1616" s="26">
        <f>IF(AND(ISNUMBER($A1616),N($A1616)&gt;=18264,N($A1616)&lt;=73050),$A1616,0)</f>
        <v>0</v>
      </c>
    </row>
    <row r="1617" spans="1:9" x14ac:dyDescent="0.25">
      <c r="A1617" s="25"/>
      <c r="B1617" s="13"/>
      <c r="C1617" s="13"/>
      <c r="D1617" s="14"/>
      <c r="E1617" s="13"/>
      <c r="F1617" s="14"/>
      <c r="G1617" s="13"/>
      <c r="H1617" s="16" t="str">
        <f>IF(COUNTA($A1617:$G1617)=0,"",IF(OR($B1617="",SUMPRODUCT(--(Extinguishers!$A$2:$A$301=$B1617))&lt;&gt;1),"Check ID",IF(OR(NOT(AND(ISNUMBER($A1617),N($A1617)&gt;=18264,N($A1617)&lt;=73050)),N($A1617)&lt;SUMPRODUCT(--(Extinguishers!$A$2:$A$301=$B1617),Extinguishers!$E$2:$E$301),AND($C1617&lt;&gt;"Monthly",$C1617&lt;&gt;"Maintenance",$C1617&lt;&gt;"Internal",$C1617&lt;&gt;"Hydrostatic"),AND($E1617&lt;&gt;"Pass",$E1617&lt;&gt;"Fail"),AND($G1617&lt;&gt;"",$G1617&lt;&gt;"Open",$G1617&lt;&gt;"Closed")),"Check inputs",IF(AND($E1617="Fail",$G1617=""),"Set follow-up","OK"))))</f>
        <v/>
      </c>
      <c r="I1617" s="26">
        <f>IF(AND(ISNUMBER($A1617),N($A1617)&gt;=18264,N($A1617)&lt;=73050),$A1617,0)</f>
        <v>0</v>
      </c>
    </row>
    <row r="1618" spans="1:9" x14ac:dyDescent="0.25">
      <c r="A1618" s="25"/>
      <c r="B1618" s="13"/>
      <c r="C1618" s="13"/>
      <c r="D1618" s="14"/>
      <c r="E1618" s="13"/>
      <c r="F1618" s="14"/>
      <c r="G1618" s="13"/>
      <c r="H1618" s="16" t="str">
        <f>IF(COUNTA($A1618:$G1618)=0,"",IF(OR($B1618="",SUMPRODUCT(--(Extinguishers!$A$2:$A$301=$B1618))&lt;&gt;1),"Check ID",IF(OR(NOT(AND(ISNUMBER($A1618),N($A1618)&gt;=18264,N($A1618)&lt;=73050)),N($A1618)&lt;SUMPRODUCT(--(Extinguishers!$A$2:$A$301=$B1618),Extinguishers!$E$2:$E$301),AND($C1618&lt;&gt;"Monthly",$C1618&lt;&gt;"Maintenance",$C1618&lt;&gt;"Internal",$C1618&lt;&gt;"Hydrostatic"),AND($E1618&lt;&gt;"Pass",$E1618&lt;&gt;"Fail"),AND($G1618&lt;&gt;"",$G1618&lt;&gt;"Open",$G1618&lt;&gt;"Closed")),"Check inputs",IF(AND($E1618="Fail",$G1618=""),"Set follow-up","OK"))))</f>
        <v/>
      </c>
      <c r="I1618" s="26">
        <f>IF(AND(ISNUMBER($A1618),N($A1618)&gt;=18264,N($A1618)&lt;=73050),$A1618,0)</f>
        <v>0</v>
      </c>
    </row>
    <row r="1619" spans="1:9" x14ac:dyDescent="0.25">
      <c r="A1619" s="25"/>
      <c r="B1619" s="13"/>
      <c r="C1619" s="13"/>
      <c r="D1619" s="14"/>
      <c r="E1619" s="13"/>
      <c r="F1619" s="14"/>
      <c r="G1619" s="13"/>
      <c r="H1619" s="16" t="str">
        <f>IF(COUNTA($A1619:$G1619)=0,"",IF(OR($B1619="",SUMPRODUCT(--(Extinguishers!$A$2:$A$301=$B1619))&lt;&gt;1),"Check ID",IF(OR(NOT(AND(ISNUMBER($A1619),N($A1619)&gt;=18264,N($A1619)&lt;=73050)),N($A1619)&lt;SUMPRODUCT(--(Extinguishers!$A$2:$A$301=$B1619),Extinguishers!$E$2:$E$301),AND($C1619&lt;&gt;"Monthly",$C1619&lt;&gt;"Maintenance",$C1619&lt;&gt;"Internal",$C1619&lt;&gt;"Hydrostatic"),AND($E1619&lt;&gt;"Pass",$E1619&lt;&gt;"Fail"),AND($G1619&lt;&gt;"",$G1619&lt;&gt;"Open",$G1619&lt;&gt;"Closed")),"Check inputs",IF(AND($E1619="Fail",$G1619=""),"Set follow-up","OK"))))</f>
        <v/>
      </c>
      <c r="I1619" s="26">
        <f>IF(AND(ISNUMBER($A1619),N($A1619)&gt;=18264,N($A1619)&lt;=73050),$A1619,0)</f>
        <v>0</v>
      </c>
    </row>
    <row r="1620" spans="1:9" x14ac:dyDescent="0.25">
      <c r="A1620" s="25"/>
      <c r="B1620" s="13"/>
      <c r="C1620" s="13"/>
      <c r="D1620" s="14"/>
      <c r="E1620" s="13"/>
      <c r="F1620" s="14"/>
      <c r="G1620" s="13"/>
      <c r="H1620" s="16" t="str">
        <f>IF(COUNTA($A1620:$G1620)=0,"",IF(OR($B1620="",SUMPRODUCT(--(Extinguishers!$A$2:$A$301=$B1620))&lt;&gt;1),"Check ID",IF(OR(NOT(AND(ISNUMBER($A1620),N($A1620)&gt;=18264,N($A1620)&lt;=73050)),N($A1620)&lt;SUMPRODUCT(--(Extinguishers!$A$2:$A$301=$B1620),Extinguishers!$E$2:$E$301),AND($C1620&lt;&gt;"Monthly",$C1620&lt;&gt;"Maintenance",$C1620&lt;&gt;"Internal",$C1620&lt;&gt;"Hydrostatic"),AND($E1620&lt;&gt;"Pass",$E1620&lt;&gt;"Fail"),AND($G1620&lt;&gt;"",$G1620&lt;&gt;"Open",$G1620&lt;&gt;"Closed")),"Check inputs",IF(AND($E1620="Fail",$G1620=""),"Set follow-up","OK"))))</f>
        <v/>
      </c>
      <c r="I1620" s="26">
        <f>IF(AND(ISNUMBER($A1620),N($A1620)&gt;=18264,N($A1620)&lt;=73050),$A1620,0)</f>
        <v>0</v>
      </c>
    </row>
    <row r="1621" spans="1:9" x14ac:dyDescent="0.25">
      <c r="A1621" s="25"/>
      <c r="B1621" s="13"/>
      <c r="C1621" s="13"/>
      <c r="D1621" s="14"/>
      <c r="E1621" s="13"/>
      <c r="F1621" s="14"/>
      <c r="G1621" s="13"/>
      <c r="H1621" s="16" t="str">
        <f>IF(COUNTA($A1621:$G1621)=0,"",IF(OR($B1621="",SUMPRODUCT(--(Extinguishers!$A$2:$A$301=$B1621))&lt;&gt;1),"Check ID",IF(OR(NOT(AND(ISNUMBER($A1621),N($A1621)&gt;=18264,N($A1621)&lt;=73050)),N($A1621)&lt;SUMPRODUCT(--(Extinguishers!$A$2:$A$301=$B1621),Extinguishers!$E$2:$E$301),AND($C1621&lt;&gt;"Monthly",$C1621&lt;&gt;"Maintenance",$C1621&lt;&gt;"Internal",$C1621&lt;&gt;"Hydrostatic"),AND($E1621&lt;&gt;"Pass",$E1621&lt;&gt;"Fail"),AND($G1621&lt;&gt;"",$G1621&lt;&gt;"Open",$G1621&lt;&gt;"Closed")),"Check inputs",IF(AND($E1621="Fail",$G1621=""),"Set follow-up","OK"))))</f>
        <v/>
      </c>
      <c r="I1621" s="26">
        <f>IF(AND(ISNUMBER($A1621),N($A1621)&gt;=18264,N($A1621)&lt;=73050),$A1621,0)</f>
        <v>0</v>
      </c>
    </row>
    <row r="1622" spans="1:9" x14ac:dyDescent="0.25">
      <c r="A1622" s="25"/>
      <c r="B1622" s="13"/>
      <c r="C1622" s="13"/>
      <c r="D1622" s="14"/>
      <c r="E1622" s="13"/>
      <c r="F1622" s="14"/>
      <c r="G1622" s="13"/>
      <c r="H1622" s="16" t="str">
        <f>IF(COUNTA($A1622:$G1622)=0,"",IF(OR($B1622="",SUMPRODUCT(--(Extinguishers!$A$2:$A$301=$B1622))&lt;&gt;1),"Check ID",IF(OR(NOT(AND(ISNUMBER($A1622),N($A1622)&gt;=18264,N($A1622)&lt;=73050)),N($A1622)&lt;SUMPRODUCT(--(Extinguishers!$A$2:$A$301=$B1622),Extinguishers!$E$2:$E$301),AND($C1622&lt;&gt;"Monthly",$C1622&lt;&gt;"Maintenance",$C1622&lt;&gt;"Internal",$C1622&lt;&gt;"Hydrostatic"),AND($E1622&lt;&gt;"Pass",$E1622&lt;&gt;"Fail"),AND($G1622&lt;&gt;"",$G1622&lt;&gt;"Open",$G1622&lt;&gt;"Closed")),"Check inputs",IF(AND($E1622="Fail",$G1622=""),"Set follow-up","OK"))))</f>
        <v/>
      </c>
      <c r="I1622" s="26">
        <f>IF(AND(ISNUMBER($A1622),N($A1622)&gt;=18264,N($A1622)&lt;=73050),$A1622,0)</f>
        <v>0</v>
      </c>
    </row>
    <row r="1623" spans="1:9" x14ac:dyDescent="0.25">
      <c r="A1623" s="25"/>
      <c r="B1623" s="13"/>
      <c r="C1623" s="13"/>
      <c r="D1623" s="14"/>
      <c r="E1623" s="13"/>
      <c r="F1623" s="14"/>
      <c r="G1623" s="13"/>
      <c r="H1623" s="16" t="str">
        <f>IF(COUNTA($A1623:$G1623)=0,"",IF(OR($B1623="",SUMPRODUCT(--(Extinguishers!$A$2:$A$301=$B1623))&lt;&gt;1),"Check ID",IF(OR(NOT(AND(ISNUMBER($A1623),N($A1623)&gt;=18264,N($A1623)&lt;=73050)),N($A1623)&lt;SUMPRODUCT(--(Extinguishers!$A$2:$A$301=$B1623),Extinguishers!$E$2:$E$301),AND($C1623&lt;&gt;"Monthly",$C1623&lt;&gt;"Maintenance",$C1623&lt;&gt;"Internal",$C1623&lt;&gt;"Hydrostatic"),AND($E1623&lt;&gt;"Pass",$E1623&lt;&gt;"Fail"),AND($G1623&lt;&gt;"",$G1623&lt;&gt;"Open",$G1623&lt;&gt;"Closed")),"Check inputs",IF(AND($E1623="Fail",$G1623=""),"Set follow-up","OK"))))</f>
        <v/>
      </c>
      <c r="I1623" s="26">
        <f>IF(AND(ISNUMBER($A1623),N($A1623)&gt;=18264,N($A1623)&lt;=73050),$A1623,0)</f>
        <v>0</v>
      </c>
    </row>
    <row r="1624" spans="1:9" x14ac:dyDescent="0.25">
      <c r="A1624" s="25"/>
      <c r="B1624" s="13"/>
      <c r="C1624" s="13"/>
      <c r="D1624" s="14"/>
      <c r="E1624" s="13"/>
      <c r="F1624" s="14"/>
      <c r="G1624" s="13"/>
      <c r="H1624" s="16" t="str">
        <f>IF(COUNTA($A1624:$G1624)=0,"",IF(OR($B1624="",SUMPRODUCT(--(Extinguishers!$A$2:$A$301=$B1624))&lt;&gt;1),"Check ID",IF(OR(NOT(AND(ISNUMBER($A1624),N($A1624)&gt;=18264,N($A1624)&lt;=73050)),N($A1624)&lt;SUMPRODUCT(--(Extinguishers!$A$2:$A$301=$B1624),Extinguishers!$E$2:$E$301),AND($C1624&lt;&gt;"Monthly",$C1624&lt;&gt;"Maintenance",$C1624&lt;&gt;"Internal",$C1624&lt;&gt;"Hydrostatic"),AND($E1624&lt;&gt;"Pass",$E1624&lt;&gt;"Fail"),AND($G1624&lt;&gt;"",$G1624&lt;&gt;"Open",$G1624&lt;&gt;"Closed")),"Check inputs",IF(AND($E1624="Fail",$G1624=""),"Set follow-up","OK"))))</f>
        <v/>
      </c>
      <c r="I1624" s="26">
        <f>IF(AND(ISNUMBER($A1624),N($A1624)&gt;=18264,N($A1624)&lt;=73050),$A1624,0)</f>
        <v>0</v>
      </c>
    </row>
    <row r="1625" spans="1:9" x14ac:dyDescent="0.25">
      <c r="A1625" s="25"/>
      <c r="B1625" s="13"/>
      <c r="C1625" s="13"/>
      <c r="D1625" s="14"/>
      <c r="E1625" s="13"/>
      <c r="F1625" s="14"/>
      <c r="G1625" s="13"/>
      <c r="H1625" s="16" t="str">
        <f>IF(COUNTA($A1625:$G1625)=0,"",IF(OR($B1625="",SUMPRODUCT(--(Extinguishers!$A$2:$A$301=$B1625))&lt;&gt;1),"Check ID",IF(OR(NOT(AND(ISNUMBER($A1625),N($A1625)&gt;=18264,N($A1625)&lt;=73050)),N($A1625)&lt;SUMPRODUCT(--(Extinguishers!$A$2:$A$301=$B1625),Extinguishers!$E$2:$E$301),AND($C1625&lt;&gt;"Monthly",$C1625&lt;&gt;"Maintenance",$C1625&lt;&gt;"Internal",$C1625&lt;&gt;"Hydrostatic"),AND($E1625&lt;&gt;"Pass",$E1625&lt;&gt;"Fail"),AND($G1625&lt;&gt;"",$G1625&lt;&gt;"Open",$G1625&lt;&gt;"Closed")),"Check inputs",IF(AND($E1625="Fail",$G1625=""),"Set follow-up","OK"))))</f>
        <v/>
      </c>
      <c r="I1625" s="26">
        <f>IF(AND(ISNUMBER($A1625),N($A1625)&gt;=18264,N($A1625)&lt;=73050),$A1625,0)</f>
        <v>0</v>
      </c>
    </row>
    <row r="1626" spans="1:9" x14ac:dyDescent="0.25">
      <c r="A1626" s="25"/>
      <c r="B1626" s="13"/>
      <c r="C1626" s="13"/>
      <c r="D1626" s="14"/>
      <c r="E1626" s="13"/>
      <c r="F1626" s="14"/>
      <c r="G1626" s="13"/>
      <c r="H1626" s="16" t="str">
        <f>IF(COUNTA($A1626:$G1626)=0,"",IF(OR($B1626="",SUMPRODUCT(--(Extinguishers!$A$2:$A$301=$B1626))&lt;&gt;1),"Check ID",IF(OR(NOT(AND(ISNUMBER($A1626),N($A1626)&gt;=18264,N($A1626)&lt;=73050)),N($A1626)&lt;SUMPRODUCT(--(Extinguishers!$A$2:$A$301=$B1626),Extinguishers!$E$2:$E$301),AND($C1626&lt;&gt;"Monthly",$C1626&lt;&gt;"Maintenance",$C1626&lt;&gt;"Internal",$C1626&lt;&gt;"Hydrostatic"),AND($E1626&lt;&gt;"Pass",$E1626&lt;&gt;"Fail"),AND($G1626&lt;&gt;"",$G1626&lt;&gt;"Open",$G1626&lt;&gt;"Closed")),"Check inputs",IF(AND($E1626="Fail",$G1626=""),"Set follow-up","OK"))))</f>
        <v/>
      </c>
      <c r="I1626" s="26">
        <f>IF(AND(ISNUMBER($A1626),N($A1626)&gt;=18264,N($A1626)&lt;=73050),$A1626,0)</f>
        <v>0</v>
      </c>
    </row>
    <row r="1627" spans="1:9" x14ac:dyDescent="0.25">
      <c r="A1627" s="25"/>
      <c r="B1627" s="13"/>
      <c r="C1627" s="13"/>
      <c r="D1627" s="14"/>
      <c r="E1627" s="13"/>
      <c r="F1627" s="14"/>
      <c r="G1627" s="13"/>
      <c r="H1627" s="16" t="str">
        <f>IF(COUNTA($A1627:$G1627)=0,"",IF(OR($B1627="",SUMPRODUCT(--(Extinguishers!$A$2:$A$301=$B1627))&lt;&gt;1),"Check ID",IF(OR(NOT(AND(ISNUMBER($A1627),N($A1627)&gt;=18264,N($A1627)&lt;=73050)),N($A1627)&lt;SUMPRODUCT(--(Extinguishers!$A$2:$A$301=$B1627),Extinguishers!$E$2:$E$301),AND($C1627&lt;&gt;"Monthly",$C1627&lt;&gt;"Maintenance",$C1627&lt;&gt;"Internal",$C1627&lt;&gt;"Hydrostatic"),AND($E1627&lt;&gt;"Pass",$E1627&lt;&gt;"Fail"),AND($G1627&lt;&gt;"",$G1627&lt;&gt;"Open",$G1627&lt;&gt;"Closed")),"Check inputs",IF(AND($E1627="Fail",$G1627=""),"Set follow-up","OK"))))</f>
        <v/>
      </c>
      <c r="I1627" s="26">
        <f>IF(AND(ISNUMBER($A1627),N($A1627)&gt;=18264,N($A1627)&lt;=73050),$A1627,0)</f>
        <v>0</v>
      </c>
    </row>
    <row r="1628" spans="1:9" x14ac:dyDescent="0.25">
      <c r="A1628" s="25"/>
      <c r="B1628" s="13"/>
      <c r="C1628" s="13"/>
      <c r="D1628" s="14"/>
      <c r="E1628" s="13"/>
      <c r="F1628" s="14"/>
      <c r="G1628" s="13"/>
      <c r="H1628" s="16" t="str">
        <f>IF(COUNTA($A1628:$G1628)=0,"",IF(OR($B1628="",SUMPRODUCT(--(Extinguishers!$A$2:$A$301=$B1628))&lt;&gt;1),"Check ID",IF(OR(NOT(AND(ISNUMBER($A1628),N($A1628)&gt;=18264,N($A1628)&lt;=73050)),N($A1628)&lt;SUMPRODUCT(--(Extinguishers!$A$2:$A$301=$B1628),Extinguishers!$E$2:$E$301),AND($C1628&lt;&gt;"Monthly",$C1628&lt;&gt;"Maintenance",$C1628&lt;&gt;"Internal",$C1628&lt;&gt;"Hydrostatic"),AND($E1628&lt;&gt;"Pass",$E1628&lt;&gt;"Fail"),AND($G1628&lt;&gt;"",$G1628&lt;&gt;"Open",$G1628&lt;&gt;"Closed")),"Check inputs",IF(AND($E1628="Fail",$G1628=""),"Set follow-up","OK"))))</f>
        <v/>
      </c>
      <c r="I1628" s="26">
        <f>IF(AND(ISNUMBER($A1628),N($A1628)&gt;=18264,N($A1628)&lt;=73050),$A1628,0)</f>
        <v>0</v>
      </c>
    </row>
    <row r="1629" spans="1:9" x14ac:dyDescent="0.25">
      <c r="A1629" s="25"/>
      <c r="B1629" s="13"/>
      <c r="C1629" s="13"/>
      <c r="D1629" s="14"/>
      <c r="E1629" s="13"/>
      <c r="F1629" s="14"/>
      <c r="G1629" s="13"/>
      <c r="H1629" s="16" t="str">
        <f>IF(COUNTA($A1629:$G1629)=0,"",IF(OR($B1629="",SUMPRODUCT(--(Extinguishers!$A$2:$A$301=$B1629))&lt;&gt;1),"Check ID",IF(OR(NOT(AND(ISNUMBER($A1629),N($A1629)&gt;=18264,N($A1629)&lt;=73050)),N($A1629)&lt;SUMPRODUCT(--(Extinguishers!$A$2:$A$301=$B1629),Extinguishers!$E$2:$E$301),AND($C1629&lt;&gt;"Monthly",$C1629&lt;&gt;"Maintenance",$C1629&lt;&gt;"Internal",$C1629&lt;&gt;"Hydrostatic"),AND($E1629&lt;&gt;"Pass",$E1629&lt;&gt;"Fail"),AND($G1629&lt;&gt;"",$G1629&lt;&gt;"Open",$G1629&lt;&gt;"Closed")),"Check inputs",IF(AND($E1629="Fail",$G1629=""),"Set follow-up","OK"))))</f>
        <v/>
      </c>
      <c r="I1629" s="26">
        <f>IF(AND(ISNUMBER($A1629),N($A1629)&gt;=18264,N($A1629)&lt;=73050),$A1629,0)</f>
        <v>0</v>
      </c>
    </row>
    <row r="1630" spans="1:9" x14ac:dyDescent="0.25">
      <c r="A1630" s="25"/>
      <c r="B1630" s="13"/>
      <c r="C1630" s="13"/>
      <c r="D1630" s="14"/>
      <c r="E1630" s="13"/>
      <c r="F1630" s="14"/>
      <c r="G1630" s="13"/>
      <c r="H1630" s="16" t="str">
        <f>IF(COUNTA($A1630:$G1630)=0,"",IF(OR($B1630="",SUMPRODUCT(--(Extinguishers!$A$2:$A$301=$B1630))&lt;&gt;1),"Check ID",IF(OR(NOT(AND(ISNUMBER($A1630),N($A1630)&gt;=18264,N($A1630)&lt;=73050)),N($A1630)&lt;SUMPRODUCT(--(Extinguishers!$A$2:$A$301=$B1630),Extinguishers!$E$2:$E$301),AND($C1630&lt;&gt;"Monthly",$C1630&lt;&gt;"Maintenance",$C1630&lt;&gt;"Internal",$C1630&lt;&gt;"Hydrostatic"),AND($E1630&lt;&gt;"Pass",$E1630&lt;&gt;"Fail"),AND($G1630&lt;&gt;"",$G1630&lt;&gt;"Open",$G1630&lt;&gt;"Closed")),"Check inputs",IF(AND($E1630="Fail",$G1630=""),"Set follow-up","OK"))))</f>
        <v/>
      </c>
      <c r="I1630" s="26">
        <f>IF(AND(ISNUMBER($A1630),N($A1630)&gt;=18264,N($A1630)&lt;=73050),$A1630,0)</f>
        <v>0</v>
      </c>
    </row>
    <row r="1631" spans="1:9" x14ac:dyDescent="0.25">
      <c r="A1631" s="25"/>
      <c r="B1631" s="13"/>
      <c r="C1631" s="13"/>
      <c r="D1631" s="14"/>
      <c r="E1631" s="13"/>
      <c r="F1631" s="14"/>
      <c r="G1631" s="13"/>
      <c r="H1631" s="16" t="str">
        <f>IF(COUNTA($A1631:$G1631)=0,"",IF(OR($B1631="",SUMPRODUCT(--(Extinguishers!$A$2:$A$301=$B1631))&lt;&gt;1),"Check ID",IF(OR(NOT(AND(ISNUMBER($A1631),N($A1631)&gt;=18264,N($A1631)&lt;=73050)),N($A1631)&lt;SUMPRODUCT(--(Extinguishers!$A$2:$A$301=$B1631),Extinguishers!$E$2:$E$301),AND($C1631&lt;&gt;"Monthly",$C1631&lt;&gt;"Maintenance",$C1631&lt;&gt;"Internal",$C1631&lt;&gt;"Hydrostatic"),AND($E1631&lt;&gt;"Pass",$E1631&lt;&gt;"Fail"),AND($G1631&lt;&gt;"",$G1631&lt;&gt;"Open",$G1631&lt;&gt;"Closed")),"Check inputs",IF(AND($E1631="Fail",$G1631=""),"Set follow-up","OK"))))</f>
        <v/>
      </c>
      <c r="I1631" s="26">
        <f>IF(AND(ISNUMBER($A1631),N($A1631)&gt;=18264,N($A1631)&lt;=73050),$A1631,0)</f>
        <v>0</v>
      </c>
    </row>
    <row r="1632" spans="1:9" x14ac:dyDescent="0.25">
      <c r="A1632" s="25"/>
      <c r="B1632" s="13"/>
      <c r="C1632" s="13"/>
      <c r="D1632" s="14"/>
      <c r="E1632" s="13"/>
      <c r="F1632" s="14"/>
      <c r="G1632" s="13"/>
      <c r="H1632" s="16" t="str">
        <f>IF(COUNTA($A1632:$G1632)=0,"",IF(OR($B1632="",SUMPRODUCT(--(Extinguishers!$A$2:$A$301=$B1632))&lt;&gt;1),"Check ID",IF(OR(NOT(AND(ISNUMBER($A1632),N($A1632)&gt;=18264,N($A1632)&lt;=73050)),N($A1632)&lt;SUMPRODUCT(--(Extinguishers!$A$2:$A$301=$B1632),Extinguishers!$E$2:$E$301),AND($C1632&lt;&gt;"Monthly",$C1632&lt;&gt;"Maintenance",$C1632&lt;&gt;"Internal",$C1632&lt;&gt;"Hydrostatic"),AND($E1632&lt;&gt;"Pass",$E1632&lt;&gt;"Fail"),AND($G1632&lt;&gt;"",$G1632&lt;&gt;"Open",$G1632&lt;&gt;"Closed")),"Check inputs",IF(AND($E1632="Fail",$G1632=""),"Set follow-up","OK"))))</f>
        <v/>
      </c>
      <c r="I1632" s="26">
        <f>IF(AND(ISNUMBER($A1632),N($A1632)&gt;=18264,N($A1632)&lt;=73050),$A1632,0)</f>
        <v>0</v>
      </c>
    </row>
    <row r="1633" spans="1:9" x14ac:dyDescent="0.25">
      <c r="A1633" s="25"/>
      <c r="B1633" s="13"/>
      <c r="C1633" s="13"/>
      <c r="D1633" s="14"/>
      <c r="E1633" s="13"/>
      <c r="F1633" s="14"/>
      <c r="G1633" s="13"/>
      <c r="H1633" s="16" t="str">
        <f>IF(COUNTA($A1633:$G1633)=0,"",IF(OR($B1633="",SUMPRODUCT(--(Extinguishers!$A$2:$A$301=$B1633))&lt;&gt;1),"Check ID",IF(OR(NOT(AND(ISNUMBER($A1633),N($A1633)&gt;=18264,N($A1633)&lt;=73050)),N($A1633)&lt;SUMPRODUCT(--(Extinguishers!$A$2:$A$301=$B1633),Extinguishers!$E$2:$E$301),AND($C1633&lt;&gt;"Monthly",$C1633&lt;&gt;"Maintenance",$C1633&lt;&gt;"Internal",$C1633&lt;&gt;"Hydrostatic"),AND($E1633&lt;&gt;"Pass",$E1633&lt;&gt;"Fail"),AND($G1633&lt;&gt;"",$G1633&lt;&gt;"Open",$G1633&lt;&gt;"Closed")),"Check inputs",IF(AND($E1633="Fail",$G1633=""),"Set follow-up","OK"))))</f>
        <v/>
      </c>
      <c r="I1633" s="26">
        <f>IF(AND(ISNUMBER($A1633),N($A1633)&gt;=18264,N($A1633)&lt;=73050),$A1633,0)</f>
        <v>0</v>
      </c>
    </row>
    <row r="1634" spans="1:9" x14ac:dyDescent="0.25">
      <c r="A1634" s="25"/>
      <c r="B1634" s="13"/>
      <c r="C1634" s="13"/>
      <c r="D1634" s="14"/>
      <c r="E1634" s="13"/>
      <c r="F1634" s="14"/>
      <c r="G1634" s="13"/>
      <c r="H1634" s="16" t="str">
        <f>IF(COUNTA($A1634:$G1634)=0,"",IF(OR($B1634="",SUMPRODUCT(--(Extinguishers!$A$2:$A$301=$B1634))&lt;&gt;1),"Check ID",IF(OR(NOT(AND(ISNUMBER($A1634),N($A1634)&gt;=18264,N($A1634)&lt;=73050)),N($A1634)&lt;SUMPRODUCT(--(Extinguishers!$A$2:$A$301=$B1634),Extinguishers!$E$2:$E$301),AND($C1634&lt;&gt;"Monthly",$C1634&lt;&gt;"Maintenance",$C1634&lt;&gt;"Internal",$C1634&lt;&gt;"Hydrostatic"),AND($E1634&lt;&gt;"Pass",$E1634&lt;&gt;"Fail"),AND($G1634&lt;&gt;"",$G1634&lt;&gt;"Open",$G1634&lt;&gt;"Closed")),"Check inputs",IF(AND($E1634="Fail",$G1634=""),"Set follow-up","OK"))))</f>
        <v/>
      </c>
      <c r="I1634" s="26">
        <f>IF(AND(ISNUMBER($A1634),N($A1634)&gt;=18264,N($A1634)&lt;=73050),$A1634,0)</f>
        <v>0</v>
      </c>
    </row>
    <row r="1635" spans="1:9" x14ac:dyDescent="0.25">
      <c r="A1635" s="25"/>
      <c r="B1635" s="13"/>
      <c r="C1635" s="13"/>
      <c r="D1635" s="14"/>
      <c r="E1635" s="13"/>
      <c r="F1635" s="14"/>
      <c r="G1635" s="13"/>
      <c r="H1635" s="16" t="str">
        <f>IF(COUNTA($A1635:$G1635)=0,"",IF(OR($B1635="",SUMPRODUCT(--(Extinguishers!$A$2:$A$301=$B1635))&lt;&gt;1),"Check ID",IF(OR(NOT(AND(ISNUMBER($A1635),N($A1635)&gt;=18264,N($A1635)&lt;=73050)),N($A1635)&lt;SUMPRODUCT(--(Extinguishers!$A$2:$A$301=$B1635),Extinguishers!$E$2:$E$301),AND($C1635&lt;&gt;"Monthly",$C1635&lt;&gt;"Maintenance",$C1635&lt;&gt;"Internal",$C1635&lt;&gt;"Hydrostatic"),AND($E1635&lt;&gt;"Pass",$E1635&lt;&gt;"Fail"),AND($G1635&lt;&gt;"",$G1635&lt;&gt;"Open",$G1635&lt;&gt;"Closed")),"Check inputs",IF(AND($E1635="Fail",$G1635=""),"Set follow-up","OK"))))</f>
        <v/>
      </c>
      <c r="I1635" s="26">
        <f>IF(AND(ISNUMBER($A1635),N($A1635)&gt;=18264,N($A1635)&lt;=73050),$A1635,0)</f>
        <v>0</v>
      </c>
    </row>
    <row r="1636" spans="1:9" x14ac:dyDescent="0.25">
      <c r="A1636" s="25"/>
      <c r="B1636" s="13"/>
      <c r="C1636" s="13"/>
      <c r="D1636" s="14"/>
      <c r="E1636" s="13"/>
      <c r="F1636" s="14"/>
      <c r="G1636" s="13"/>
      <c r="H1636" s="16" t="str">
        <f>IF(COUNTA($A1636:$G1636)=0,"",IF(OR($B1636="",SUMPRODUCT(--(Extinguishers!$A$2:$A$301=$B1636))&lt;&gt;1),"Check ID",IF(OR(NOT(AND(ISNUMBER($A1636),N($A1636)&gt;=18264,N($A1636)&lt;=73050)),N($A1636)&lt;SUMPRODUCT(--(Extinguishers!$A$2:$A$301=$B1636),Extinguishers!$E$2:$E$301),AND($C1636&lt;&gt;"Monthly",$C1636&lt;&gt;"Maintenance",$C1636&lt;&gt;"Internal",$C1636&lt;&gt;"Hydrostatic"),AND($E1636&lt;&gt;"Pass",$E1636&lt;&gt;"Fail"),AND($G1636&lt;&gt;"",$G1636&lt;&gt;"Open",$G1636&lt;&gt;"Closed")),"Check inputs",IF(AND($E1636="Fail",$G1636=""),"Set follow-up","OK"))))</f>
        <v/>
      </c>
      <c r="I1636" s="26">
        <f>IF(AND(ISNUMBER($A1636),N($A1636)&gt;=18264,N($A1636)&lt;=73050),$A1636,0)</f>
        <v>0</v>
      </c>
    </row>
    <row r="1637" spans="1:9" x14ac:dyDescent="0.25">
      <c r="A1637" s="25"/>
      <c r="B1637" s="13"/>
      <c r="C1637" s="13"/>
      <c r="D1637" s="14"/>
      <c r="E1637" s="13"/>
      <c r="F1637" s="14"/>
      <c r="G1637" s="13"/>
      <c r="H1637" s="16" t="str">
        <f>IF(COUNTA($A1637:$G1637)=0,"",IF(OR($B1637="",SUMPRODUCT(--(Extinguishers!$A$2:$A$301=$B1637))&lt;&gt;1),"Check ID",IF(OR(NOT(AND(ISNUMBER($A1637),N($A1637)&gt;=18264,N($A1637)&lt;=73050)),N($A1637)&lt;SUMPRODUCT(--(Extinguishers!$A$2:$A$301=$B1637),Extinguishers!$E$2:$E$301),AND($C1637&lt;&gt;"Monthly",$C1637&lt;&gt;"Maintenance",$C1637&lt;&gt;"Internal",$C1637&lt;&gt;"Hydrostatic"),AND($E1637&lt;&gt;"Pass",$E1637&lt;&gt;"Fail"),AND($G1637&lt;&gt;"",$G1637&lt;&gt;"Open",$G1637&lt;&gt;"Closed")),"Check inputs",IF(AND($E1637="Fail",$G1637=""),"Set follow-up","OK"))))</f>
        <v/>
      </c>
      <c r="I1637" s="26">
        <f>IF(AND(ISNUMBER($A1637),N($A1637)&gt;=18264,N($A1637)&lt;=73050),$A1637,0)</f>
        <v>0</v>
      </c>
    </row>
    <row r="1638" spans="1:9" x14ac:dyDescent="0.25">
      <c r="A1638" s="25"/>
      <c r="B1638" s="13"/>
      <c r="C1638" s="13"/>
      <c r="D1638" s="14"/>
      <c r="E1638" s="13"/>
      <c r="F1638" s="14"/>
      <c r="G1638" s="13"/>
      <c r="H1638" s="16" t="str">
        <f>IF(COUNTA($A1638:$G1638)=0,"",IF(OR($B1638="",SUMPRODUCT(--(Extinguishers!$A$2:$A$301=$B1638))&lt;&gt;1),"Check ID",IF(OR(NOT(AND(ISNUMBER($A1638),N($A1638)&gt;=18264,N($A1638)&lt;=73050)),N($A1638)&lt;SUMPRODUCT(--(Extinguishers!$A$2:$A$301=$B1638),Extinguishers!$E$2:$E$301),AND($C1638&lt;&gt;"Monthly",$C1638&lt;&gt;"Maintenance",$C1638&lt;&gt;"Internal",$C1638&lt;&gt;"Hydrostatic"),AND($E1638&lt;&gt;"Pass",$E1638&lt;&gt;"Fail"),AND($G1638&lt;&gt;"",$G1638&lt;&gt;"Open",$G1638&lt;&gt;"Closed")),"Check inputs",IF(AND($E1638="Fail",$G1638=""),"Set follow-up","OK"))))</f>
        <v/>
      </c>
      <c r="I1638" s="26">
        <f>IF(AND(ISNUMBER($A1638),N($A1638)&gt;=18264,N($A1638)&lt;=73050),$A1638,0)</f>
        <v>0</v>
      </c>
    </row>
    <row r="1639" spans="1:9" x14ac:dyDescent="0.25">
      <c r="A1639" s="25"/>
      <c r="B1639" s="13"/>
      <c r="C1639" s="13"/>
      <c r="D1639" s="14"/>
      <c r="E1639" s="13"/>
      <c r="F1639" s="14"/>
      <c r="G1639" s="13"/>
      <c r="H1639" s="16" t="str">
        <f>IF(COUNTA($A1639:$G1639)=0,"",IF(OR($B1639="",SUMPRODUCT(--(Extinguishers!$A$2:$A$301=$B1639))&lt;&gt;1),"Check ID",IF(OR(NOT(AND(ISNUMBER($A1639),N($A1639)&gt;=18264,N($A1639)&lt;=73050)),N($A1639)&lt;SUMPRODUCT(--(Extinguishers!$A$2:$A$301=$B1639),Extinguishers!$E$2:$E$301),AND($C1639&lt;&gt;"Monthly",$C1639&lt;&gt;"Maintenance",$C1639&lt;&gt;"Internal",$C1639&lt;&gt;"Hydrostatic"),AND($E1639&lt;&gt;"Pass",$E1639&lt;&gt;"Fail"),AND($G1639&lt;&gt;"",$G1639&lt;&gt;"Open",$G1639&lt;&gt;"Closed")),"Check inputs",IF(AND($E1639="Fail",$G1639=""),"Set follow-up","OK"))))</f>
        <v/>
      </c>
      <c r="I1639" s="26">
        <f>IF(AND(ISNUMBER($A1639),N($A1639)&gt;=18264,N($A1639)&lt;=73050),$A1639,0)</f>
        <v>0</v>
      </c>
    </row>
    <row r="1640" spans="1:9" x14ac:dyDescent="0.25">
      <c r="A1640" s="25"/>
      <c r="B1640" s="13"/>
      <c r="C1640" s="13"/>
      <c r="D1640" s="14"/>
      <c r="E1640" s="13"/>
      <c r="F1640" s="14"/>
      <c r="G1640" s="13"/>
      <c r="H1640" s="16" t="str">
        <f>IF(COUNTA($A1640:$G1640)=0,"",IF(OR($B1640="",SUMPRODUCT(--(Extinguishers!$A$2:$A$301=$B1640))&lt;&gt;1),"Check ID",IF(OR(NOT(AND(ISNUMBER($A1640),N($A1640)&gt;=18264,N($A1640)&lt;=73050)),N($A1640)&lt;SUMPRODUCT(--(Extinguishers!$A$2:$A$301=$B1640),Extinguishers!$E$2:$E$301),AND($C1640&lt;&gt;"Monthly",$C1640&lt;&gt;"Maintenance",$C1640&lt;&gt;"Internal",$C1640&lt;&gt;"Hydrostatic"),AND($E1640&lt;&gt;"Pass",$E1640&lt;&gt;"Fail"),AND($G1640&lt;&gt;"",$G1640&lt;&gt;"Open",$G1640&lt;&gt;"Closed")),"Check inputs",IF(AND($E1640="Fail",$G1640=""),"Set follow-up","OK"))))</f>
        <v/>
      </c>
      <c r="I1640" s="26">
        <f>IF(AND(ISNUMBER($A1640),N($A1640)&gt;=18264,N($A1640)&lt;=73050),$A1640,0)</f>
        <v>0</v>
      </c>
    </row>
    <row r="1641" spans="1:9" x14ac:dyDescent="0.25">
      <c r="A1641" s="25"/>
      <c r="B1641" s="13"/>
      <c r="C1641" s="13"/>
      <c r="D1641" s="14"/>
      <c r="E1641" s="13"/>
      <c r="F1641" s="14"/>
      <c r="G1641" s="13"/>
      <c r="H1641" s="16" t="str">
        <f>IF(COUNTA($A1641:$G1641)=0,"",IF(OR($B1641="",SUMPRODUCT(--(Extinguishers!$A$2:$A$301=$B1641))&lt;&gt;1),"Check ID",IF(OR(NOT(AND(ISNUMBER($A1641),N($A1641)&gt;=18264,N($A1641)&lt;=73050)),N($A1641)&lt;SUMPRODUCT(--(Extinguishers!$A$2:$A$301=$B1641),Extinguishers!$E$2:$E$301),AND($C1641&lt;&gt;"Monthly",$C1641&lt;&gt;"Maintenance",$C1641&lt;&gt;"Internal",$C1641&lt;&gt;"Hydrostatic"),AND($E1641&lt;&gt;"Pass",$E1641&lt;&gt;"Fail"),AND($G1641&lt;&gt;"",$G1641&lt;&gt;"Open",$G1641&lt;&gt;"Closed")),"Check inputs",IF(AND($E1641="Fail",$G1641=""),"Set follow-up","OK"))))</f>
        <v/>
      </c>
      <c r="I1641" s="26">
        <f>IF(AND(ISNUMBER($A1641),N($A1641)&gt;=18264,N($A1641)&lt;=73050),$A1641,0)</f>
        <v>0</v>
      </c>
    </row>
    <row r="1642" spans="1:9" x14ac:dyDescent="0.25">
      <c r="A1642" s="25"/>
      <c r="B1642" s="13"/>
      <c r="C1642" s="13"/>
      <c r="D1642" s="14"/>
      <c r="E1642" s="13"/>
      <c r="F1642" s="14"/>
      <c r="G1642" s="13"/>
      <c r="H1642" s="16" t="str">
        <f>IF(COUNTA($A1642:$G1642)=0,"",IF(OR($B1642="",SUMPRODUCT(--(Extinguishers!$A$2:$A$301=$B1642))&lt;&gt;1),"Check ID",IF(OR(NOT(AND(ISNUMBER($A1642),N($A1642)&gt;=18264,N($A1642)&lt;=73050)),N($A1642)&lt;SUMPRODUCT(--(Extinguishers!$A$2:$A$301=$B1642),Extinguishers!$E$2:$E$301),AND($C1642&lt;&gt;"Monthly",$C1642&lt;&gt;"Maintenance",$C1642&lt;&gt;"Internal",$C1642&lt;&gt;"Hydrostatic"),AND($E1642&lt;&gt;"Pass",$E1642&lt;&gt;"Fail"),AND($G1642&lt;&gt;"",$G1642&lt;&gt;"Open",$G1642&lt;&gt;"Closed")),"Check inputs",IF(AND($E1642="Fail",$G1642=""),"Set follow-up","OK"))))</f>
        <v/>
      </c>
      <c r="I1642" s="26">
        <f>IF(AND(ISNUMBER($A1642),N($A1642)&gt;=18264,N($A1642)&lt;=73050),$A1642,0)</f>
        <v>0</v>
      </c>
    </row>
    <row r="1643" spans="1:9" x14ac:dyDescent="0.25">
      <c r="A1643" s="25"/>
      <c r="B1643" s="13"/>
      <c r="C1643" s="13"/>
      <c r="D1643" s="14"/>
      <c r="E1643" s="13"/>
      <c r="F1643" s="14"/>
      <c r="G1643" s="13"/>
      <c r="H1643" s="16" t="str">
        <f>IF(COUNTA($A1643:$G1643)=0,"",IF(OR($B1643="",SUMPRODUCT(--(Extinguishers!$A$2:$A$301=$B1643))&lt;&gt;1),"Check ID",IF(OR(NOT(AND(ISNUMBER($A1643),N($A1643)&gt;=18264,N($A1643)&lt;=73050)),N($A1643)&lt;SUMPRODUCT(--(Extinguishers!$A$2:$A$301=$B1643),Extinguishers!$E$2:$E$301),AND($C1643&lt;&gt;"Monthly",$C1643&lt;&gt;"Maintenance",$C1643&lt;&gt;"Internal",$C1643&lt;&gt;"Hydrostatic"),AND($E1643&lt;&gt;"Pass",$E1643&lt;&gt;"Fail"),AND($G1643&lt;&gt;"",$G1643&lt;&gt;"Open",$G1643&lt;&gt;"Closed")),"Check inputs",IF(AND($E1643="Fail",$G1643=""),"Set follow-up","OK"))))</f>
        <v/>
      </c>
      <c r="I1643" s="26">
        <f>IF(AND(ISNUMBER($A1643),N($A1643)&gt;=18264,N($A1643)&lt;=73050),$A1643,0)</f>
        <v>0</v>
      </c>
    </row>
    <row r="1644" spans="1:9" x14ac:dyDescent="0.25">
      <c r="A1644" s="25"/>
      <c r="B1644" s="13"/>
      <c r="C1644" s="13"/>
      <c r="D1644" s="14"/>
      <c r="E1644" s="13"/>
      <c r="F1644" s="14"/>
      <c r="G1644" s="13"/>
      <c r="H1644" s="16" t="str">
        <f>IF(COUNTA($A1644:$G1644)=0,"",IF(OR($B1644="",SUMPRODUCT(--(Extinguishers!$A$2:$A$301=$B1644))&lt;&gt;1),"Check ID",IF(OR(NOT(AND(ISNUMBER($A1644),N($A1644)&gt;=18264,N($A1644)&lt;=73050)),N($A1644)&lt;SUMPRODUCT(--(Extinguishers!$A$2:$A$301=$B1644),Extinguishers!$E$2:$E$301),AND($C1644&lt;&gt;"Monthly",$C1644&lt;&gt;"Maintenance",$C1644&lt;&gt;"Internal",$C1644&lt;&gt;"Hydrostatic"),AND($E1644&lt;&gt;"Pass",$E1644&lt;&gt;"Fail"),AND($G1644&lt;&gt;"",$G1644&lt;&gt;"Open",$G1644&lt;&gt;"Closed")),"Check inputs",IF(AND($E1644="Fail",$G1644=""),"Set follow-up","OK"))))</f>
        <v/>
      </c>
      <c r="I1644" s="26">
        <f>IF(AND(ISNUMBER($A1644),N($A1644)&gt;=18264,N($A1644)&lt;=73050),$A1644,0)</f>
        <v>0</v>
      </c>
    </row>
    <row r="1645" spans="1:9" x14ac:dyDescent="0.25">
      <c r="A1645" s="25"/>
      <c r="B1645" s="13"/>
      <c r="C1645" s="13"/>
      <c r="D1645" s="14"/>
      <c r="E1645" s="13"/>
      <c r="F1645" s="14"/>
      <c r="G1645" s="13"/>
      <c r="H1645" s="16" t="str">
        <f>IF(COUNTA($A1645:$G1645)=0,"",IF(OR($B1645="",SUMPRODUCT(--(Extinguishers!$A$2:$A$301=$B1645))&lt;&gt;1),"Check ID",IF(OR(NOT(AND(ISNUMBER($A1645),N($A1645)&gt;=18264,N($A1645)&lt;=73050)),N($A1645)&lt;SUMPRODUCT(--(Extinguishers!$A$2:$A$301=$B1645),Extinguishers!$E$2:$E$301),AND($C1645&lt;&gt;"Monthly",$C1645&lt;&gt;"Maintenance",$C1645&lt;&gt;"Internal",$C1645&lt;&gt;"Hydrostatic"),AND($E1645&lt;&gt;"Pass",$E1645&lt;&gt;"Fail"),AND($G1645&lt;&gt;"",$G1645&lt;&gt;"Open",$G1645&lt;&gt;"Closed")),"Check inputs",IF(AND($E1645="Fail",$G1645=""),"Set follow-up","OK"))))</f>
        <v/>
      </c>
      <c r="I1645" s="26">
        <f>IF(AND(ISNUMBER($A1645),N($A1645)&gt;=18264,N($A1645)&lt;=73050),$A1645,0)</f>
        <v>0</v>
      </c>
    </row>
    <row r="1646" spans="1:9" x14ac:dyDescent="0.25">
      <c r="A1646" s="25"/>
      <c r="B1646" s="13"/>
      <c r="C1646" s="13"/>
      <c r="D1646" s="14"/>
      <c r="E1646" s="13"/>
      <c r="F1646" s="14"/>
      <c r="G1646" s="13"/>
      <c r="H1646" s="16" t="str">
        <f>IF(COUNTA($A1646:$G1646)=0,"",IF(OR($B1646="",SUMPRODUCT(--(Extinguishers!$A$2:$A$301=$B1646))&lt;&gt;1),"Check ID",IF(OR(NOT(AND(ISNUMBER($A1646),N($A1646)&gt;=18264,N($A1646)&lt;=73050)),N($A1646)&lt;SUMPRODUCT(--(Extinguishers!$A$2:$A$301=$B1646),Extinguishers!$E$2:$E$301),AND($C1646&lt;&gt;"Monthly",$C1646&lt;&gt;"Maintenance",$C1646&lt;&gt;"Internal",$C1646&lt;&gt;"Hydrostatic"),AND($E1646&lt;&gt;"Pass",$E1646&lt;&gt;"Fail"),AND($G1646&lt;&gt;"",$G1646&lt;&gt;"Open",$G1646&lt;&gt;"Closed")),"Check inputs",IF(AND($E1646="Fail",$G1646=""),"Set follow-up","OK"))))</f>
        <v/>
      </c>
      <c r="I1646" s="26">
        <f>IF(AND(ISNUMBER($A1646),N($A1646)&gt;=18264,N($A1646)&lt;=73050),$A1646,0)</f>
        <v>0</v>
      </c>
    </row>
    <row r="1647" spans="1:9" x14ac:dyDescent="0.25">
      <c r="A1647" s="25"/>
      <c r="B1647" s="13"/>
      <c r="C1647" s="13"/>
      <c r="D1647" s="14"/>
      <c r="E1647" s="13"/>
      <c r="F1647" s="14"/>
      <c r="G1647" s="13"/>
      <c r="H1647" s="16" t="str">
        <f>IF(COUNTA($A1647:$G1647)=0,"",IF(OR($B1647="",SUMPRODUCT(--(Extinguishers!$A$2:$A$301=$B1647))&lt;&gt;1),"Check ID",IF(OR(NOT(AND(ISNUMBER($A1647),N($A1647)&gt;=18264,N($A1647)&lt;=73050)),N($A1647)&lt;SUMPRODUCT(--(Extinguishers!$A$2:$A$301=$B1647),Extinguishers!$E$2:$E$301),AND($C1647&lt;&gt;"Monthly",$C1647&lt;&gt;"Maintenance",$C1647&lt;&gt;"Internal",$C1647&lt;&gt;"Hydrostatic"),AND($E1647&lt;&gt;"Pass",$E1647&lt;&gt;"Fail"),AND($G1647&lt;&gt;"",$G1647&lt;&gt;"Open",$G1647&lt;&gt;"Closed")),"Check inputs",IF(AND($E1647="Fail",$G1647=""),"Set follow-up","OK"))))</f>
        <v/>
      </c>
      <c r="I1647" s="26">
        <f>IF(AND(ISNUMBER($A1647),N($A1647)&gt;=18264,N($A1647)&lt;=73050),$A1647,0)</f>
        <v>0</v>
      </c>
    </row>
    <row r="1648" spans="1:9" x14ac:dyDescent="0.25">
      <c r="A1648" s="25"/>
      <c r="B1648" s="13"/>
      <c r="C1648" s="13"/>
      <c r="D1648" s="14"/>
      <c r="E1648" s="13"/>
      <c r="F1648" s="14"/>
      <c r="G1648" s="13"/>
      <c r="H1648" s="16" t="str">
        <f>IF(COUNTA($A1648:$G1648)=0,"",IF(OR($B1648="",SUMPRODUCT(--(Extinguishers!$A$2:$A$301=$B1648))&lt;&gt;1),"Check ID",IF(OR(NOT(AND(ISNUMBER($A1648),N($A1648)&gt;=18264,N($A1648)&lt;=73050)),N($A1648)&lt;SUMPRODUCT(--(Extinguishers!$A$2:$A$301=$B1648),Extinguishers!$E$2:$E$301),AND($C1648&lt;&gt;"Monthly",$C1648&lt;&gt;"Maintenance",$C1648&lt;&gt;"Internal",$C1648&lt;&gt;"Hydrostatic"),AND($E1648&lt;&gt;"Pass",$E1648&lt;&gt;"Fail"),AND($G1648&lt;&gt;"",$G1648&lt;&gt;"Open",$G1648&lt;&gt;"Closed")),"Check inputs",IF(AND($E1648="Fail",$G1648=""),"Set follow-up","OK"))))</f>
        <v/>
      </c>
      <c r="I1648" s="26">
        <f>IF(AND(ISNUMBER($A1648),N($A1648)&gt;=18264,N($A1648)&lt;=73050),$A1648,0)</f>
        <v>0</v>
      </c>
    </row>
    <row r="1649" spans="1:9" x14ac:dyDescent="0.25">
      <c r="A1649" s="25"/>
      <c r="B1649" s="13"/>
      <c r="C1649" s="13"/>
      <c r="D1649" s="14"/>
      <c r="E1649" s="13"/>
      <c r="F1649" s="14"/>
      <c r="G1649" s="13"/>
      <c r="H1649" s="16" t="str">
        <f>IF(COUNTA($A1649:$G1649)=0,"",IF(OR($B1649="",SUMPRODUCT(--(Extinguishers!$A$2:$A$301=$B1649))&lt;&gt;1),"Check ID",IF(OR(NOT(AND(ISNUMBER($A1649),N($A1649)&gt;=18264,N($A1649)&lt;=73050)),N($A1649)&lt;SUMPRODUCT(--(Extinguishers!$A$2:$A$301=$B1649),Extinguishers!$E$2:$E$301),AND($C1649&lt;&gt;"Monthly",$C1649&lt;&gt;"Maintenance",$C1649&lt;&gt;"Internal",$C1649&lt;&gt;"Hydrostatic"),AND($E1649&lt;&gt;"Pass",$E1649&lt;&gt;"Fail"),AND($G1649&lt;&gt;"",$G1649&lt;&gt;"Open",$G1649&lt;&gt;"Closed")),"Check inputs",IF(AND($E1649="Fail",$G1649=""),"Set follow-up","OK"))))</f>
        <v/>
      </c>
      <c r="I1649" s="26">
        <f>IF(AND(ISNUMBER($A1649),N($A1649)&gt;=18264,N($A1649)&lt;=73050),$A1649,0)</f>
        <v>0</v>
      </c>
    </row>
    <row r="1650" spans="1:9" x14ac:dyDescent="0.25">
      <c r="A1650" s="25"/>
      <c r="B1650" s="13"/>
      <c r="C1650" s="13"/>
      <c r="D1650" s="14"/>
      <c r="E1650" s="13"/>
      <c r="F1650" s="14"/>
      <c r="G1650" s="13"/>
      <c r="H1650" s="16" t="str">
        <f>IF(COUNTA($A1650:$G1650)=0,"",IF(OR($B1650="",SUMPRODUCT(--(Extinguishers!$A$2:$A$301=$B1650))&lt;&gt;1),"Check ID",IF(OR(NOT(AND(ISNUMBER($A1650),N($A1650)&gt;=18264,N($A1650)&lt;=73050)),N($A1650)&lt;SUMPRODUCT(--(Extinguishers!$A$2:$A$301=$B1650),Extinguishers!$E$2:$E$301),AND($C1650&lt;&gt;"Monthly",$C1650&lt;&gt;"Maintenance",$C1650&lt;&gt;"Internal",$C1650&lt;&gt;"Hydrostatic"),AND($E1650&lt;&gt;"Pass",$E1650&lt;&gt;"Fail"),AND($G1650&lt;&gt;"",$G1650&lt;&gt;"Open",$G1650&lt;&gt;"Closed")),"Check inputs",IF(AND($E1650="Fail",$G1650=""),"Set follow-up","OK"))))</f>
        <v/>
      </c>
      <c r="I1650" s="26">
        <f>IF(AND(ISNUMBER($A1650),N($A1650)&gt;=18264,N($A1650)&lt;=73050),$A1650,0)</f>
        <v>0</v>
      </c>
    </row>
    <row r="1651" spans="1:9" x14ac:dyDescent="0.25">
      <c r="A1651" s="25"/>
      <c r="B1651" s="13"/>
      <c r="C1651" s="13"/>
      <c r="D1651" s="14"/>
      <c r="E1651" s="13"/>
      <c r="F1651" s="14"/>
      <c r="G1651" s="13"/>
      <c r="H1651" s="16" t="str">
        <f>IF(COUNTA($A1651:$G1651)=0,"",IF(OR($B1651="",SUMPRODUCT(--(Extinguishers!$A$2:$A$301=$B1651))&lt;&gt;1),"Check ID",IF(OR(NOT(AND(ISNUMBER($A1651),N($A1651)&gt;=18264,N($A1651)&lt;=73050)),N($A1651)&lt;SUMPRODUCT(--(Extinguishers!$A$2:$A$301=$B1651),Extinguishers!$E$2:$E$301),AND($C1651&lt;&gt;"Monthly",$C1651&lt;&gt;"Maintenance",$C1651&lt;&gt;"Internal",$C1651&lt;&gt;"Hydrostatic"),AND($E1651&lt;&gt;"Pass",$E1651&lt;&gt;"Fail"),AND($G1651&lt;&gt;"",$G1651&lt;&gt;"Open",$G1651&lt;&gt;"Closed")),"Check inputs",IF(AND($E1651="Fail",$G1651=""),"Set follow-up","OK"))))</f>
        <v/>
      </c>
      <c r="I1651" s="26">
        <f>IF(AND(ISNUMBER($A1651),N($A1651)&gt;=18264,N($A1651)&lt;=73050),$A1651,0)</f>
        <v>0</v>
      </c>
    </row>
    <row r="1652" spans="1:9" x14ac:dyDescent="0.25">
      <c r="A1652" s="25"/>
      <c r="B1652" s="13"/>
      <c r="C1652" s="13"/>
      <c r="D1652" s="14"/>
      <c r="E1652" s="13"/>
      <c r="F1652" s="14"/>
      <c r="G1652" s="13"/>
      <c r="H1652" s="16" t="str">
        <f>IF(COUNTA($A1652:$G1652)=0,"",IF(OR($B1652="",SUMPRODUCT(--(Extinguishers!$A$2:$A$301=$B1652))&lt;&gt;1),"Check ID",IF(OR(NOT(AND(ISNUMBER($A1652),N($A1652)&gt;=18264,N($A1652)&lt;=73050)),N($A1652)&lt;SUMPRODUCT(--(Extinguishers!$A$2:$A$301=$B1652),Extinguishers!$E$2:$E$301),AND($C1652&lt;&gt;"Monthly",$C1652&lt;&gt;"Maintenance",$C1652&lt;&gt;"Internal",$C1652&lt;&gt;"Hydrostatic"),AND($E1652&lt;&gt;"Pass",$E1652&lt;&gt;"Fail"),AND($G1652&lt;&gt;"",$G1652&lt;&gt;"Open",$G1652&lt;&gt;"Closed")),"Check inputs",IF(AND($E1652="Fail",$G1652=""),"Set follow-up","OK"))))</f>
        <v/>
      </c>
      <c r="I1652" s="26">
        <f>IF(AND(ISNUMBER($A1652),N($A1652)&gt;=18264,N($A1652)&lt;=73050),$A1652,0)</f>
        <v>0</v>
      </c>
    </row>
    <row r="1653" spans="1:9" x14ac:dyDescent="0.25">
      <c r="A1653" s="25"/>
      <c r="B1653" s="13"/>
      <c r="C1653" s="13"/>
      <c r="D1653" s="14"/>
      <c r="E1653" s="13"/>
      <c r="F1653" s="14"/>
      <c r="G1653" s="13"/>
      <c r="H1653" s="16" t="str">
        <f>IF(COUNTA($A1653:$G1653)=0,"",IF(OR($B1653="",SUMPRODUCT(--(Extinguishers!$A$2:$A$301=$B1653))&lt;&gt;1),"Check ID",IF(OR(NOT(AND(ISNUMBER($A1653),N($A1653)&gt;=18264,N($A1653)&lt;=73050)),N($A1653)&lt;SUMPRODUCT(--(Extinguishers!$A$2:$A$301=$B1653),Extinguishers!$E$2:$E$301),AND($C1653&lt;&gt;"Monthly",$C1653&lt;&gt;"Maintenance",$C1653&lt;&gt;"Internal",$C1653&lt;&gt;"Hydrostatic"),AND($E1653&lt;&gt;"Pass",$E1653&lt;&gt;"Fail"),AND($G1653&lt;&gt;"",$G1653&lt;&gt;"Open",$G1653&lt;&gt;"Closed")),"Check inputs",IF(AND($E1653="Fail",$G1653=""),"Set follow-up","OK"))))</f>
        <v/>
      </c>
      <c r="I1653" s="26">
        <f>IF(AND(ISNUMBER($A1653),N($A1653)&gt;=18264,N($A1653)&lt;=73050),$A1653,0)</f>
        <v>0</v>
      </c>
    </row>
    <row r="1654" spans="1:9" x14ac:dyDescent="0.25">
      <c r="A1654" s="25"/>
      <c r="B1654" s="13"/>
      <c r="C1654" s="13"/>
      <c r="D1654" s="14"/>
      <c r="E1654" s="13"/>
      <c r="F1654" s="14"/>
      <c r="G1654" s="13"/>
      <c r="H1654" s="16" t="str">
        <f>IF(COUNTA($A1654:$G1654)=0,"",IF(OR($B1654="",SUMPRODUCT(--(Extinguishers!$A$2:$A$301=$B1654))&lt;&gt;1),"Check ID",IF(OR(NOT(AND(ISNUMBER($A1654),N($A1654)&gt;=18264,N($A1654)&lt;=73050)),N($A1654)&lt;SUMPRODUCT(--(Extinguishers!$A$2:$A$301=$B1654),Extinguishers!$E$2:$E$301),AND($C1654&lt;&gt;"Monthly",$C1654&lt;&gt;"Maintenance",$C1654&lt;&gt;"Internal",$C1654&lt;&gt;"Hydrostatic"),AND($E1654&lt;&gt;"Pass",$E1654&lt;&gt;"Fail"),AND($G1654&lt;&gt;"",$G1654&lt;&gt;"Open",$G1654&lt;&gt;"Closed")),"Check inputs",IF(AND($E1654="Fail",$G1654=""),"Set follow-up","OK"))))</f>
        <v/>
      </c>
      <c r="I1654" s="26">
        <f>IF(AND(ISNUMBER($A1654),N($A1654)&gt;=18264,N($A1654)&lt;=73050),$A1654,0)</f>
        <v>0</v>
      </c>
    </row>
    <row r="1655" spans="1:9" x14ac:dyDescent="0.25">
      <c r="A1655" s="25"/>
      <c r="B1655" s="13"/>
      <c r="C1655" s="13"/>
      <c r="D1655" s="14"/>
      <c r="E1655" s="13"/>
      <c r="F1655" s="14"/>
      <c r="G1655" s="13"/>
      <c r="H1655" s="16" t="str">
        <f>IF(COUNTA($A1655:$G1655)=0,"",IF(OR($B1655="",SUMPRODUCT(--(Extinguishers!$A$2:$A$301=$B1655))&lt;&gt;1),"Check ID",IF(OR(NOT(AND(ISNUMBER($A1655),N($A1655)&gt;=18264,N($A1655)&lt;=73050)),N($A1655)&lt;SUMPRODUCT(--(Extinguishers!$A$2:$A$301=$B1655),Extinguishers!$E$2:$E$301),AND($C1655&lt;&gt;"Monthly",$C1655&lt;&gt;"Maintenance",$C1655&lt;&gt;"Internal",$C1655&lt;&gt;"Hydrostatic"),AND($E1655&lt;&gt;"Pass",$E1655&lt;&gt;"Fail"),AND($G1655&lt;&gt;"",$G1655&lt;&gt;"Open",$G1655&lt;&gt;"Closed")),"Check inputs",IF(AND($E1655="Fail",$G1655=""),"Set follow-up","OK"))))</f>
        <v/>
      </c>
      <c r="I1655" s="26">
        <f>IF(AND(ISNUMBER($A1655),N($A1655)&gt;=18264,N($A1655)&lt;=73050),$A1655,0)</f>
        <v>0</v>
      </c>
    </row>
    <row r="1656" spans="1:9" x14ac:dyDescent="0.25">
      <c r="A1656" s="25"/>
      <c r="B1656" s="13"/>
      <c r="C1656" s="13"/>
      <c r="D1656" s="14"/>
      <c r="E1656" s="13"/>
      <c r="F1656" s="14"/>
      <c r="G1656" s="13"/>
      <c r="H1656" s="16" t="str">
        <f>IF(COUNTA($A1656:$G1656)=0,"",IF(OR($B1656="",SUMPRODUCT(--(Extinguishers!$A$2:$A$301=$B1656))&lt;&gt;1),"Check ID",IF(OR(NOT(AND(ISNUMBER($A1656),N($A1656)&gt;=18264,N($A1656)&lt;=73050)),N($A1656)&lt;SUMPRODUCT(--(Extinguishers!$A$2:$A$301=$B1656),Extinguishers!$E$2:$E$301),AND($C1656&lt;&gt;"Monthly",$C1656&lt;&gt;"Maintenance",$C1656&lt;&gt;"Internal",$C1656&lt;&gt;"Hydrostatic"),AND($E1656&lt;&gt;"Pass",$E1656&lt;&gt;"Fail"),AND($G1656&lt;&gt;"",$G1656&lt;&gt;"Open",$G1656&lt;&gt;"Closed")),"Check inputs",IF(AND($E1656="Fail",$G1656=""),"Set follow-up","OK"))))</f>
        <v/>
      </c>
      <c r="I1656" s="26">
        <f>IF(AND(ISNUMBER($A1656),N($A1656)&gt;=18264,N($A1656)&lt;=73050),$A1656,0)</f>
        <v>0</v>
      </c>
    </row>
    <row r="1657" spans="1:9" x14ac:dyDescent="0.25">
      <c r="A1657" s="25"/>
      <c r="B1657" s="13"/>
      <c r="C1657" s="13"/>
      <c r="D1657" s="14"/>
      <c r="E1657" s="13"/>
      <c r="F1657" s="14"/>
      <c r="G1657" s="13"/>
      <c r="H1657" s="16" t="str">
        <f>IF(COUNTA($A1657:$G1657)=0,"",IF(OR($B1657="",SUMPRODUCT(--(Extinguishers!$A$2:$A$301=$B1657))&lt;&gt;1),"Check ID",IF(OR(NOT(AND(ISNUMBER($A1657),N($A1657)&gt;=18264,N($A1657)&lt;=73050)),N($A1657)&lt;SUMPRODUCT(--(Extinguishers!$A$2:$A$301=$B1657),Extinguishers!$E$2:$E$301),AND($C1657&lt;&gt;"Monthly",$C1657&lt;&gt;"Maintenance",$C1657&lt;&gt;"Internal",$C1657&lt;&gt;"Hydrostatic"),AND($E1657&lt;&gt;"Pass",$E1657&lt;&gt;"Fail"),AND($G1657&lt;&gt;"",$G1657&lt;&gt;"Open",$G1657&lt;&gt;"Closed")),"Check inputs",IF(AND($E1657="Fail",$G1657=""),"Set follow-up","OK"))))</f>
        <v/>
      </c>
      <c r="I1657" s="26">
        <f>IF(AND(ISNUMBER($A1657),N($A1657)&gt;=18264,N($A1657)&lt;=73050),$A1657,0)</f>
        <v>0</v>
      </c>
    </row>
    <row r="1658" spans="1:9" x14ac:dyDescent="0.25">
      <c r="A1658" s="25"/>
      <c r="B1658" s="13"/>
      <c r="C1658" s="13"/>
      <c r="D1658" s="14"/>
      <c r="E1658" s="13"/>
      <c r="F1658" s="14"/>
      <c r="G1658" s="13"/>
      <c r="H1658" s="16" t="str">
        <f>IF(COUNTA($A1658:$G1658)=0,"",IF(OR($B1658="",SUMPRODUCT(--(Extinguishers!$A$2:$A$301=$B1658))&lt;&gt;1),"Check ID",IF(OR(NOT(AND(ISNUMBER($A1658),N($A1658)&gt;=18264,N($A1658)&lt;=73050)),N($A1658)&lt;SUMPRODUCT(--(Extinguishers!$A$2:$A$301=$B1658),Extinguishers!$E$2:$E$301),AND($C1658&lt;&gt;"Monthly",$C1658&lt;&gt;"Maintenance",$C1658&lt;&gt;"Internal",$C1658&lt;&gt;"Hydrostatic"),AND($E1658&lt;&gt;"Pass",$E1658&lt;&gt;"Fail"),AND($G1658&lt;&gt;"",$G1658&lt;&gt;"Open",$G1658&lt;&gt;"Closed")),"Check inputs",IF(AND($E1658="Fail",$G1658=""),"Set follow-up","OK"))))</f>
        <v/>
      </c>
      <c r="I1658" s="26">
        <f>IF(AND(ISNUMBER($A1658),N($A1658)&gt;=18264,N($A1658)&lt;=73050),$A1658,0)</f>
        <v>0</v>
      </c>
    </row>
    <row r="1659" spans="1:9" x14ac:dyDescent="0.25">
      <c r="A1659" s="25"/>
      <c r="B1659" s="13"/>
      <c r="C1659" s="13"/>
      <c r="D1659" s="14"/>
      <c r="E1659" s="13"/>
      <c r="F1659" s="14"/>
      <c r="G1659" s="13"/>
      <c r="H1659" s="16" t="str">
        <f>IF(COUNTA($A1659:$G1659)=0,"",IF(OR($B1659="",SUMPRODUCT(--(Extinguishers!$A$2:$A$301=$B1659))&lt;&gt;1),"Check ID",IF(OR(NOT(AND(ISNUMBER($A1659),N($A1659)&gt;=18264,N($A1659)&lt;=73050)),N($A1659)&lt;SUMPRODUCT(--(Extinguishers!$A$2:$A$301=$B1659),Extinguishers!$E$2:$E$301),AND($C1659&lt;&gt;"Monthly",$C1659&lt;&gt;"Maintenance",$C1659&lt;&gt;"Internal",$C1659&lt;&gt;"Hydrostatic"),AND($E1659&lt;&gt;"Pass",$E1659&lt;&gt;"Fail"),AND($G1659&lt;&gt;"",$G1659&lt;&gt;"Open",$G1659&lt;&gt;"Closed")),"Check inputs",IF(AND($E1659="Fail",$G1659=""),"Set follow-up","OK"))))</f>
        <v/>
      </c>
      <c r="I1659" s="26">
        <f>IF(AND(ISNUMBER($A1659),N($A1659)&gt;=18264,N($A1659)&lt;=73050),$A1659,0)</f>
        <v>0</v>
      </c>
    </row>
    <row r="1660" spans="1:9" x14ac:dyDescent="0.25">
      <c r="A1660" s="25"/>
      <c r="B1660" s="13"/>
      <c r="C1660" s="13"/>
      <c r="D1660" s="14"/>
      <c r="E1660" s="13"/>
      <c r="F1660" s="14"/>
      <c r="G1660" s="13"/>
      <c r="H1660" s="16" t="str">
        <f>IF(COUNTA($A1660:$G1660)=0,"",IF(OR($B1660="",SUMPRODUCT(--(Extinguishers!$A$2:$A$301=$B1660))&lt;&gt;1),"Check ID",IF(OR(NOT(AND(ISNUMBER($A1660),N($A1660)&gt;=18264,N($A1660)&lt;=73050)),N($A1660)&lt;SUMPRODUCT(--(Extinguishers!$A$2:$A$301=$B1660),Extinguishers!$E$2:$E$301),AND($C1660&lt;&gt;"Monthly",$C1660&lt;&gt;"Maintenance",$C1660&lt;&gt;"Internal",$C1660&lt;&gt;"Hydrostatic"),AND($E1660&lt;&gt;"Pass",$E1660&lt;&gt;"Fail"),AND($G1660&lt;&gt;"",$G1660&lt;&gt;"Open",$G1660&lt;&gt;"Closed")),"Check inputs",IF(AND($E1660="Fail",$G1660=""),"Set follow-up","OK"))))</f>
        <v/>
      </c>
      <c r="I1660" s="26">
        <f>IF(AND(ISNUMBER($A1660),N($A1660)&gt;=18264,N($A1660)&lt;=73050),$A1660,0)</f>
        <v>0</v>
      </c>
    </row>
    <row r="1661" spans="1:9" x14ac:dyDescent="0.25">
      <c r="A1661" s="25"/>
      <c r="B1661" s="13"/>
      <c r="C1661" s="13"/>
      <c r="D1661" s="14"/>
      <c r="E1661" s="13"/>
      <c r="F1661" s="14"/>
      <c r="G1661" s="13"/>
      <c r="H1661" s="16" t="str">
        <f>IF(COUNTA($A1661:$G1661)=0,"",IF(OR($B1661="",SUMPRODUCT(--(Extinguishers!$A$2:$A$301=$B1661))&lt;&gt;1),"Check ID",IF(OR(NOT(AND(ISNUMBER($A1661),N($A1661)&gt;=18264,N($A1661)&lt;=73050)),N($A1661)&lt;SUMPRODUCT(--(Extinguishers!$A$2:$A$301=$B1661),Extinguishers!$E$2:$E$301),AND($C1661&lt;&gt;"Monthly",$C1661&lt;&gt;"Maintenance",$C1661&lt;&gt;"Internal",$C1661&lt;&gt;"Hydrostatic"),AND($E1661&lt;&gt;"Pass",$E1661&lt;&gt;"Fail"),AND($G1661&lt;&gt;"",$G1661&lt;&gt;"Open",$G1661&lt;&gt;"Closed")),"Check inputs",IF(AND($E1661="Fail",$G1661=""),"Set follow-up","OK"))))</f>
        <v/>
      </c>
      <c r="I1661" s="26">
        <f>IF(AND(ISNUMBER($A1661),N($A1661)&gt;=18264,N($A1661)&lt;=73050),$A1661,0)</f>
        <v>0</v>
      </c>
    </row>
    <row r="1662" spans="1:9" x14ac:dyDescent="0.25">
      <c r="A1662" s="25"/>
      <c r="B1662" s="13"/>
      <c r="C1662" s="13"/>
      <c r="D1662" s="14"/>
      <c r="E1662" s="13"/>
      <c r="F1662" s="14"/>
      <c r="G1662" s="13"/>
      <c r="H1662" s="16" t="str">
        <f>IF(COUNTA($A1662:$G1662)=0,"",IF(OR($B1662="",SUMPRODUCT(--(Extinguishers!$A$2:$A$301=$B1662))&lt;&gt;1),"Check ID",IF(OR(NOT(AND(ISNUMBER($A1662),N($A1662)&gt;=18264,N($A1662)&lt;=73050)),N($A1662)&lt;SUMPRODUCT(--(Extinguishers!$A$2:$A$301=$B1662),Extinguishers!$E$2:$E$301),AND($C1662&lt;&gt;"Monthly",$C1662&lt;&gt;"Maintenance",$C1662&lt;&gt;"Internal",$C1662&lt;&gt;"Hydrostatic"),AND($E1662&lt;&gt;"Pass",$E1662&lt;&gt;"Fail"),AND($G1662&lt;&gt;"",$G1662&lt;&gt;"Open",$G1662&lt;&gt;"Closed")),"Check inputs",IF(AND($E1662="Fail",$G1662=""),"Set follow-up","OK"))))</f>
        <v/>
      </c>
      <c r="I1662" s="26">
        <f>IF(AND(ISNUMBER($A1662),N($A1662)&gt;=18264,N($A1662)&lt;=73050),$A1662,0)</f>
        <v>0</v>
      </c>
    </row>
    <row r="1663" spans="1:9" x14ac:dyDescent="0.25">
      <c r="A1663" s="25"/>
      <c r="B1663" s="13"/>
      <c r="C1663" s="13"/>
      <c r="D1663" s="14"/>
      <c r="E1663" s="13"/>
      <c r="F1663" s="14"/>
      <c r="G1663" s="13"/>
      <c r="H1663" s="16" t="str">
        <f>IF(COUNTA($A1663:$G1663)=0,"",IF(OR($B1663="",SUMPRODUCT(--(Extinguishers!$A$2:$A$301=$B1663))&lt;&gt;1),"Check ID",IF(OR(NOT(AND(ISNUMBER($A1663),N($A1663)&gt;=18264,N($A1663)&lt;=73050)),N($A1663)&lt;SUMPRODUCT(--(Extinguishers!$A$2:$A$301=$B1663),Extinguishers!$E$2:$E$301),AND($C1663&lt;&gt;"Monthly",$C1663&lt;&gt;"Maintenance",$C1663&lt;&gt;"Internal",$C1663&lt;&gt;"Hydrostatic"),AND($E1663&lt;&gt;"Pass",$E1663&lt;&gt;"Fail"),AND($G1663&lt;&gt;"",$G1663&lt;&gt;"Open",$G1663&lt;&gt;"Closed")),"Check inputs",IF(AND($E1663="Fail",$G1663=""),"Set follow-up","OK"))))</f>
        <v/>
      </c>
      <c r="I1663" s="26">
        <f>IF(AND(ISNUMBER($A1663),N($A1663)&gt;=18264,N($A1663)&lt;=73050),$A1663,0)</f>
        <v>0</v>
      </c>
    </row>
    <row r="1664" spans="1:9" x14ac:dyDescent="0.25">
      <c r="A1664" s="25"/>
      <c r="B1664" s="13"/>
      <c r="C1664" s="13"/>
      <c r="D1664" s="14"/>
      <c r="E1664" s="13"/>
      <c r="F1664" s="14"/>
      <c r="G1664" s="13"/>
      <c r="H1664" s="16" t="str">
        <f>IF(COUNTA($A1664:$G1664)=0,"",IF(OR($B1664="",SUMPRODUCT(--(Extinguishers!$A$2:$A$301=$B1664))&lt;&gt;1),"Check ID",IF(OR(NOT(AND(ISNUMBER($A1664),N($A1664)&gt;=18264,N($A1664)&lt;=73050)),N($A1664)&lt;SUMPRODUCT(--(Extinguishers!$A$2:$A$301=$B1664),Extinguishers!$E$2:$E$301),AND($C1664&lt;&gt;"Monthly",$C1664&lt;&gt;"Maintenance",$C1664&lt;&gt;"Internal",$C1664&lt;&gt;"Hydrostatic"),AND($E1664&lt;&gt;"Pass",$E1664&lt;&gt;"Fail"),AND($G1664&lt;&gt;"",$G1664&lt;&gt;"Open",$G1664&lt;&gt;"Closed")),"Check inputs",IF(AND($E1664="Fail",$G1664=""),"Set follow-up","OK"))))</f>
        <v/>
      </c>
      <c r="I1664" s="26">
        <f>IF(AND(ISNUMBER($A1664),N($A1664)&gt;=18264,N($A1664)&lt;=73050),$A1664,0)</f>
        <v>0</v>
      </c>
    </row>
    <row r="1665" spans="1:9" x14ac:dyDescent="0.25">
      <c r="A1665" s="25"/>
      <c r="B1665" s="13"/>
      <c r="C1665" s="13"/>
      <c r="D1665" s="14"/>
      <c r="E1665" s="13"/>
      <c r="F1665" s="14"/>
      <c r="G1665" s="13"/>
      <c r="H1665" s="16" t="str">
        <f>IF(COUNTA($A1665:$G1665)=0,"",IF(OR($B1665="",SUMPRODUCT(--(Extinguishers!$A$2:$A$301=$B1665))&lt;&gt;1),"Check ID",IF(OR(NOT(AND(ISNUMBER($A1665),N($A1665)&gt;=18264,N($A1665)&lt;=73050)),N($A1665)&lt;SUMPRODUCT(--(Extinguishers!$A$2:$A$301=$B1665),Extinguishers!$E$2:$E$301),AND($C1665&lt;&gt;"Monthly",$C1665&lt;&gt;"Maintenance",$C1665&lt;&gt;"Internal",$C1665&lt;&gt;"Hydrostatic"),AND($E1665&lt;&gt;"Pass",$E1665&lt;&gt;"Fail"),AND($G1665&lt;&gt;"",$G1665&lt;&gt;"Open",$G1665&lt;&gt;"Closed")),"Check inputs",IF(AND($E1665="Fail",$G1665=""),"Set follow-up","OK"))))</f>
        <v/>
      </c>
      <c r="I1665" s="26">
        <f>IF(AND(ISNUMBER($A1665),N($A1665)&gt;=18264,N($A1665)&lt;=73050),$A1665,0)</f>
        <v>0</v>
      </c>
    </row>
    <row r="1666" spans="1:9" x14ac:dyDescent="0.25">
      <c r="A1666" s="25"/>
      <c r="B1666" s="13"/>
      <c r="C1666" s="13"/>
      <c r="D1666" s="14"/>
      <c r="E1666" s="13"/>
      <c r="F1666" s="14"/>
      <c r="G1666" s="13"/>
      <c r="H1666" s="16" t="str">
        <f>IF(COUNTA($A1666:$G1666)=0,"",IF(OR($B1666="",SUMPRODUCT(--(Extinguishers!$A$2:$A$301=$B1666))&lt;&gt;1),"Check ID",IF(OR(NOT(AND(ISNUMBER($A1666),N($A1666)&gt;=18264,N($A1666)&lt;=73050)),N($A1666)&lt;SUMPRODUCT(--(Extinguishers!$A$2:$A$301=$B1666),Extinguishers!$E$2:$E$301),AND($C1666&lt;&gt;"Monthly",$C1666&lt;&gt;"Maintenance",$C1666&lt;&gt;"Internal",$C1666&lt;&gt;"Hydrostatic"),AND($E1666&lt;&gt;"Pass",$E1666&lt;&gt;"Fail"),AND($G1666&lt;&gt;"",$G1666&lt;&gt;"Open",$G1666&lt;&gt;"Closed")),"Check inputs",IF(AND($E1666="Fail",$G1666=""),"Set follow-up","OK"))))</f>
        <v/>
      </c>
      <c r="I1666" s="26">
        <f>IF(AND(ISNUMBER($A1666),N($A1666)&gt;=18264,N($A1666)&lt;=73050),$A1666,0)</f>
        <v>0</v>
      </c>
    </row>
    <row r="1667" spans="1:9" x14ac:dyDescent="0.25">
      <c r="A1667" s="25"/>
      <c r="B1667" s="13"/>
      <c r="C1667" s="13"/>
      <c r="D1667" s="14"/>
      <c r="E1667" s="13"/>
      <c r="F1667" s="14"/>
      <c r="G1667" s="13"/>
      <c r="H1667" s="16" t="str">
        <f>IF(COUNTA($A1667:$G1667)=0,"",IF(OR($B1667="",SUMPRODUCT(--(Extinguishers!$A$2:$A$301=$B1667))&lt;&gt;1),"Check ID",IF(OR(NOT(AND(ISNUMBER($A1667),N($A1667)&gt;=18264,N($A1667)&lt;=73050)),N($A1667)&lt;SUMPRODUCT(--(Extinguishers!$A$2:$A$301=$B1667),Extinguishers!$E$2:$E$301),AND($C1667&lt;&gt;"Monthly",$C1667&lt;&gt;"Maintenance",$C1667&lt;&gt;"Internal",$C1667&lt;&gt;"Hydrostatic"),AND($E1667&lt;&gt;"Pass",$E1667&lt;&gt;"Fail"),AND($G1667&lt;&gt;"",$G1667&lt;&gt;"Open",$G1667&lt;&gt;"Closed")),"Check inputs",IF(AND($E1667="Fail",$G1667=""),"Set follow-up","OK"))))</f>
        <v/>
      </c>
      <c r="I1667" s="26">
        <f>IF(AND(ISNUMBER($A1667),N($A1667)&gt;=18264,N($A1667)&lt;=73050),$A1667,0)</f>
        <v>0</v>
      </c>
    </row>
    <row r="1668" spans="1:9" x14ac:dyDescent="0.25">
      <c r="A1668" s="25"/>
      <c r="B1668" s="13"/>
      <c r="C1668" s="13"/>
      <c r="D1668" s="14"/>
      <c r="E1668" s="13"/>
      <c r="F1668" s="14"/>
      <c r="G1668" s="13"/>
      <c r="H1668" s="16" t="str">
        <f>IF(COUNTA($A1668:$G1668)=0,"",IF(OR($B1668="",SUMPRODUCT(--(Extinguishers!$A$2:$A$301=$B1668))&lt;&gt;1),"Check ID",IF(OR(NOT(AND(ISNUMBER($A1668),N($A1668)&gt;=18264,N($A1668)&lt;=73050)),N($A1668)&lt;SUMPRODUCT(--(Extinguishers!$A$2:$A$301=$B1668),Extinguishers!$E$2:$E$301),AND($C1668&lt;&gt;"Monthly",$C1668&lt;&gt;"Maintenance",$C1668&lt;&gt;"Internal",$C1668&lt;&gt;"Hydrostatic"),AND($E1668&lt;&gt;"Pass",$E1668&lt;&gt;"Fail"),AND($G1668&lt;&gt;"",$G1668&lt;&gt;"Open",$G1668&lt;&gt;"Closed")),"Check inputs",IF(AND($E1668="Fail",$G1668=""),"Set follow-up","OK"))))</f>
        <v/>
      </c>
      <c r="I1668" s="26">
        <f>IF(AND(ISNUMBER($A1668),N($A1668)&gt;=18264,N($A1668)&lt;=73050),$A1668,0)</f>
        <v>0</v>
      </c>
    </row>
    <row r="1669" spans="1:9" x14ac:dyDescent="0.25">
      <c r="A1669" s="25"/>
      <c r="B1669" s="13"/>
      <c r="C1669" s="13"/>
      <c r="D1669" s="14"/>
      <c r="E1669" s="13"/>
      <c r="F1669" s="14"/>
      <c r="G1669" s="13"/>
      <c r="H1669" s="16" t="str">
        <f>IF(COUNTA($A1669:$G1669)=0,"",IF(OR($B1669="",SUMPRODUCT(--(Extinguishers!$A$2:$A$301=$B1669))&lt;&gt;1),"Check ID",IF(OR(NOT(AND(ISNUMBER($A1669),N($A1669)&gt;=18264,N($A1669)&lt;=73050)),N($A1669)&lt;SUMPRODUCT(--(Extinguishers!$A$2:$A$301=$B1669),Extinguishers!$E$2:$E$301),AND($C1669&lt;&gt;"Monthly",$C1669&lt;&gt;"Maintenance",$C1669&lt;&gt;"Internal",$C1669&lt;&gt;"Hydrostatic"),AND($E1669&lt;&gt;"Pass",$E1669&lt;&gt;"Fail"),AND($G1669&lt;&gt;"",$G1669&lt;&gt;"Open",$G1669&lt;&gt;"Closed")),"Check inputs",IF(AND($E1669="Fail",$G1669=""),"Set follow-up","OK"))))</f>
        <v/>
      </c>
      <c r="I1669" s="26">
        <f>IF(AND(ISNUMBER($A1669),N($A1669)&gt;=18264,N($A1669)&lt;=73050),$A1669,0)</f>
        <v>0</v>
      </c>
    </row>
    <row r="1670" spans="1:9" x14ac:dyDescent="0.25">
      <c r="A1670" s="25"/>
      <c r="B1670" s="13"/>
      <c r="C1670" s="13"/>
      <c r="D1670" s="14"/>
      <c r="E1670" s="13"/>
      <c r="F1670" s="14"/>
      <c r="G1670" s="13"/>
      <c r="H1670" s="16" t="str">
        <f>IF(COUNTA($A1670:$G1670)=0,"",IF(OR($B1670="",SUMPRODUCT(--(Extinguishers!$A$2:$A$301=$B1670))&lt;&gt;1),"Check ID",IF(OR(NOT(AND(ISNUMBER($A1670),N($A1670)&gt;=18264,N($A1670)&lt;=73050)),N($A1670)&lt;SUMPRODUCT(--(Extinguishers!$A$2:$A$301=$B1670),Extinguishers!$E$2:$E$301),AND($C1670&lt;&gt;"Monthly",$C1670&lt;&gt;"Maintenance",$C1670&lt;&gt;"Internal",$C1670&lt;&gt;"Hydrostatic"),AND($E1670&lt;&gt;"Pass",$E1670&lt;&gt;"Fail"),AND($G1670&lt;&gt;"",$G1670&lt;&gt;"Open",$G1670&lt;&gt;"Closed")),"Check inputs",IF(AND($E1670="Fail",$G1670=""),"Set follow-up","OK"))))</f>
        <v/>
      </c>
      <c r="I1670" s="26">
        <f>IF(AND(ISNUMBER($A1670),N($A1670)&gt;=18264,N($A1670)&lt;=73050),$A1670,0)</f>
        <v>0</v>
      </c>
    </row>
    <row r="1671" spans="1:9" x14ac:dyDescent="0.25">
      <c r="A1671" s="25"/>
      <c r="B1671" s="13"/>
      <c r="C1671" s="13"/>
      <c r="D1671" s="14"/>
      <c r="E1671" s="13"/>
      <c r="F1671" s="14"/>
      <c r="G1671" s="13"/>
      <c r="H1671" s="16" t="str">
        <f>IF(COUNTA($A1671:$G1671)=0,"",IF(OR($B1671="",SUMPRODUCT(--(Extinguishers!$A$2:$A$301=$B1671))&lt;&gt;1),"Check ID",IF(OR(NOT(AND(ISNUMBER($A1671),N($A1671)&gt;=18264,N($A1671)&lt;=73050)),N($A1671)&lt;SUMPRODUCT(--(Extinguishers!$A$2:$A$301=$B1671),Extinguishers!$E$2:$E$301),AND($C1671&lt;&gt;"Monthly",$C1671&lt;&gt;"Maintenance",$C1671&lt;&gt;"Internal",$C1671&lt;&gt;"Hydrostatic"),AND($E1671&lt;&gt;"Pass",$E1671&lt;&gt;"Fail"),AND($G1671&lt;&gt;"",$G1671&lt;&gt;"Open",$G1671&lt;&gt;"Closed")),"Check inputs",IF(AND($E1671="Fail",$G1671=""),"Set follow-up","OK"))))</f>
        <v/>
      </c>
      <c r="I1671" s="26">
        <f>IF(AND(ISNUMBER($A1671),N($A1671)&gt;=18264,N($A1671)&lt;=73050),$A1671,0)</f>
        <v>0</v>
      </c>
    </row>
    <row r="1672" spans="1:9" x14ac:dyDescent="0.25">
      <c r="A1672" s="25"/>
      <c r="B1672" s="13"/>
      <c r="C1672" s="13"/>
      <c r="D1672" s="14"/>
      <c r="E1672" s="13"/>
      <c r="F1672" s="14"/>
      <c r="G1672" s="13"/>
      <c r="H1672" s="16" t="str">
        <f>IF(COUNTA($A1672:$G1672)=0,"",IF(OR($B1672="",SUMPRODUCT(--(Extinguishers!$A$2:$A$301=$B1672))&lt;&gt;1),"Check ID",IF(OR(NOT(AND(ISNUMBER($A1672),N($A1672)&gt;=18264,N($A1672)&lt;=73050)),N($A1672)&lt;SUMPRODUCT(--(Extinguishers!$A$2:$A$301=$B1672),Extinguishers!$E$2:$E$301),AND($C1672&lt;&gt;"Monthly",$C1672&lt;&gt;"Maintenance",$C1672&lt;&gt;"Internal",$C1672&lt;&gt;"Hydrostatic"),AND($E1672&lt;&gt;"Pass",$E1672&lt;&gt;"Fail"),AND($G1672&lt;&gt;"",$G1672&lt;&gt;"Open",$G1672&lt;&gt;"Closed")),"Check inputs",IF(AND($E1672="Fail",$G1672=""),"Set follow-up","OK"))))</f>
        <v/>
      </c>
      <c r="I1672" s="26">
        <f>IF(AND(ISNUMBER($A1672),N($A1672)&gt;=18264,N($A1672)&lt;=73050),$A1672,0)</f>
        <v>0</v>
      </c>
    </row>
    <row r="1673" spans="1:9" x14ac:dyDescent="0.25">
      <c r="A1673" s="25"/>
      <c r="B1673" s="13"/>
      <c r="C1673" s="13"/>
      <c r="D1673" s="14"/>
      <c r="E1673" s="13"/>
      <c r="F1673" s="14"/>
      <c r="G1673" s="13"/>
      <c r="H1673" s="16" t="str">
        <f>IF(COUNTA($A1673:$G1673)=0,"",IF(OR($B1673="",SUMPRODUCT(--(Extinguishers!$A$2:$A$301=$B1673))&lt;&gt;1),"Check ID",IF(OR(NOT(AND(ISNUMBER($A1673),N($A1673)&gt;=18264,N($A1673)&lt;=73050)),N($A1673)&lt;SUMPRODUCT(--(Extinguishers!$A$2:$A$301=$B1673),Extinguishers!$E$2:$E$301),AND($C1673&lt;&gt;"Monthly",$C1673&lt;&gt;"Maintenance",$C1673&lt;&gt;"Internal",$C1673&lt;&gt;"Hydrostatic"),AND($E1673&lt;&gt;"Pass",$E1673&lt;&gt;"Fail"),AND($G1673&lt;&gt;"",$G1673&lt;&gt;"Open",$G1673&lt;&gt;"Closed")),"Check inputs",IF(AND($E1673="Fail",$G1673=""),"Set follow-up","OK"))))</f>
        <v/>
      </c>
      <c r="I1673" s="26">
        <f>IF(AND(ISNUMBER($A1673),N($A1673)&gt;=18264,N($A1673)&lt;=73050),$A1673,0)</f>
        <v>0</v>
      </c>
    </row>
    <row r="1674" spans="1:9" x14ac:dyDescent="0.25">
      <c r="A1674" s="25"/>
      <c r="B1674" s="13"/>
      <c r="C1674" s="13"/>
      <c r="D1674" s="14"/>
      <c r="E1674" s="13"/>
      <c r="F1674" s="14"/>
      <c r="G1674" s="13"/>
      <c r="H1674" s="16" t="str">
        <f>IF(COUNTA($A1674:$G1674)=0,"",IF(OR($B1674="",SUMPRODUCT(--(Extinguishers!$A$2:$A$301=$B1674))&lt;&gt;1),"Check ID",IF(OR(NOT(AND(ISNUMBER($A1674),N($A1674)&gt;=18264,N($A1674)&lt;=73050)),N($A1674)&lt;SUMPRODUCT(--(Extinguishers!$A$2:$A$301=$B1674),Extinguishers!$E$2:$E$301),AND($C1674&lt;&gt;"Monthly",$C1674&lt;&gt;"Maintenance",$C1674&lt;&gt;"Internal",$C1674&lt;&gt;"Hydrostatic"),AND($E1674&lt;&gt;"Pass",$E1674&lt;&gt;"Fail"),AND($G1674&lt;&gt;"",$G1674&lt;&gt;"Open",$G1674&lt;&gt;"Closed")),"Check inputs",IF(AND($E1674="Fail",$G1674=""),"Set follow-up","OK"))))</f>
        <v/>
      </c>
      <c r="I1674" s="26">
        <f>IF(AND(ISNUMBER($A1674),N($A1674)&gt;=18264,N($A1674)&lt;=73050),$A1674,0)</f>
        <v>0</v>
      </c>
    </row>
    <row r="1675" spans="1:9" x14ac:dyDescent="0.25">
      <c r="A1675" s="25"/>
      <c r="B1675" s="13"/>
      <c r="C1675" s="13"/>
      <c r="D1675" s="14"/>
      <c r="E1675" s="13"/>
      <c r="F1675" s="14"/>
      <c r="G1675" s="13"/>
      <c r="H1675" s="16" t="str">
        <f>IF(COUNTA($A1675:$G1675)=0,"",IF(OR($B1675="",SUMPRODUCT(--(Extinguishers!$A$2:$A$301=$B1675))&lt;&gt;1),"Check ID",IF(OR(NOT(AND(ISNUMBER($A1675),N($A1675)&gt;=18264,N($A1675)&lt;=73050)),N($A1675)&lt;SUMPRODUCT(--(Extinguishers!$A$2:$A$301=$B1675),Extinguishers!$E$2:$E$301),AND($C1675&lt;&gt;"Monthly",$C1675&lt;&gt;"Maintenance",$C1675&lt;&gt;"Internal",$C1675&lt;&gt;"Hydrostatic"),AND($E1675&lt;&gt;"Pass",$E1675&lt;&gt;"Fail"),AND($G1675&lt;&gt;"",$G1675&lt;&gt;"Open",$G1675&lt;&gt;"Closed")),"Check inputs",IF(AND($E1675="Fail",$G1675=""),"Set follow-up","OK"))))</f>
        <v/>
      </c>
      <c r="I1675" s="26">
        <f>IF(AND(ISNUMBER($A1675),N($A1675)&gt;=18264,N($A1675)&lt;=73050),$A1675,0)</f>
        <v>0</v>
      </c>
    </row>
    <row r="1676" spans="1:9" x14ac:dyDescent="0.25">
      <c r="A1676" s="25"/>
      <c r="B1676" s="13"/>
      <c r="C1676" s="13"/>
      <c r="D1676" s="14"/>
      <c r="E1676" s="13"/>
      <c r="F1676" s="14"/>
      <c r="G1676" s="13"/>
      <c r="H1676" s="16" t="str">
        <f>IF(COUNTA($A1676:$G1676)=0,"",IF(OR($B1676="",SUMPRODUCT(--(Extinguishers!$A$2:$A$301=$B1676))&lt;&gt;1),"Check ID",IF(OR(NOT(AND(ISNUMBER($A1676),N($A1676)&gt;=18264,N($A1676)&lt;=73050)),N($A1676)&lt;SUMPRODUCT(--(Extinguishers!$A$2:$A$301=$B1676),Extinguishers!$E$2:$E$301),AND($C1676&lt;&gt;"Monthly",$C1676&lt;&gt;"Maintenance",$C1676&lt;&gt;"Internal",$C1676&lt;&gt;"Hydrostatic"),AND($E1676&lt;&gt;"Pass",$E1676&lt;&gt;"Fail"),AND($G1676&lt;&gt;"",$G1676&lt;&gt;"Open",$G1676&lt;&gt;"Closed")),"Check inputs",IF(AND($E1676="Fail",$G1676=""),"Set follow-up","OK"))))</f>
        <v/>
      </c>
      <c r="I1676" s="26">
        <f>IF(AND(ISNUMBER($A1676),N($A1676)&gt;=18264,N($A1676)&lt;=73050),$A1676,0)</f>
        <v>0</v>
      </c>
    </row>
    <row r="1677" spans="1:9" x14ac:dyDescent="0.25">
      <c r="A1677" s="25"/>
      <c r="B1677" s="13"/>
      <c r="C1677" s="13"/>
      <c r="D1677" s="14"/>
      <c r="E1677" s="13"/>
      <c r="F1677" s="14"/>
      <c r="G1677" s="13"/>
      <c r="H1677" s="16" t="str">
        <f>IF(COUNTA($A1677:$G1677)=0,"",IF(OR($B1677="",SUMPRODUCT(--(Extinguishers!$A$2:$A$301=$B1677))&lt;&gt;1),"Check ID",IF(OR(NOT(AND(ISNUMBER($A1677),N($A1677)&gt;=18264,N($A1677)&lt;=73050)),N($A1677)&lt;SUMPRODUCT(--(Extinguishers!$A$2:$A$301=$B1677),Extinguishers!$E$2:$E$301),AND($C1677&lt;&gt;"Monthly",$C1677&lt;&gt;"Maintenance",$C1677&lt;&gt;"Internal",$C1677&lt;&gt;"Hydrostatic"),AND($E1677&lt;&gt;"Pass",$E1677&lt;&gt;"Fail"),AND($G1677&lt;&gt;"",$G1677&lt;&gt;"Open",$G1677&lt;&gt;"Closed")),"Check inputs",IF(AND($E1677="Fail",$G1677=""),"Set follow-up","OK"))))</f>
        <v/>
      </c>
      <c r="I1677" s="26">
        <f>IF(AND(ISNUMBER($A1677),N($A1677)&gt;=18264,N($A1677)&lt;=73050),$A1677,0)</f>
        <v>0</v>
      </c>
    </row>
    <row r="1678" spans="1:9" x14ac:dyDescent="0.25">
      <c r="A1678" s="25"/>
      <c r="B1678" s="13"/>
      <c r="C1678" s="13"/>
      <c r="D1678" s="14"/>
      <c r="E1678" s="13"/>
      <c r="F1678" s="14"/>
      <c r="G1678" s="13"/>
      <c r="H1678" s="16" t="str">
        <f>IF(COUNTA($A1678:$G1678)=0,"",IF(OR($B1678="",SUMPRODUCT(--(Extinguishers!$A$2:$A$301=$B1678))&lt;&gt;1),"Check ID",IF(OR(NOT(AND(ISNUMBER($A1678),N($A1678)&gt;=18264,N($A1678)&lt;=73050)),N($A1678)&lt;SUMPRODUCT(--(Extinguishers!$A$2:$A$301=$B1678),Extinguishers!$E$2:$E$301),AND($C1678&lt;&gt;"Monthly",$C1678&lt;&gt;"Maintenance",$C1678&lt;&gt;"Internal",$C1678&lt;&gt;"Hydrostatic"),AND($E1678&lt;&gt;"Pass",$E1678&lt;&gt;"Fail"),AND($G1678&lt;&gt;"",$G1678&lt;&gt;"Open",$G1678&lt;&gt;"Closed")),"Check inputs",IF(AND($E1678="Fail",$G1678=""),"Set follow-up","OK"))))</f>
        <v/>
      </c>
      <c r="I1678" s="26">
        <f>IF(AND(ISNUMBER($A1678),N($A1678)&gt;=18264,N($A1678)&lt;=73050),$A1678,0)</f>
        <v>0</v>
      </c>
    </row>
    <row r="1679" spans="1:9" x14ac:dyDescent="0.25">
      <c r="A1679" s="25"/>
      <c r="B1679" s="13"/>
      <c r="C1679" s="13"/>
      <c r="D1679" s="14"/>
      <c r="E1679" s="13"/>
      <c r="F1679" s="14"/>
      <c r="G1679" s="13"/>
      <c r="H1679" s="16" t="str">
        <f>IF(COUNTA($A1679:$G1679)=0,"",IF(OR($B1679="",SUMPRODUCT(--(Extinguishers!$A$2:$A$301=$B1679))&lt;&gt;1),"Check ID",IF(OR(NOT(AND(ISNUMBER($A1679),N($A1679)&gt;=18264,N($A1679)&lt;=73050)),N($A1679)&lt;SUMPRODUCT(--(Extinguishers!$A$2:$A$301=$B1679),Extinguishers!$E$2:$E$301),AND($C1679&lt;&gt;"Monthly",$C1679&lt;&gt;"Maintenance",$C1679&lt;&gt;"Internal",$C1679&lt;&gt;"Hydrostatic"),AND($E1679&lt;&gt;"Pass",$E1679&lt;&gt;"Fail"),AND($G1679&lt;&gt;"",$G1679&lt;&gt;"Open",$G1679&lt;&gt;"Closed")),"Check inputs",IF(AND($E1679="Fail",$G1679=""),"Set follow-up","OK"))))</f>
        <v/>
      </c>
      <c r="I1679" s="26">
        <f>IF(AND(ISNUMBER($A1679),N($A1679)&gt;=18264,N($A1679)&lt;=73050),$A1679,0)</f>
        <v>0</v>
      </c>
    </row>
    <row r="1680" spans="1:9" x14ac:dyDescent="0.25">
      <c r="A1680" s="25"/>
      <c r="B1680" s="13"/>
      <c r="C1680" s="13"/>
      <c r="D1680" s="14"/>
      <c r="E1680" s="13"/>
      <c r="F1680" s="14"/>
      <c r="G1680" s="13"/>
      <c r="H1680" s="16" t="str">
        <f>IF(COUNTA($A1680:$G1680)=0,"",IF(OR($B1680="",SUMPRODUCT(--(Extinguishers!$A$2:$A$301=$B1680))&lt;&gt;1),"Check ID",IF(OR(NOT(AND(ISNUMBER($A1680),N($A1680)&gt;=18264,N($A1680)&lt;=73050)),N($A1680)&lt;SUMPRODUCT(--(Extinguishers!$A$2:$A$301=$B1680),Extinguishers!$E$2:$E$301),AND($C1680&lt;&gt;"Monthly",$C1680&lt;&gt;"Maintenance",$C1680&lt;&gt;"Internal",$C1680&lt;&gt;"Hydrostatic"),AND($E1680&lt;&gt;"Pass",$E1680&lt;&gt;"Fail"),AND($G1680&lt;&gt;"",$G1680&lt;&gt;"Open",$G1680&lt;&gt;"Closed")),"Check inputs",IF(AND($E1680="Fail",$G1680=""),"Set follow-up","OK"))))</f>
        <v/>
      </c>
      <c r="I1680" s="26">
        <f>IF(AND(ISNUMBER($A1680),N($A1680)&gt;=18264,N($A1680)&lt;=73050),$A1680,0)</f>
        <v>0</v>
      </c>
    </row>
    <row r="1681" spans="1:9" x14ac:dyDescent="0.25">
      <c r="A1681" s="25"/>
      <c r="B1681" s="13"/>
      <c r="C1681" s="13"/>
      <c r="D1681" s="14"/>
      <c r="E1681" s="13"/>
      <c r="F1681" s="14"/>
      <c r="G1681" s="13"/>
      <c r="H1681" s="16" t="str">
        <f>IF(COUNTA($A1681:$G1681)=0,"",IF(OR($B1681="",SUMPRODUCT(--(Extinguishers!$A$2:$A$301=$B1681))&lt;&gt;1),"Check ID",IF(OR(NOT(AND(ISNUMBER($A1681),N($A1681)&gt;=18264,N($A1681)&lt;=73050)),N($A1681)&lt;SUMPRODUCT(--(Extinguishers!$A$2:$A$301=$B1681),Extinguishers!$E$2:$E$301),AND($C1681&lt;&gt;"Monthly",$C1681&lt;&gt;"Maintenance",$C1681&lt;&gt;"Internal",$C1681&lt;&gt;"Hydrostatic"),AND($E1681&lt;&gt;"Pass",$E1681&lt;&gt;"Fail"),AND($G1681&lt;&gt;"",$G1681&lt;&gt;"Open",$G1681&lt;&gt;"Closed")),"Check inputs",IF(AND($E1681="Fail",$G1681=""),"Set follow-up","OK"))))</f>
        <v/>
      </c>
      <c r="I1681" s="26">
        <f>IF(AND(ISNUMBER($A1681),N($A1681)&gt;=18264,N($A1681)&lt;=73050),$A1681,0)</f>
        <v>0</v>
      </c>
    </row>
    <row r="1682" spans="1:9" x14ac:dyDescent="0.25">
      <c r="A1682" s="25"/>
      <c r="B1682" s="13"/>
      <c r="C1682" s="13"/>
      <c r="D1682" s="14"/>
      <c r="E1682" s="13"/>
      <c r="F1682" s="14"/>
      <c r="G1682" s="13"/>
      <c r="H1682" s="16" t="str">
        <f>IF(COUNTA($A1682:$G1682)=0,"",IF(OR($B1682="",SUMPRODUCT(--(Extinguishers!$A$2:$A$301=$B1682))&lt;&gt;1),"Check ID",IF(OR(NOT(AND(ISNUMBER($A1682),N($A1682)&gt;=18264,N($A1682)&lt;=73050)),N($A1682)&lt;SUMPRODUCT(--(Extinguishers!$A$2:$A$301=$B1682),Extinguishers!$E$2:$E$301),AND($C1682&lt;&gt;"Monthly",$C1682&lt;&gt;"Maintenance",$C1682&lt;&gt;"Internal",$C1682&lt;&gt;"Hydrostatic"),AND($E1682&lt;&gt;"Pass",$E1682&lt;&gt;"Fail"),AND($G1682&lt;&gt;"",$G1682&lt;&gt;"Open",$G1682&lt;&gt;"Closed")),"Check inputs",IF(AND($E1682="Fail",$G1682=""),"Set follow-up","OK"))))</f>
        <v/>
      </c>
      <c r="I1682" s="26">
        <f>IF(AND(ISNUMBER($A1682),N($A1682)&gt;=18264,N($A1682)&lt;=73050),$A1682,0)</f>
        <v>0</v>
      </c>
    </row>
    <row r="1683" spans="1:9" x14ac:dyDescent="0.25">
      <c r="A1683" s="25"/>
      <c r="B1683" s="13"/>
      <c r="C1683" s="13"/>
      <c r="D1683" s="14"/>
      <c r="E1683" s="13"/>
      <c r="F1683" s="14"/>
      <c r="G1683" s="13"/>
      <c r="H1683" s="16" t="str">
        <f>IF(COUNTA($A1683:$G1683)=0,"",IF(OR($B1683="",SUMPRODUCT(--(Extinguishers!$A$2:$A$301=$B1683))&lt;&gt;1),"Check ID",IF(OR(NOT(AND(ISNUMBER($A1683),N($A1683)&gt;=18264,N($A1683)&lt;=73050)),N($A1683)&lt;SUMPRODUCT(--(Extinguishers!$A$2:$A$301=$B1683),Extinguishers!$E$2:$E$301),AND($C1683&lt;&gt;"Monthly",$C1683&lt;&gt;"Maintenance",$C1683&lt;&gt;"Internal",$C1683&lt;&gt;"Hydrostatic"),AND($E1683&lt;&gt;"Pass",$E1683&lt;&gt;"Fail"),AND($G1683&lt;&gt;"",$G1683&lt;&gt;"Open",$G1683&lt;&gt;"Closed")),"Check inputs",IF(AND($E1683="Fail",$G1683=""),"Set follow-up","OK"))))</f>
        <v/>
      </c>
      <c r="I1683" s="26">
        <f>IF(AND(ISNUMBER($A1683),N($A1683)&gt;=18264,N($A1683)&lt;=73050),$A1683,0)</f>
        <v>0</v>
      </c>
    </row>
    <row r="1684" spans="1:9" x14ac:dyDescent="0.25">
      <c r="A1684" s="25"/>
      <c r="B1684" s="13"/>
      <c r="C1684" s="13"/>
      <c r="D1684" s="14"/>
      <c r="E1684" s="13"/>
      <c r="F1684" s="14"/>
      <c r="G1684" s="13"/>
      <c r="H1684" s="16" t="str">
        <f>IF(COUNTA($A1684:$G1684)=0,"",IF(OR($B1684="",SUMPRODUCT(--(Extinguishers!$A$2:$A$301=$B1684))&lt;&gt;1),"Check ID",IF(OR(NOT(AND(ISNUMBER($A1684),N($A1684)&gt;=18264,N($A1684)&lt;=73050)),N($A1684)&lt;SUMPRODUCT(--(Extinguishers!$A$2:$A$301=$B1684),Extinguishers!$E$2:$E$301),AND($C1684&lt;&gt;"Monthly",$C1684&lt;&gt;"Maintenance",$C1684&lt;&gt;"Internal",$C1684&lt;&gt;"Hydrostatic"),AND($E1684&lt;&gt;"Pass",$E1684&lt;&gt;"Fail"),AND($G1684&lt;&gt;"",$G1684&lt;&gt;"Open",$G1684&lt;&gt;"Closed")),"Check inputs",IF(AND($E1684="Fail",$G1684=""),"Set follow-up","OK"))))</f>
        <v/>
      </c>
      <c r="I1684" s="26">
        <f>IF(AND(ISNUMBER($A1684),N($A1684)&gt;=18264,N($A1684)&lt;=73050),$A1684,0)</f>
        <v>0</v>
      </c>
    </row>
    <row r="1685" spans="1:9" x14ac:dyDescent="0.25">
      <c r="A1685" s="25"/>
      <c r="B1685" s="13"/>
      <c r="C1685" s="13"/>
      <c r="D1685" s="14"/>
      <c r="E1685" s="13"/>
      <c r="F1685" s="14"/>
      <c r="G1685" s="13"/>
      <c r="H1685" s="16" t="str">
        <f>IF(COUNTA($A1685:$G1685)=0,"",IF(OR($B1685="",SUMPRODUCT(--(Extinguishers!$A$2:$A$301=$B1685))&lt;&gt;1),"Check ID",IF(OR(NOT(AND(ISNUMBER($A1685),N($A1685)&gt;=18264,N($A1685)&lt;=73050)),N($A1685)&lt;SUMPRODUCT(--(Extinguishers!$A$2:$A$301=$B1685),Extinguishers!$E$2:$E$301),AND($C1685&lt;&gt;"Monthly",$C1685&lt;&gt;"Maintenance",$C1685&lt;&gt;"Internal",$C1685&lt;&gt;"Hydrostatic"),AND($E1685&lt;&gt;"Pass",$E1685&lt;&gt;"Fail"),AND($G1685&lt;&gt;"",$G1685&lt;&gt;"Open",$G1685&lt;&gt;"Closed")),"Check inputs",IF(AND($E1685="Fail",$G1685=""),"Set follow-up","OK"))))</f>
        <v/>
      </c>
      <c r="I1685" s="26">
        <f>IF(AND(ISNUMBER($A1685),N($A1685)&gt;=18264,N($A1685)&lt;=73050),$A1685,0)</f>
        <v>0</v>
      </c>
    </row>
    <row r="1686" spans="1:9" x14ac:dyDescent="0.25">
      <c r="A1686" s="25"/>
      <c r="B1686" s="13"/>
      <c r="C1686" s="13"/>
      <c r="D1686" s="14"/>
      <c r="E1686" s="13"/>
      <c r="F1686" s="14"/>
      <c r="G1686" s="13"/>
      <c r="H1686" s="16" t="str">
        <f>IF(COUNTA($A1686:$G1686)=0,"",IF(OR($B1686="",SUMPRODUCT(--(Extinguishers!$A$2:$A$301=$B1686))&lt;&gt;1),"Check ID",IF(OR(NOT(AND(ISNUMBER($A1686),N($A1686)&gt;=18264,N($A1686)&lt;=73050)),N($A1686)&lt;SUMPRODUCT(--(Extinguishers!$A$2:$A$301=$B1686),Extinguishers!$E$2:$E$301),AND($C1686&lt;&gt;"Monthly",$C1686&lt;&gt;"Maintenance",$C1686&lt;&gt;"Internal",$C1686&lt;&gt;"Hydrostatic"),AND($E1686&lt;&gt;"Pass",$E1686&lt;&gt;"Fail"),AND($G1686&lt;&gt;"",$G1686&lt;&gt;"Open",$G1686&lt;&gt;"Closed")),"Check inputs",IF(AND($E1686="Fail",$G1686=""),"Set follow-up","OK"))))</f>
        <v/>
      </c>
      <c r="I1686" s="26">
        <f>IF(AND(ISNUMBER($A1686),N($A1686)&gt;=18264,N($A1686)&lt;=73050),$A1686,0)</f>
        <v>0</v>
      </c>
    </row>
    <row r="1687" spans="1:9" x14ac:dyDescent="0.25">
      <c r="A1687" s="25"/>
      <c r="B1687" s="13"/>
      <c r="C1687" s="13"/>
      <c r="D1687" s="14"/>
      <c r="E1687" s="13"/>
      <c r="F1687" s="14"/>
      <c r="G1687" s="13"/>
      <c r="H1687" s="16" t="str">
        <f>IF(COUNTA($A1687:$G1687)=0,"",IF(OR($B1687="",SUMPRODUCT(--(Extinguishers!$A$2:$A$301=$B1687))&lt;&gt;1),"Check ID",IF(OR(NOT(AND(ISNUMBER($A1687),N($A1687)&gt;=18264,N($A1687)&lt;=73050)),N($A1687)&lt;SUMPRODUCT(--(Extinguishers!$A$2:$A$301=$B1687),Extinguishers!$E$2:$E$301),AND($C1687&lt;&gt;"Monthly",$C1687&lt;&gt;"Maintenance",$C1687&lt;&gt;"Internal",$C1687&lt;&gt;"Hydrostatic"),AND($E1687&lt;&gt;"Pass",$E1687&lt;&gt;"Fail"),AND($G1687&lt;&gt;"",$G1687&lt;&gt;"Open",$G1687&lt;&gt;"Closed")),"Check inputs",IF(AND($E1687="Fail",$G1687=""),"Set follow-up","OK"))))</f>
        <v/>
      </c>
      <c r="I1687" s="26">
        <f>IF(AND(ISNUMBER($A1687),N($A1687)&gt;=18264,N($A1687)&lt;=73050),$A1687,0)</f>
        <v>0</v>
      </c>
    </row>
    <row r="1688" spans="1:9" x14ac:dyDescent="0.25">
      <c r="A1688" s="25"/>
      <c r="B1688" s="13"/>
      <c r="C1688" s="13"/>
      <c r="D1688" s="14"/>
      <c r="E1688" s="13"/>
      <c r="F1688" s="14"/>
      <c r="G1688" s="13"/>
      <c r="H1688" s="16" t="str">
        <f>IF(COUNTA($A1688:$G1688)=0,"",IF(OR($B1688="",SUMPRODUCT(--(Extinguishers!$A$2:$A$301=$B1688))&lt;&gt;1),"Check ID",IF(OR(NOT(AND(ISNUMBER($A1688),N($A1688)&gt;=18264,N($A1688)&lt;=73050)),N($A1688)&lt;SUMPRODUCT(--(Extinguishers!$A$2:$A$301=$B1688),Extinguishers!$E$2:$E$301),AND($C1688&lt;&gt;"Monthly",$C1688&lt;&gt;"Maintenance",$C1688&lt;&gt;"Internal",$C1688&lt;&gt;"Hydrostatic"),AND($E1688&lt;&gt;"Pass",$E1688&lt;&gt;"Fail"),AND($G1688&lt;&gt;"",$G1688&lt;&gt;"Open",$G1688&lt;&gt;"Closed")),"Check inputs",IF(AND($E1688="Fail",$G1688=""),"Set follow-up","OK"))))</f>
        <v/>
      </c>
      <c r="I1688" s="26">
        <f>IF(AND(ISNUMBER($A1688),N($A1688)&gt;=18264,N($A1688)&lt;=73050),$A1688,0)</f>
        <v>0</v>
      </c>
    </row>
    <row r="1689" spans="1:9" x14ac:dyDescent="0.25">
      <c r="A1689" s="25"/>
      <c r="B1689" s="13"/>
      <c r="C1689" s="13"/>
      <c r="D1689" s="14"/>
      <c r="E1689" s="13"/>
      <c r="F1689" s="14"/>
      <c r="G1689" s="13"/>
      <c r="H1689" s="16" t="str">
        <f>IF(COUNTA($A1689:$G1689)=0,"",IF(OR($B1689="",SUMPRODUCT(--(Extinguishers!$A$2:$A$301=$B1689))&lt;&gt;1),"Check ID",IF(OR(NOT(AND(ISNUMBER($A1689),N($A1689)&gt;=18264,N($A1689)&lt;=73050)),N($A1689)&lt;SUMPRODUCT(--(Extinguishers!$A$2:$A$301=$B1689),Extinguishers!$E$2:$E$301),AND($C1689&lt;&gt;"Monthly",$C1689&lt;&gt;"Maintenance",$C1689&lt;&gt;"Internal",$C1689&lt;&gt;"Hydrostatic"),AND($E1689&lt;&gt;"Pass",$E1689&lt;&gt;"Fail"),AND($G1689&lt;&gt;"",$G1689&lt;&gt;"Open",$G1689&lt;&gt;"Closed")),"Check inputs",IF(AND($E1689="Fail",$G1689=""),"Set follow-up","OK"))))</f>
        <v/>
      </c>
      <c r="I1689" s="26">
        <f>IF(AND(ISNUMBER($A1689),N($A1689)&gt;=18264,N($A1689)&lt;=73050),$A1689,0)</f>
        <v>0</v>
      </c>
    </row>
    <row r="1690" spans="1:9" x14ac:dyDescent="0.25">
      <c r="A1690" s="25"/>
      <c r="B1690" s="13"/>
      <c r="C1690" s="13"/>
      <c r="D1690" s="14"/>
      <c r="E1690" s="13"/>
      <c r="F1690" s="14"/>
      <c r="G1690" s="13"/>
      <c r="H1690" s="16" t="str">
        <f>IF(COUNTA($A1690:$G1690)=0,"",IF(OR($B1690="",SUMPRODUCT(--(Extinguishers!$A$2:$A$301=$B1690))&lt;&gt;1),"Check ID",IF(OR(NOT(AND(ISNUMBER($A1690),N($A1690)&gt;=18264,N($A1690)&lt;=73050)),N($A1690)&lt;SUMPRODUCT(--(Extinguishers!$A$2:$A$301=$B1690),Extinguishers!$E$2:$E$301),AND($C1690&lt;&gt;"Monthly",$C1690&lt;&gt;"Maintenance",$C1690&lt;&gt;"Internal",$C1690&lt;&gt;"Hydrostatic"),AND($E1690&lt;&gt;"Pass",$E1690&lt;&gt;"Fail"),AND($G1690&lt;&gt;"",$G1690&lt;&gt;"Open",$G1690&lt;&gt;"Closed")),"Check inputs",IF(AND($E1690="Fail",$G1690=""),"Set follow-up","OK"))))</f>
        <v/>
      </c>
      <c r="I1690" s="26">
        <f>IF(AND(ISNUMBER($A1690),N($A1690)&gt;=18264,N($A1690)&lt;=73050),$A1690,0)</f>
        <v>0</v>
      </c>
    </row>
    <row r="1691" spans="1:9" x14ac:dyDescent="0.25">
      <c r="A1691" s="25"/>
      <c r="B1691" s="13"/>
      <c r="C1691" s="13"/>
      <c r="D1691" s="14"/>
      <c r="E1691" s="13"/>
      <c r="F1691" s="14"/>
      <c r="G1691" s="13"/>
      <c r="H1691" s="16" t="str">
        <f>IF(COUNTA($A1691:$G1691)=0,"",IF(OR($B1691="",SUMPRODUCT(--(Extinguishers!$A$2:$A$301=$B1691))&lt;&gt;1),"Check ID",IF(OR(NOT(AND(ISNUMBER($A1691),N($A1691)&gt;=18264,N($A1691)&lt;=73050)),N($A1691)&lt;SUMPRODUCT(--(Extinguishers!$A$2:$A$301=$B1691),Extinguishers!$E$2:$E$301),AND($C1691&lt;&gt;"Monthly",$C1691&lt;&gt;"Maintenance",$C1691&lt;&gt;"Internal",$C1691&lt;&gt;"Hydrostatic"),AND($E1691&lt;&gt;"Pass",$E1691&lt;&gt;"Fail"),AND($G1691&lt;&gt;"",$G1691&lt;&gt;"Open",$G1691&lt;&gt;"Closed")),"Check inputs",IF(AND($E1691="Fail",$G1691=""),"Set follow-up","OK"))))</f>
        <v/>
      </c>
      <c r="I1691" s="26">
        <f>IF(AND(ISNUMBER($A1691),N($A1691)&gt;=18264,N($A1691)&lt;=73050),$A1691,0)</f>
        <v>0</v>
      </c>
    </row>
    <row r="1692" spans="1:9" x14ac:dyDescent="0.25">
      <c r="A1692" s="25"/>
      <c r="B1692" s="13"/>
      <c r="C1692" s="13"/>
      <c r="D1692" s="14"/>
      <c r="E1692" s="13"/>
      <c r="F1692" s="14"/>
      <c r="G1692" s="13"/>
      <c r="H1692" s="16" t="str">
        <f>IF(COUNTA($A1692:$G1692)=0,"",IF(OR($B1692="",SUMPRODUCT(--(Extinguishers!$A$2:$A$301=$B1692))&lt;&gt;1),"Check ID",IF(OR(NOT(AND(ISNUMBER($A1692),N($A1692)&gt;=18264,N($A1692)&lt;=73050)),N($A1692)&lt;SUMPRODUCT(--(Extinguishers!$A$2:$A$301=$B1692),Extinguishers!$E$2:$E$301),AND($C1692&lt;&gt;"Monthly",$C1692&lt;&gt;"Maintenance",$C1692&lt;&gt;"Internal",$C1692&lt;&gt;"Hydrostatic"),AND($E1692&lt;&gt;"Pass",$E1692&lt;&gt;"Fail"),AND($G1692&lt;&gt;"",$G1692&lt;&gt;"Open",$G1692&lt;&gt;"Closed")),"Check inputs",IF(AND($E1692="Fail",$G1692=""),"Set follow-up","OK"))))</f>
        <v/>
      </c>
      <c r="I1692" s="26">
        <f>IF(AND(ISNUMBER($A1692),N($A1692)&gt;=18264,N($A1692)&lt;=73050),$A1692,0)</f>
        <v>0</v>
      </c>
    </row>
    <row r="1693" spans="1:9" x14ac:dyDescent="0.25">
      <c r="A1693" s="25"/>
      <c r="B1693" s="13"/>
      <c r="C1693" s="13"/>
      <c r="D1693" s="14"/>
      <c r="E1693" s="13"/>
      <c r="F1693" s="14"/>
      <c r="G1693" s="13"/>
      <c r="H1693" s="16" t="str">
        <f>IF(COUNTA($A1693:$G1693)=0,"",IF(OR($B1693="",SUMPRODUCT(--(Extinguishers!$A$2:$A$301=$B1693))&lt;&gt;1),"Check ID",IF(OR(NOT(AND(ISNUMBER($A1693),N($A1693)&gt;=18264,N($A1693)&lt;=73050)),N($A1693)&lt;SUMPRODUCT(--(Extinguishers!$A$2:$A$301=$B1693),Extinguishers!$E$2:$E$301),AND($C1693&lt;&gt;"Monthly",$C1693&lt;&gt;"Maintenance",$C1693&lt;&gt;"Internal",$C1693&lt;&gt;"Hydrostatic"),AND($E1693&lt;&gt;"Pass",$E1693&lt;&gt;"Fail"),AND($G1693&lt;&gt;"",$G1693&lt;&gt;"Open",$G1693&lt;&gt;"Closed")),"Check inputs",IF(AND($E1693="Fail",$G1693=""),"Set follow-up","OK"))))</f>
        <v/>
      </c>
      <c r="I1693" s="26">
        <f>IF(AND(ISNUMBER($A1693),N($A1693)&gt;=18264,N($A1693)&lt;=73050),$A1693,0)</f>
        <v>0</v>
      </c>
    </row>
    <row r="1694" spans="1:9" x14ac:dyDescent="0.25">
      <c r="A1694" s="25"/>
      <c r="B1694" s="13"/>
      <c r="C1694" s="13"/>
      <c r="D1694" s="14"/>
      <c r="E1694" s="13"/>
      <c r="F1694" s="14"/>
      <c r="G1694" s="13"/>
      <c r="H1694" s="16" t="str">
        <f>IF(COUNTA($A1694:$G1694)=0,"",IF(OR($B1694="",SUMPRODUCT(--(Extinguishers!$A$2:$A$301=$B1694))&lt;&gt;1),"Check ID",IF(OR(NOT(AND(ISNUMBER($A1694),N($A1694)&gt;=18264,N($A1694)&lt;=73050)),N($A1694)&lt;SUMPRODUCT(--(Extinguishers!$A$2:$A$301=$B1694),Extinguishers!$E$2:$E$301),AND($C1694&lt;&gt;"Monthly",$C1694&lt;&gt;"Maintenance",$C1694&lt;&gt;"Internal",$C1694&lt;&gt;"Hydrostatic"),AND($E1694&lt;&gt;"Pass",$E1694&lt;&gt;"Fail"),AND($G1694&lt;&gt;"",$G1694&lt;&gt;"Open",$G1694&lt;&gt;"Closed")),"Check inputs",IF(AND($E1694="Fail",$G1694=""),"Set follow-up","OK"))))</f>
        <v/>
      </c>
      <c r="I1694" s="26">
        <f>IF(AND(ISNUMBER($A1694),N($A1694)&gt;=18264,N($A1694)&lt;=73050),$A1694,0)</f>
        <v>0</v>
      </c>
    </row>
    <row r="1695" spans="1:9" x14ac:dyDescent="0.25">
      <c r="A1695" s="25"/>
      <c r="B1695" s="13"/>
      <c r="C1695" s="13"/>
      <c r="D1695" s="14"/>
      <c r="E1695" s="13"/>
      <c r="F1695" s="14"/>
      <c r="G1695" s="13"/>
      <c r="H1695" s="16" t="str">
        <f>IF(COUNTA($A1695:$G1695)=0,"",IF(OR($B1695="",SUMPRODUCT(--(Extinguishers!$A$2:$A$301=$B1695))&lt;&gt;1),"Check ID",IF(OR(NOT(AND(ISNUMBER($A1695),N($A1695)&gt;=18264,N($A1695)&lt;=73050)),N($A1695)&lt;SUMPRODUCT(--(Extinguishers!$A$2:$A$301=$B1695),Extinguishers!$E$2:$E$301),AND($C1695&lt;&gt;"Monthly",$C1695&lt;&gt;"Maintenance",$C1695&lt;&gt;"Internal",$C1695&lt;&gt;"Hydrostatic"),AND($E1695&lt;&gt;"Pass",$E1695&lt;&gt;"Fail"),AND($G1695&lt;&gt;"",$G1695&lt;&gt;"Open",$G1695&lt;&gt;"Closed")),"Check inputs",IF(AND($E1695="Fail",$G1695=""),"Set follow-up","OK"))))</f>
        <v/>
      </c>
      <c r="I1695" s="26">
        <f>IF(AND(ISNUMBER($A1695),N($A1695)&gt;=18264,N($A1695)&lt;=73050),$A1695,0)</f>
        <v>0</v>
      </c>
    </row>
    <row r="1696" spans="1:9" x14ac:dyDescent="0.25">
      <c r="A1696" s="25"/>
      <c r="B1696" s="13"/>
      <c r="C1696" s="13"/>
      <c r="D1696" s="14"/>
      <c r="E1696" s="13"/>
      <c r="F1696" s="14"/>
      <c r="G1696" s="13"/>
      <c r="H1696" s="16" t="str">
        <f>IF(COUNTA($A1696:$G1696)=0,"",IF(OR($B1696="",SUMPRODUCT(--(Extinguishers!$A$2:$A$301=$B1696))&lt;&gt;1),"Check ID",IF(OR(NOT(AND(ISNUMBER($A1696),N($A1696)&gt;=18264,N($A1696)&lt;=73050)),N($A1696)&lt;SUMPRODUCT(--(Extinguishers!$A$2:$A$301=$B1696),Extinguishers!$E$2:$E$301),AND($C1696&lt;&gt;"Monthly",$C1696&lt;&gt;"Maintenance",$C1696&lt;&gt;"Internal",$C1696&lt;&gt;"Hydrostatic"),AND($E1696&lt;&gt;"Pass",$E1696&lt;&gt;"Fail"),AND($G1696&lt;&gt;"",$G1696&lt;&gt;"Open",$G1696&lt;&gt;"Closed")),"Check inputs",IF(AND($E1696="Fail",$G1696=""),"Set follow-up","OK"))))</f>
        <v/>
      </c>
      <c r="I1696" s="26">
        <f>IF(AND(ISNUMBER($A1696),N($A1696)&gt;=18264,N($A1696)&lt;=73050),$A1696,0)</f>
        <v>0</v>
      </c>
    </row>
    <row r="1697" spans="1:9" x14ac:dyDescent="0.25">
      <c r="A1697" s="25"/>
      <c r="B1697" s="13"/>
      <c r="C1697" s="13"/>
      <c r="D1697" s="14"/>
      <c r="E1697" s="13"/>
      <c r="F1697" s="14"/>
      <c r="G1697" s="13"/>
      <c r="H1697" s="16" t="str">
        <f>IF(COUNTA($A1697:$G1697)=0,"",IF(OR($B1697="",SUMPRODUCT(--(Extinguishers!$A$2:$A$301=$B1697))&lt;&gt;1),"Check ID",IF(OR(NOT(AND(ISNUMBER($A1697),N($A1697)&gt;=18264,N($A1697)&lt;=73050)),N($A1697)&lt;SUMPRODUCT(--(Extinguishers!$A$2:$A$301=$B1697),Extinguishers!$E$2:$E$301),AND($C1697&lt;&gt;"Monthly",$C1697&lt;&gt;"Maintenance",$C1697&lt;&gt;"Internal",$C1697&lt;&gt;"Hydrostatic"),AND($E1697&lt;&gt;"Pass",$E1697&lt;&gt;"Fail"),AND($G1697&lt;&gt;"",$G1697&lt;&gt;"Open",$G1697&lt;&gt;"Closed")),"Check inputs",IF(AND($E1697="Fail",$G1697=""),"Set follow-up","OK"))))</f>
        <v/>
      </c>
      <c r="I1697" s="26">
        <f>IF(AND(ISNUMBER($A1697),N($A1697)&gt;=18264,N($A1697)&lt;=73050),$A1697,0)</f>
        <v>0</v>
      </c>
    </row>
    <row r="1698" spans="1:9" x14ac:dyDescent="0.25">
      <c r="A1698" s="25"/>
      <c r="B1698" s="13"/>
      <c r="C1698" s="13"/>
      <c r="D1698" s="14"/>
      <c r="E1698" s="13"/>
      <c r="F1698" s="14"/>
      <c r="G1698" s="13"/>
      <c r="H1698" s="16" t="str">
        <f>IF(COUNTA($A1698:$G1698)=0,"",IF(OR($B1698="",SUMPRODUCT(--(Extinguishers!$A$2:$A$301=$B1698))&lt;&gt;1),"Check ID",IF(OR(NOT(AND(ISNUMBER($A1698),N($A1698)&gt;=18264,N($A1698)&lt;=73050)),N($A1698)&lt;SUMPRODUCT(--(Extinguishers!$A$2:$A$301=$B1698),Extinguishers!$E$2:$E$301),AND($C1698&lt;&gt;"Monthly",$C1698&lt;&gt;"Maintenance",$C1698&lt;&gt;"Internal",$C1698&lt;&gt;"Hydrostatic"),AND($E1698&lt;&gt;"Pass",$E1698&lt;&gt;"Fail"),AND($G1698&lt;&gt;"",$G1698&lt;&gt;"Open",$G1698&lt;&gt;"Closed")),"Check inputs",IF(AND($E1698="Fail",$G1698=""),"Set follow-up","OK"))))</f>
        <v/>
      </c>
      <c r="I1698" s="26">
        <f>IF(AND(ISNUMBER($A1698),N($A1698)&gt;=18264,N($A1698)&lt;=73050),$A1698,0)</f>
        <v>0</v>
      </c>
    </row>
    <row r="1699" spans="1:9" x14ac:dyDescent="0.25">
      <c r="A1699" s="25"/>
      <c r="B1699" s="13"/>
      <c r="C1699" s="13"/>
      <c r="D1699" s="14"/>
      <c r="E1699" s="13"/>
      <c r="F1699" s="14"/>
      <c r="G1699" s="13"/>
      <c r="H1699" s="16" t="str">
        <f>IF(COUNTA($A1699:$G1699)=0,"",IF(OR($B1699="",SUMPRODUCT(--(Extinguishers!$A$2:$A$301=$B1699))&lt;&gt;1),"Check ID",IF(OR(NOT(AND(ISNUMBER($A1699),N($A1699)&gt;=18264,N($A1699)&lt;=73050)),N($A1699)&lt;SUMPRODUCT(--(Extinguishers!$A$2:$A$301=$B1699),Extinguishers!$E$2:$E$301),AND($C1699&lt;&gt;"Monthly",$C1699&lt;&gt;"Maintenance",$C1699&lt;&gt;"Internal",$C1699&lt;&gt;"Hydrostatic"),AND($E1699&lt;&gt;"Pass",$E1699&lt;&gt;"Fail"),AND($G1699&lt;&gt;"",$G1699&lt;&gt;"Open",$G1699&lt;&gt;"Closed")),"Check inputs",IF(AND($E1699="Fail",$G1699=""),"Set follow-up","OK"))))</f>
        <v/>
      </c>
      <c r="I1699" s="26">
        <f>IF(AND(ISNUMBER($A1699),N($A1699)&gt;=18264,N($A1699)&lt;=73050),$A1699,0)</f>
        <v>0</v>
      </c>
    </row>
    <row r="1700" spans="1:9" x14ac:dyDescent="0.25">
      <c r="A1700" s="25"/>
      <c r="B1700" s="13"/>
      <c r="C1700" s="13"/>
      <c r="D1700" s="14"/>
      <c r="E1700" s="13"/>
      <c r="F1700" s="14"/>
      <c r="G1700" s="13"/>
      <c r="H1700" s="16" t="str">
        <f>IF(COUNTA($A1700:$G1700)=0,"",IF(OR($B1700="",SUMPRODUCT(--(Extinguishers!$A$2:$A$301=$B1700))&lt;&gt;1),"Check ID",IF(OR(NOT(AND(ISNUMBER($A1700),N($A1700)&gt;=18264,N($A1700)&lt;=73050)),N($A1700)&lt;SUMPRODUCT(--(Extinguishers!$A$2:$A$301=$B1700),Extinguishers!$E$2:$E$301),AND($C1700&lt;&gt;"Monthly",$C1700&lt;&gt;"Maintenance",$C1700&lt;&gt;"Internal",$C1700&lt;&gt;"Hydrostatic"),AND($E1700&lt;&gt;"Pass",$E1700&lt;&gt;"Fail"),AND($G1700&lt;&gt;"",$G1700&lt;&gt;"Open",$G1700&lt;&gt;"Closed")),"Check inputs",IF(AND($E1700="Fail",$G1700=""),"Set follow-up","OK"))))</f>
        <v/>
      </c>
      <c r="I1700" s="26">
        <f>IF(AND(ISNUMBER($A1700),N($A1700)&gt;=18264,N($A1700)&lt;=73050),$A1700,0)</f>
        <v>0</v>
      </c>
    </row>
    <row r="1701" spans="1:9" x14ac:dyDescent="0.25">
      <c r="A1701" s="25"/>
      <c r="B1701" s="13"/>
      <c r="C1701" s="13"/>
      <c r="D1701" s="14"/>
      <c r="E1701" s="13"/>
      <c r="F1701" s="14"/>
      <c r="G1701" s="13"/>
      <c r="H1701" s="16" t="str">
        <f>IF(COUNTA($A1701:$G1701)=0,"",IF(OR($B1701="",SUMPRODUCT(--(Extinguishers!$A$2:$A$301=$B1701))&lt;&gt;1),"Check ID",IF(OR(NOT(AND(ISNUMBER($A1701),N($A1701)&gt;=18264,N($A1701)&lt;=73050)),N($A1701)&lt;SUMPRODUCT(--(Extinguishers!$A$2:$A$301=$B1701),Extinguishers!$E$2:$E$301),AND($C1701&lt;&gt;"Monthly",$C1701&lt;&gt;"Maintenance",$C1701&lt;&gt;"Internal",$C1701&lt;&gt;"Hydrostatic"),AND($E1701&lt;&gt;"Pass",$E1701&lt;&gt;"Fail"),AND($G1701&lt;&gt;"",$G1701&lt;&gt;"Open",$G1701&lt;&gt;"Closed")),"Check inputs",IF(AND($E1701="Fail",$G1701=""),"Set follow-up","OK"))))</f>
        <v/>
      </c>
      <c r="I1701" s="26">
        <f>IF(AND(ISNUMBER($A1701),N($A1701)&gt;=18264,N($A1701)&lt;=73050),$A1701,0)</f>
        <v>0</v>
      </c>
    </row>
    <row r="1702" spans="1:9" x14ac:dyDescent="0.25">
      <c r="A1702" s="25"/>
      <c r="B1702" s="13"/>
      <c r="C1702" s="13"/>
      <c r="D1702" s="14"/>
      <c r="E1702" s="13"/>
      <c r="F1702" s="14"/>
      <c r="G1702" s="13"/>
      <c r="H1702" s="16" t="str">
        <f>IF(COUNTA($A1702:$G1702)=0,"",IF(OR($B1702="",SUMPRODUCT(--(Extinguishers!$A$2:$A$301=$B1702))&lt;&gt;1),"Check ID",IF(OR(NOT(AND(ISNUMBER($A1702),N($A1702)&gt;=18264,N($A1702)&lt;=73050)),N($A1702)&lt;SUMPRODUCT(--(Extinguishers!$A$2:$A$301=$B1702),Extinguishers!$E$2:$E$301),AND($C1702&lt;&gt;"Monthly",$C1702&lt;&gt;"Maintenance",$C1702&lt;&gt;"Internal",$C1702&lt;&gt;"Hydrostatic"),AND($E1702&lt;&gt;"Pass",$E1702&lt;&gt;"Fail"),AND($G1702&lt;&gt;"",$G1702&lt;&gt;"Open",$G1702&lt;&gt;"Closed")),"Check inputs",IF(AND($E1702="Fail",$G1702=""),"Set follow-up","OK"))))</f>
        <v/>
      </c>
      <c r="I1702" s="26">
        <f>IF(AND(ISNUMBER($A1702),N($A1702)&gt;=18264,N($A1702)&lt;=73050),$A1702,0)</f>
        <v>0</v>
      </c>
    </row>
    <row r="1703" spans="1:9" x14ac:dyDescent="0.25">
      <c r="A1703" s="25"/>
      <c r="B1703" s="13"/>
      <c r="C1703" s="13"/>
      <c r="D1703" s="14"/>
      <c r="E1703" s="13"/>
      <c r="F1703" s="14"/>
      <c r="G1703" s="13"/>
      <c r="H1703" s="16" t="str">
        <f>IF(COUNTA($A1703:$G1703)=0,"",IF(OR($B1703="",SUMPRODUCT(--(Extinguishers!$A$2:$A$301=$B1703))&lt;&gt;1),"Check ID",IF(OR(NOT(AND(ISNUMBER($A1703),N($A1703)&gt;=18264,N($A1703)&lt;=73050)),N($A1703)&lt;SUMPRODUCT(--(Extinguishers!$A$2:$A$301=$B1703),Extinguishers!$E$2:$E$301),AND($C1703&lt;&gt;"Monthly",$C1703&lt;&gt;"Maintenance",$C1703&lt;&gt;"Internal",$C1703&lt;&gt;"Hydrostatic"),AND($E1703&lt;&gt;"Pass",$E1703&lt;&gt;"Fail"),AND($G1703&lt;&gt;"",$G1703&lt;&gt;"Open",$G1703&lt;&gt;"Closed")),"Check inputs",IF(AND($E1703="Fail",$G1703=""),"Set follow-up","OK"))))</f>
        <v/>
      </c>
      <c r="I1703" s="26">
        <f>IF(AND(ISNUMBER($A1703),N($A1703)&gt;=18264,N($A1703)&lt;=73050),$A1703,0)</f>
        <v>0</v>
      </c>
    </row>
    <row r="1704" spans="1:9" x14ac:dyDescent="0.25">
      <c r="A1704" s="25"/>
      <c r="B1704" s="13"/>
      <c r="C1704" s="13"/>
      <c r="D1704" s="14"/>
      <c r="E1704" s="13"/>
      <c r="F1704" s="14"/>
      <c r="G1704" s="13"/>
      <c r="H1704" s="16" t="str">
        <f>IF(COUNTA($A1704:$G1704)=0,"",IF(OR($B1704="",SUMPRODUCT(--(Extinguishers!$A$2:$A$301=$B1704))&lt;&gt;1),"Check ID",IF(OR(NOT(AND(ISNUMBER($A1704),N($A1704)&gt;=18264,N($A1704)&lt;=73050)),N($A1704)&lt;SUMPRODUCT(--(Extinguishers!$A$2:$A$301=$B1704),Extinguishers!$E$2:$E$301),AND($C1704&lt;&gt;"Monthly",$C1704&lt;&gt;"Maintenance",$C1704&lt;&gt;"Internal",$C1704&lt;&gt;"Hydrostatic"),AND($E1704&lt;&gt;"Pass",$E1704&lt;&gt;"Fail"),AND($G1704&lt;&gt;"",$G1704&lt;&gt;"Open",$G1704&lt;&gt;"Closed")),"Check inputs",IF(AND($E1704="Fail",$G1704=""),"Set follow-up","OK"))))</f>
        <v/>
      </c>
      <c r="I1704" s="26">
        <f>IF(AND(ISNUMBER($A1704),N($A1704)&gt;=18264,N($A1704)&lt;=73050),$A1704,0)</f>
        <v>0</v>
      </c>
    </row>
    <row r="1705" spans="1:9" x14ac:dyDescent="0.25">
      <c r="A1705" s="25"/>
      <c r="B1705" s="13"/>
      <c r="C1705" s="13"/>
      <c r="D1705" s="14"/>
      <c r="E1705" s="13"/>
      <c r="F1705" s="14"/>
      <c r="G1705" s="13"/>
      <c r="H1705" s="16" t="str">
        <f>IF(COUNTA($A1705:$G1705)=0,"",IF(OR($B1705="",SUMPRODUCT(--(Extinguishers!$A$2:$A$301=$B1705))&lt;&gt;1),"Check ID",IF(OR(NOT(AND(ISNUMBER($A1705),N($A1705)&gt;=18264,N($A1705)&lt;=73050)),N($A1705)&lt;SUMPRODUCT(--(Extinguishers!$A$2:$A$301=$B1705),Extinguishers!$E$2:$E$301),AND($C1705&lt;&gt;"Monthly",$C1705&lt;&gt;"Maintenance",$C1705&lt;&gt;"Internal",$C1705&lt;&gt;"Hydrostatic"),AND($E1705&lt;&gt;"Pass",$E1705&lt;&gt;"Fail"),AND($G1705&lt;&gt;"",$G1705&lt;&gt;"Open",$G1705&lt;&gt;"Closed")),"Check inputs",IF(AND($E1705="Fail",$G1705=""),"Set follow-up","OK"))))</f>
        <v/>
      </c>
      <c r="I1705" s="26">
        <f>IF(AND(ISNUMBER($A1705),N($A1705)&gt;=18264,N($A1705)&lt;=73050),$A1705,0)</f>
        <v>0</v>
      </c>
    </row>
    <row r="1706" spans="1:9" x14ac:dyDescent="0.25">
      <c r="A1706" s="25"/>
      <c r="B1706" s="13"/>
      <c r="C1706" s="13"/>
      <c r="D1706" s="14"/>
      <c r="E1706" s="13"/>
      <c r="F1706" s="14"/>
      <c r="G1706" s="13"/>
      <c r="H1706" s="16" t="str">
        <f>IF(COUNTA($A1706:$G1706)=0,"",IF(OR($B1706="",SUMPRODUCT(--(Extinguishers!$A$2:$A$301=$B1706))&lt;&gt;1),"Check ID",IF(OR(NOT(AND(ISNUMBER($A1706),N($A1706)&gt;=18264,N($A1706)&lt;=73050)),N($A1706)&lt;SUMPRODUCT(--(Extinguishers!$A$2:$A$301=$B1706),Extinguishers!$E$2:$E$301),AND($C1706&lt;&gt;"Monthly",$C1706&lt;&gt;"Maintenance",$C1706&lt;&gt;"Internal",$C1706&lt;&gt;"Hydrostatic"),AND($E1706&lt;&gt;"Pass",$E1706&lt;&gt;"Fail"),AND($G1706&lt;&gt;"",$G1706&lt;&gt;"Open",$G1706&lt;&gt;"Closed")),"Check inputs",IF(AND($E1706="Fail",$G1706=""),"Set follow-up","OK"))))</f>
        <v/>
      </c>
      <c r="I1706" s="26">
        <f>IF(AND(ISNUMBER($A1706),N($A1706)&gt;=18264,N($A1706)&lt;=73050),$A1706,0)</f>
        <v>0</v>
      </c>
    </row>
    <row r="1707" spans="1:9" x14ac:dyDescent="0.25">
      <c r="A1707" s="25"/>
      <c r="B1707" s="13"/>
      <c r="C1707" s="13"/>
      <c r="D1707" s="14"/>
      <c r="E1707" s="13"/>
      <c r="F1707" s="14"/>
      <c r="G1707" s="13"/>
      <c r="H1707" s="16" t="str">
        <f>IF(COUNTA($A1707:$G1707)=0,"",IF(OR($B1707="",SUMPRODUCT(--(Extinguishers!$A$2:$A$301=$B1707))&lt;&gt;1),"Check ID",IF(OR(NOT(AND(ISNUMBER($A1707),N($A1707)&gt;=18264,N($A1707)&lt;=73050)),N($A1707)&lt;SUMPRODUCT(--(Extinguishers!$A$2:$A$301=$B1707),Extinguishers!$E$2:$E$301),AND($C1707&lt;&gt;"Monthly",$C1707&lt;&gt;"Maintenance",$C1707&lt;&gt;"Internal",$C1707&lt;&gt;"Hydrostatic"),AND($E1707&lt;&gt;"Pass",$E1707&lt;&gt;"Fail"),AND($G1707&lt;&gt;"",$G1707&lt;&gt;"Open",$G1707&lt;&gt;"Closed")),"Check inputs",IF(AND($E1707="Fail",$G1707=""),"Set follow-up","OK"))))</f>
        <v/>
      </c>
      <c r="I1707" s="26">
        <f>IF(AND(ISNUMBER($A1707),N($A1707)&gt;=18264,N($A1707)&lt;=73050),$A1707,0)</f>
        <v>0</v>
      </c>
    </row>
    <row r="1708" spans="1:9" x14ac:dyDescent="0.25">
      <c r="A1708" s="25"/>
      <c r="B1708" s="13"/>
      <c r="C1708" s="13"/>
      <c r="D1708" s="14"/>
      <c r="E1708" s="13"/>
      <c r="F1708" s="14"/>
      <c r="G1708" s="13"/>
      <c r="H1708" s="16" t="str">
        <f>IF(COUNTA($A1708:$G1708)=0,"",IF(OR($B1708="",SUMPRODUCT(--(Extinguishers!$A$2:$A$301=$B1708))&lt;&gt;1),"Check ID",IF(OR(NOT(AND(ISNUMBER($A1708),N($A1708)&gt;=18264,N($A1708)&lt;=73050)),N($A1708)&lt;SUMPRODUCT(--(Extinguishers!$A$2:$A$301=$B1708),Extinguishers!$E$2:$E$301),AND($C1708&lt;&gt;"Monthly",$C1708&lt;&gt;"Maintenance",$C1708&lt;&gt;"Internal",$C1708&lt;&gt;"Hydrostatic"),AND($E1708&lt;&gt;"Pass",$E1708&lt;&gt;"Fail"),AND($G1708&lt;&gt;"",$G1708&lt;&gt;"Open",$G1708&lt;&gt;"Closed")),"Check inputs",IF(AND($E1708="Fail",$G1708=""),"Set follow-up","OK"))))</f>
        <v/>
      </c>
      <c r="I1708" s="26">
        <f>IF(AND(ISNUMBER($A1708),N($A1708)&gt;=18264,N($A1708)&lt;=73050),$A1708,0)</f>
        <v>0</v>
      </c>
    </row>
    <row r="1709" spans="1:9" x14ac:dyDescent="0.25">
      <c r="A1709" s="25"/>
      <c r="B1709" s="13"/>
      <c r="C1709" s="13"/>
      <c r="D1709" s="14"/>
      <c r="E1709" s="13"/>
      <c r="F1709" s="14"/>
      <c r="G1709" s="13"/>
      <c r="H1709" s="16" t="str">
        <f>IF(COUNTA($A1709:$G1709)=0,"",IF(OR($B1709="",SUMPRODUCT(--(Extinguishers!$A$2:$A$301=$B1709))&lt;&gt;1),"Check ID",IF(OR(NOT(AND(ISNUMBER($A1709),N($A1709)&gt;=18264,N($A1709)&lt;=73050)),N($A1709)&lt;SUMPRODUCT(--(Extinguishers!$A$2:$A$301=$B1709),Extinguishers!$E$2:$E$301),AND($C1709&lt;&gt;"Monthly",$C1709&lt;&gt;"Maintenance",$C1709&lt;&gt;"Internal",$C1709&lt;&gt;"Hydrostatic"),AND($E1709&lt;&gt;"Pass",$E1709&lt;&gt;"Fail"),AND($G1709&lt;&gt;"",$G1709&lt;&gt;"Open",$G1709&lt;&gt;"Closed")),"Check inputs",IF(AND($E1709="Fail",$G1709=""),"Set follow-up","OK"))))</f>
        <v/>
      </c>
      <c r="I1709" s="26">
        <f>IF(AND(ISNUMBER($A1709),N($A1709)&gt;=18264,N($A1709)&lt;=73050),$A1709,0)</f>
        <v>0</v>
      </c>
    </row>
    <row r="1710" spans="1:9" x14ac:dyDescent="0.25">
      <c r="A1710" s="25"/>
      <c r="B1710" s="13"/>
      <c r="C1710" s="13"/>
      <c r="D1710" s="14"/>
      <c r="E1710" s="13"/>
      <c r="F1710" s="14"/>
      <c r="G1710" s="13"/>
      <c r="H1710" s="16" t="str">
        <f>IF(COUNTA($A1710:$G1710)=0,"",IF(OR($B1710="",SUMPRODUCT(--(Extinguishers!$A$2:$A$301=$B1710))&lt;&gt;1),"Check ID",IF(OR(NOT(AND(ISNUMBER($A1710),N($A1710)&gt;=18264,N($A1710)&lt;=73050)),N($A1710)&lt;SUMPRODUCT(--(Extinguishers!$A$2:$A$301=$B1710),Extinguishers!$E$2:$E$301),AND($C1710&lt;&gt;"Monthly",$C1710&lt;&gt;"Maintenance",$C1710&lt;&gt;"Internal",$C1710&lt;&gt;"Hydrostatic"),AND($E1710&lt;&gt;"Pass",$E1710&lt;&gt;"Fail"),AND($G1710&lt;&gt;"",$G1710&lt;&gt;"Open",$G1710&lt;&gt;"Closed")),"Check inputs",IF(AND($E1710="Fail",$G1710=""),"Set follow-up","OK"))))</f>
        <v/>
      </c>
      <c r="I1710" s="26">
        <f>IF(AND(ISNUMBER($A1710),N($A1710)&gt;=18264,N($A1710)&lt;=73050),$A1710,0)</f>
        <v>0</v>
      </c>
    </row>
    <row r="1711" spans="1:9" x14ac:dyDescent="0.25">
      <c r="A1711" s="25"/>
      <c r="B1711" s="13"/>
      <c r="C1711" s="13"/>
      <c r="D1711" s="14"/>
      <c r="E1711" s="13"/>
      <c r="F1711" s="14"/>
      <c r="G1711" s="13"/>
      <c r="H1711" s="16" t="str">
        <f>IF(COUNTA($A1711:$G1711)=0,"",IF(OR($B1711="",SUMPRODUCT(--(Extinguishers!$A$2:$A$301=$B1711))&lt;&gt;1),"Check ID",IF(OR(NOT(AND(ISNUMBER($A1711),N($A1711)&gt;=18264,N($A1711)&lt;=73050)),N($A1711)&lt;SUMPRODUCT(--(Extinguishers!$A$2:$A$301=$B1711),Extinguishers!$E$2:$E$301),AND($C1711&lt;&gt;"Monthly",$C1711&lt;&gt;"Maintenance",$C1711&lt;&gt;"Internal",$C1711&lt;&gt;"Hydrostatic"),AND($E1711&lt;&gt;"Pass",$E1711&lt;&gt;"Fail"),AND($G1711&lt;&gt;"",$G1711&lt;&gt;"Open",$G1711&lt;&gt;"Closed")),"Check inputs",IF(AND($E1711="Fail",$G1711=""),"Set follow-up","OK"))))</f>
        <v/>
      </c>
      <c r="I1711" s="26">
        <f>IF(AND(ISNUMBER($A1711),N($A1711)&gt;=18264,N($A1711)&lt;=73050),$A1711,0)</f>
        <v>0</v>
      </c>
    </row>
    <row r="1712" spans="1:9" x14ac:dyDescent="0.25">
      <c r="A1712" s="25"/>
      <c r="B1712" s="13"/>
      <c r="C1712" s="13"/>
      <c r="D1712" s="14"/>
      <c r="E1712" s="13"/>
      <c r="F1712" s="14"/>
      <c r="G1712" s="13"/>
      <c r="H1712" s="16" t="str">
        <f>IF(COUNTA($A1712:$G1712)=0,"",IF(OR($B1712="",SUMPRODUCT(--(Extinguishers!$A$2:$A$301=$B1712))&lt;&gt;1),"Check ID",IF(OR(NOT(AND(ISNUMBER($A1712),N($A1712)&gt;=18264,N($A1712)&lt;=73050)),N($A1712)&lt;SUMPRODUCT(--(Extinguishers!$A$2:$A$301=$B1712),Extinguishers!$E$2:$E$301),AND($C1712&lt;&gt;"Monthly",$C1712&lt;&gt;"Maintenance",$C1712&lt;&gt;"Internal",$C1712&lt;&gt;"Hydrostatic"),AND($E1712&lt;&gt;"Pass",$E1712&lt;&gt;"Fail"),AND($G1712&lt;&gt;"",$G1712&lt;&gt;"Open",$G1712&lt;&gt;"Closed")),"Check inputs",IF(AND($E1712="Fail",$G1712=""),"Set follow-up","OK"))))</f>
        <v/>
      </c>
      <c r="I1712" s="26">
        <f>IF(AND(ISNUMBER($A1712),N($A1712)&gt;=18264,N($A1712)&lt;=73050),$A1712,0)</f>
        <v>0</v>
      </c>
    </row>
    <row r="1713" spans="1:9" x14ac:dyDescent="0.25">
      <c r="A1713" s="25"/>
      <c r="B1713" s="13"/>
      <c r="C1713" s="13"/>
      <c r="D1713" s="14"/>
      <c r="E1713" s="13"/>
      <c r="F1713" s="14"/>
      <c r="G1713" s="13"/>
      <c r="H1713" s="16" t="str">
        <f>IF(COUNTA($A1713:$G1713)=0,"",IF(OR($B1713="",SUMPRODUCT(--(Extinguishers!$A$2:$A$301=$B1713))&lt;&gt;1),"Check ID",IF(OR(NOT(AND(ISNUMBER($A1713),N($A1713)&gt;=18264,N($A1713)&lt;=73050)),N($A1713)&lt;SUMPRODUCT(--(Extinguishers!$A$2:$A$301=$B1713),Extinguishers!$E$2:$E$301),AND($C1713&lt;&gt;"Monthly",$C1713&lt;&gt;"Maintenance",$C1713&lt;&gt;"Internal",$C1713&lt;&gt;"Hydrostatic"),AND($E1713&lt;&gt;"Pass",$E1713&lt;&gt;"Fail"),AND($G1713&lt;&gt;"",$G1713&lt;&gt;"Open",$G1713&lt;&gt;"Closed")),"Check inputs",IF(AND($E1713="Fail",$G1713=""),"Set follow-up","OK"))))</f>
        <v/>
      </c>
      <c r="I1713" s="26">
        <f>IF(AND(ISNUMBER($A1713),N($A1713)&gt;=18264,N($A1713)&lt;=73050),$A1713,0)</f>
        <v>0</v>
      </c>
    </row>
    <row r="1714" spans="1:9" x14ac:dyDescent="0.25">
      <c r="A1714" s="25"/>
      <c r="B1714" s="13"/>
      <c r="C1714" s="13"/>
      <c r="D1714" s="14"/>
      <c r="E1714" s="13"/>
      <c r="F1714" s="14"/>
      <c r="G1714" s="13"/>
      <c r="H1714" s="16" t="str">
        <f>IF(COUNTA($A1714:$G1714)=0,"",IF(OR($B1714="",SUMPRODUCT(--(Extinguishers!$A$2:$A$301=$B1714))&lt;&gt;1),"Check ID",IF(OR(NOT(AND(ISNUMBER($A1714),N($A1714)&gt;=18264,N($A1714)&lt;=73050)),N($A1714)&lt;SUMPRODUCT(--(Extinguishers!$A$2:$A$301=$B1714),Extinguishers!$E$2:$E$301),AND($C1714&lt;&gt;"Monthly",$C1714&lt;&gt;"Maintenance",$C1714&lt;&gt;"Internal",$C1714&lt;&gt;"Hydrostatic"),AND($E1714&lt;&gt;"Pass",$E1714&lt;&gt;"Fail"),AND($G1714&lt;&gt;"",$G1714&lt;&gt;"Open",$G1714&lt;&gt;"Closed")),"Check inputs",IF(AND($E1714="Fail",$G1714=""),"Set follow-up","OK"))))</f>
        <v/>
      </c>
      <c r="I1714" s="26">
        <f>IF(AND(ISNUMBER($A1714),N($A1714)&gt;=18264,N($A1714)&lt;=73050),$A1714,0)</f>
        <v>0</v>
      </c>
    </row>
    <row r="1715" spans="1:9" x14ac:dyDescent="0.25">
      <c r="A1715" s="25"/>
      <c r="B1715" s="13"/>
      <c r="C1715" s="13"/>
      <c r="D1715" s="14"/>
      <c r="E1715" s="13"/>
      <c r="F1715" s="14"/>
      <c r="G1715" s="13"/>
      <c r="H1715" s="16" t="str">
        <f>IF(COUNTA($A1715:$G1715)=0,"",IF(OR($B1715="",SUMPRODUCT(--(Extinguishers!$A$2:$A$301=$B1715))&lt;&gt;1),"Check ID",IF(OR(NOT(AND(ISNUMBER($A1715),N($A1715)&gt;=18264,N($A1715)&lt;=73050)),N($A1715)&lt;SUMPRODUCT(--(Extinguishers!$A$2:$A$301=$B1715),Extinguishers!$E$2:$E$301),AND($C1715&lt;&gt;"Monthly",$C1715&lt;&gt;"Maintenance",$C1715&lt;&gt;"Internal",$C1715&lt;&gt;"Hydrostatic"),AND($E1715&lt;&gt;"Pass",$E1715&lt;&gt;"Fail"),AND($G1715&lt;&gt;"",$G1715&lt;&gt;"Open",$G1715&lt;&gt;"Closed")),"Check inputs",IF(AND($E1715="Fail",$G1715=""),"Set follow-up","OK"))))</f>
        <v/>
      </c>
      <c r="I1715" s="26">
        <f>IF(AND(ISNUMBER($A1715),N($A1715)&gt;=18264,N($A1715)&lt;=73050),$A1715,0)</f>
        <v>0</v>
      </c>
    </row>
    <row r="1716" spans="1:9" x14ac:dyDescent="0.25">
      <c r="A1716" s="25"/>
      <c r="B1716" s="13"/>
      <c r="C1716" s="13"/>
      <c r="D1716" s="14"/>
      <c r="E1716" s="13"/>
      <c r="F1716" s="14"/>
      <c r="G1716" s="13"/>
      <c r="H1716" s="16" t="str">
        <f>IF(COUNTA($A1716:$G1716)=0,"",IF(OR($B1716="",SUMPRODUCT(--(Extinguishers!$A$2:$A$301=$B1716))&lt;&gt;1),"Check ID",IF(OR(NOT(AND(ISNUMBER($A1716),N($A1716)&gt;=18264,N($A1716)&lt;=73050)),N($A1716)&lt;SUMPRODUCT(--(Extinguishers!$A$2:$A$301=$B1716),Extinguishers!$E$2:$E$301),AND($C1716&lt;&gt;"Monthly",$C1716&lt;&gt;"Maintenance",$C1716&lt;&gt;"Internal",$C1716&lt;&gt;"Hydrostatic"),AND($E1716&lt;&gt;"Pass",$E1716&lt;&gt;"Fail"),AND($G1716&lt;&gt;"",$G1716&lt;&gt;"Open",$G1716&lt;&gt;"Closed")),"Check inputs",IF(AND($E1716="Fail",$G1716=""),"Set follow-up","OK"))))</f>
        <v/>
      </c>
      <c r="I1716" s="26">
        <f>IF(AND(ISNUMBER($A1716),N($A1716)&gt;=18264,N($A1716)&lt;=73050),$A1716,0)</f>
        <v>0</v>
      </c>
    </row>
    <row r="1717" spans="1:9" x14ac:dyDescent="0.25">
      <c r="A1717" s="25"/>
      <c r="B1717" s="13"/>
      <c r="C1717" s="13"/>
      <c r="D1717" s="14"/>
      <c r="E1717" s="13"/>
      <c r="F1717" s="14"/>
      <c r="G1717" s="13"/>
      <c r="H1717" s="16" t="str">
        <f>IF(COUNTA($A1717:$G1717)=0,"",IF(OR($B1717="",SUMPRODUCT(--(Extinguishers!$A$2:$A$301=$B1717))&lt;&gt;1),"Check ID",IF(OR(NOT(AND(ISNUMBER($A1717),N($A1717)&gt;=18264,N($A1717)&lt;=73050)),N($A1717)&lt;SUMPRODUCT(--(Extinguishers!$A$2:$A$301=$B1717),Extinguishers!$E$2:$E$301),AND($C1717&lt;&gt;"Monthly",$C1717&lt;&gt;"Maintenance",$C1717&lt;&gt;"Internal",$C1717&lt;&gt;"Hydrostatic"),AND($E1717&lt;&gt;"Pass",$E1717&lt;&gt;"Fail"),AND($G1717&lt;&gt;"",$G1717&lt;&gt;"Open",$G1717&lt;&gt;"Closed")),"Check inputs",IF(AND($E1717="Fail",$G1717=""),"Set follow-up","OK"))))</f>
        <v/>
      </c>
      <c r="I1717" s="26">
        <f>IF(AND(ISNUMBER($A1717),N($A1717)&gt;=18264,N($A1717)&lt;=73050),$A1717,0)</f>
        <v>0</v>
      </c>
    </row>
    <row r="1718" spans="1:9" x14ac:dyDescent="0.25">
      <c r="A1718" s="25"/>
      <c r="B1718" s="13"/>
      <c r="C1718" s="13"/>
      <c r="D1718" s="14"/>
      <c r="E1718" s="13"/>
      <c r="F1718" s="14"/>
      <c r="G1718" s="13"/>
      <c r="H1718" s="16" t="str">
        <f>IF(COUNTA($A1718:$G1718)=0,"",IF(OR($B1718="",SUMPRODUCT(--(Extinguishers!$A$2:$A$301=$B1718))&lt;&gt;1),"Check ID",IF(OR(NOT(AND(ISNUMBER($A1718),N($A1718)&gt;=18264,N($A1718)&lt;=73050)),N($A1718)&lt;SUMPRODUCT(--(Extinguishers!$A$2:$A$301=$B1718),Extinguishers!$E$2:$E$301),AND($C1718&lt;&gt;"Monthly",$C1718&lt;&gt;"Maintenance",$C1718&lt;&gt;"Internal",$C1718&lt;&gt;"Hydrostatic"),AND($E1718&lt;&gt;"Pass",$E1718&lt;&gt;"Fail"),AND($G1718&lt;&gt;"",$G1718&lt;&gt;"Open",$G1718&lt;&gt;"Closed")),"Check inputs",IF(AND($E1718="Fail",$G1718=""),"Set follow-up","OK"))))</f>
        <v/>
      </c>
      <c r="I1718" s="26">
        <f>IF(AND(ISNUMBER($A1718),N($A1718)&gt;=18264,N($A1718)&lt;=73050),$A1718,0)</f>
        <v>0</v>
      </c>
    </row>
    <row r="1719" spans="1:9" x14ac:dyDescent="0.25">
      <c r="A1719" s="25"/>
      <c r="B1719" s="13"/>
      <c r="C1719" s="13"/>
      <c r="D1719" s="14"/>
      <c r="E1719" s="13"/>
      <c r="F1719" s="14"/>
      <c r="G1719" s="13"/>
      <c r="H1719" s="16" t="str">
        <f>IF(COUNTA($A1719:$G1719)=0,"",IF(OR($B1719="",SUMPRODUCT(--(Extinguishers!$A$2:$A$301=$B1719))&lt;&gt;1),"Check ID",IF(OR(NOT(AND(ISNUMBER($A1719),N($A1719)&gt;=18264,N($A1719)&lt;=73050)),N($A1719)&lt;SUMPRODUCT(--(Extinguishers!$A$2:$A$301=$B1719),Extinguishers!$E$2:$E$301),AND($C1719&lt;&gt;"Monthly",$C1719&lt;&gt;"Maintenance",$C1719&lt;&gt;"Internal",$C1719&lt;&gt;"Hydrostatic"),AND($E1719&lt;&gt;"Pass",$E1719&lt;&gt;"Fail"),AND($G1719&lt;&gt;"",$G1719&lt;&gt;"Open",$G1719&lt;&gt;"Closed")),"Check inputs",IF(AND($E1719="Fail",$G1719=""),"Set follow-up","OK"))))</f>
        <v/>
      </c>
      <c r="I1719" s="26">
        <f>IF(AND(ISNUMBER($A1719),N($A1719)&gt;=18264,N($A1719)&lt;=73050),$A1719,0)</f>
        <v>0</v>
      </c>
    </row>
    <row r="1720" spans="1:9" x14ac:dyDescent="0.25">
      <c r="A1720" s="25"/>
      <c r="B1720" s="13"/>
      <c r="C1720" s="13"/>
      <c r="D1720" s="14"/>
      <c r="E1720" s="13"/>
      <c r="F1720" s="14"/>
      <c r="G1720" s="13"/>
      <c r="H1720" s="16" t="str">
        <f>IF(COUNTA($A1720:$G1720)=0,"",IF(OR($B1720="",SUMPRODUCT(--(Extinguishers!$A$2:$A$301=$B1720))&lt;&gt;1),"Check ID",IF(OR(NOT(AND(ISNUMBER($A1720),N($A1720)&gt;=18264,N($A1720)&lt;=73050)),N($A1720)&lt;SUMPRODUCT(--(Extinguishers!$A$2:$A$301=$B1720),Extinguishers!$E$2:$E$301),AND($C1720&lt;&gt;"Monthly",$C1720&lt;&gt;"Maintenance",$C1720&lt;&gt;"Internal",$C1720&lt;&gt;"Hydrostatic"),AND($E1720&lt;&gt;"Pass",$E1720&lt;&gt;"Fail"),AND($G1720&lt;&gt;"",$G1720&lt;&gt;"Open",$G1720&lt;&gt;"Closed")),"Check inputs",IF(AND($E1720="Fail",$G1720=""),"Set follow-up","OK"))))</f>
        <v/>
      </c>
      <c r="I1720" s="26">
        <f>IF(AND(ISNUMBER($A1720),N($A1720)&gt;=18264,N($A1720)&lt;=73050),$A1720,0)</f>
        <v>0</v>
      </c>
    </row>
    <row r="1721" spans="1:9" x14ac:dyDescent="0.25">
      <c r="A1721" s="25"/>
      <c r="B1721" s="13"/>
      <c r="C1721" s="13"/>
      <c r="D1721" s="14"/>
      <c r="E1721" s="13"/>
      <c r="F1721" s="14"/>
      <c r="G1721" s="13"/>
      <c r="H1721" s="16" t="str">
        <f>IF(COUNTA($A1721:$G1721)=0,"",IF(OR($B1721="",SUMPRODUCT(--(Extinguishers!$A$2:$A$301=$B1721))&lt;&gt;1),"Check ID",IF(OR(NOT(AND(ISNUMBER($A1721),N($A1721)&gt;=18264,N($A1721)&lt;=73050)),N($A1721)&lt;SUMPRODUCT(--(Extinguishers!$A$2:$A$301=$B1721),Extinguishers!$E$2:$E$301),AND($C1721&lt;&gt;"Monthly",$C1721&lt;&gt;"Maintenance",$C1721&lt;&gt;"Internal",$C1721&lt;&gt;"Hydrostatic"),AND($E1721&lt;&gt;"Pass",$E1721&lt;&gt;"Fail"),AND($G1721&lt;&gt;"",$G1721&lt;&gt;"Open",$G1721&lt;&gt;"Closed")),"Check inputs",IF(AND($E1721="Fail",$G1721=""),"Set follow-up","OK"))))</f>
        <v/>
      </c>
      <c r="I1721" s="26">
        <f>IF(AND(ISNUMBER($A1721),N($A1721)&gt;=18264,N($A1721)&lt;=73050),$A1721,0)</f>
        <v>0</v>
      </c>
    </row>
    <row r="1722" spans="1:9" x14ac:dyDescent="0.25">
      <c r="A1722" s="25"/>
      <c r="B1722" s="13"/>
      <c r="C1722" s="13"/>
      <c r="D1722" s="14"/>
      <c r="E1722" s="13"/>
      <c r="F1722" s="14"/>
      <c r="G1722" s="13"/>
      <c r="H1722" s="16" t="str">
        <f>IF(COUNTA($A1722:$G1722)=0,"",IF(OR($B1722="",SUMPRODUCT(--(Extinguishers!$A$2:$A$301=$B1722))&lt;&gt;1),"Check ID",IF(OR(NOT(AND(ISNUMBER($A1722),N($A1722)&gt;=18264,N($A1722)&lt;=73050)),N($A1722)&lt;SUMPRODUCT(--(Extinguishers!$A$2:$A$301=$B1722),Extinguishers!$E$2:$E$301),AND($C1722&lt;&gt;"Monthly",$C1722&lt;&gt;"Maintenance",$C1722&lt;&gt;"Internal",$C1722&lt;&gt;"Hydrostatic"),AND($E1722&lt;&gt;"Pass",$E1722&lt;&gt;"Fail"),AND($G1722&lt;&gt;"",$G1722&lt;&gt;"Open",$G1722&lt;&gt;"Closed")),"Check inputs",IF(AND($E1722="Fail",$G1722=""),"Set follow-up","OK"))))</f>
        <v/>
      </c>
      <c r="I1722" s="26">
        <f>IF(AND(ISNUMBER($A1722),N($A1722)&gt;=18264,N($A1722)&lt;=73050),$A1722,0)</f>
        <v>0</v>
      </c>
    </row>
    <row r="1723" spans="1:9" x14ac:dyDescent="0.25">
      <c r="A1723" s="25"/>
      <c r="B1723" s="13"/>
      <c r="C1723" s="13"/>
      <c r="D1723" s="14"/>
      <c r="E1723" s="13"/>
      <c r="F1723" s="14"/>
      <c r="G1723" s="13"/>
      <c r="H1723" s="16" t="str">
        <f>IF(COUNTA($A1723:$G1723)=0,"",IF(OR($B1723="",SUMPRODUCT(--(Extinguishers!$A$2:$A$301=$B1723))&lt;&gt;1),"Check ID",IF(OR(NOT(AND(ISNUMBER($A1723),N($A1723)&gt;=18264,N($A1723)&lt;=73050)),N($A1723)&lt;SUMPRODUCT(--(Extinguishers!$A$2:$A$301=$B1723),Extinguishers!$E$2:$E$301),AND($C1723&lt;&gt;"Monthly",$C1723&lt;&gt;"Maintenance",$C1723&lt;&gt;"Internal",$C1723&lt;&gt;"Hydrostatic"),AND($E1723&lt;&gt;"Pass",$E1723&lt;&gt;"Fail"),AND($G1723&lt;&gt;"",$G1723&lt;&gt;"Open",$G1723&lt;&gt;"Closed")),"Check inputs",IF(AND($E1723="Fail",$G1723=""),"Set follow-up","OK"))))</f>
        <v/>
      </c>
      <c r="I1723" s="26">
        <f>IF(AND(ISNUMBER($A1723),N($A1723)&gt;=18264,N($A1723)&lt;=73050),$A1723,0)</f>
        <v>0</v>
      </c>
    </row>
    <row r="1724" spans="1:9" x14ac:dyDescent="0.25">
      <c r="A1724" s="25"/>
      <c r="B1724" s="13"/>
      <c r="C1724" s="13"/>
      <c r="D1724" s="14"/>
      <c r="E1724" s="13"/>
      <c r="F1724" s="14"/>
      <c r="G1724" s="13"/>
      <c r="H1724" s="16" t="str">
        <f>IF(COUNTA($A1724:$G1724)=0,"",IF(OR($B1724="",SUMPRODUCT(--(Extinguishers!$A$2:$A$301=$B1724))&lt;&gt;1),"Check ID",IF(OR(NOT(AND(ISNUMBER($A1724),N($A1724)&gt;=18264,N($A1724)&lt;=73050)),N($A1724)&lt;SUMPRODUCT(--(Extinguishers!$A$2:$A$301=$B1724),Extinguishers!$E$2:$E$301),AND($C1724&lt;&gt;"Monthly",$C1724&lt;&gt;"Maintenance",$C1724&lt;&gt;"Internal",$C1724&lt;&gt;"Hydrostatic"),AND($E1724&lt;&gt;"Pass",$E1724&lt;&gt;"Fail"),AND($G1724&lt;&gt;"",$G1724&lt;&gt;"Open",$G1724&lt;&gt;"Closed")),"Check inputs",IF(AND($E1724="Fail",$G1724=""),"Set follow-up","OK"))))</f>
        <v/>
      </c>
      <c r="I1724" s="26">
        <f>IF(AND(ISNUMBER($A1724),N($A1724)&gt;=18264,N($A1724)&lt;=73050),$A1724,0)</f>
        <v>0</v>
      </c>
    </row>
    <row r="1725" spans="1:9" x14ac:dyDescent="0.25">
      <c r="A1725" s="25"/>
      <c r="B1725" s="13"/>
      <c r="C1725" s="13"/>
      <c r="D1725" s="14"/>
      <c r="E1725" s="13"/>
      <c r="F1725" s="14"/>
      <c r="G1725" s="13"/>
      <c r="H1725" s="16" t="str">
        <f>IF(COUNTA($A1725:$G1725)=0,"",IF(OR($B1725="",SUMPRODUCT(--(Extinguishers!$A$2:$A$301=$B1725))&lt;&gt;1),"Check ID",IF(OR(NOT(AND(ISNUMBER($A1725),N($A1725)&gt;=18264,N($A1725)&lt;=73050)),N($A1725)&lt;SUMPRODUCT(--(Extinguishers!$A$2:$A$301=$B1725),Extinguishers!$E$2:$E$301),AND($C1725&lt;&gt;"Monthly",$C1725&lt;&gt;"Maintenance",$C1725&lt;&gt;"Internal",$C1725&lt;&gt;"Hydrostatic"),AND($E1725&lt;&gt;"Pass",$E1725&lt;&gt;"Fail"),AND($G1725&lt;&gt;"",$G1725&lt;&gt;"Open",$G1725&lt;&gt;"Closed")),"Check inputs",IF(AND($E1725="Fail",$G1725=""),"Set follow-up","OK"))))</f>
        <v/>
      </c>
      <c r="I1725" s="26">
        <f>IF(AND(ISNUMBER($A1725),N($A1725)&gt;=18264,N($A1725)&lt;=73050),$A1725,0)</f>
        <v>0</v>
      </c>
    </row>
    <row r="1726" spans="1:9" x14ac:dyDescent="0.25">
      <c r="A1726" s="25"/>
      <c r="B1726" s="13"/>
      <c r="C1726" s="13"/>
      <c r="D1726" s="14"/>
      <c r="E1726" s="13"/>
      <c r="F1726" s="14"/>
      <c r="G1726" s="13"/>
      <c r="H1726" s="16" t="str">
        <f>IF(COUNTA($A1726:$G1726)=0,"",IF(OR($B1726="",SUMPRODUCT(--(Extinguishers!$A$2:$A$301=$B1726))&lt;&gt;1),"Check ID",IF(OR(NOT(AND(ISNUMBER($A1726),N($A1726)&gt;=18264,N($A1726)&lt;=73050)),N($A1726)&lt;SUMPRODUCT(--(Extinguishers!$A$2:$A$301=$B1726),Extinguishers!$E$2:$E$301),AND($C1726&lt;&gt;"Monthly",$C1726&lt;&gt;"Maintenance",$C1726&lt;&gt;"Internal",$C1726&lt;&gt;"Hydrostatic"),AND($E1726&lt;&gt;"Pass",$E1726&lt;&gt;"Fail"),AND($G1726&lt;&gt;"",$G1726&lt;&gt;"Open",$G1726&lt;&gt;"Closed")),"Check inputs",IF(AND($E1726="Fail",$G1726=""),"Set follow-up","OK"))))</f>
        <v/>
      </c>
      <c r="I1726" s="26">
        <f>IF(AND(ISNUMBER($A1726),N($A1726)&gt;=18264,N($A1726)&lt;=73050),$A1726,0)</f>
        <v>0</v>
      </c>
    </row>
    <row r="1727" spans="1:9" x14ac:dyDescent="0.25">
      <c r="A1727" s="25"/>
      <c r="B1727" s="13"/>
      <c r="C1727" s="13"/>
      <c r="D1727" s="14"/>
      <c r="E1727" s="13"/>
      <c r="F1727" s="14"/>
      <c r="G1727" s="13"/>
      <c r="H1727" s="16" t="str">
        <f>IF(COUNTA($A1727:$G1727)=0,"",IF(OR($B1727="",SUMPRODUCT(--(Extinguishers!$A$2:$A$301=$B1727))&lt;&gt;1),"Check ID",IF(OR(NOT(AND(ISNUMBER($A1727),N($A1727)&gt;=18264,N($A1727)&lt;=73050)),N($A1727)&lt;SUMPRODUCT(--(Extinguishers!$A$2:$A$301=$B1727),Extinguishers!$E$2:$E$301),AND($C1727&lt;&gt;"Monthly",$C1727&lt;&gt;"Maintenance",$C1727&lt;&gt;"Internal",$C1727&lt;&gt;"Hydrostatic"),AND($E1727&lt;&gt;"Pass",$E1727&lt;&gt;"Fail"),AND($G1727&lt;&gt;"",$G1727&lt;&gt;"Open",$G1727&lt;&gt;"Closed")),"Check inputs",IF(AND($E1727="Fail",$G1727=""),"Set follow-up","OK"))))</f>
        <v/>
      </c>
      <c r="I1727" s="26">
        <f>IF(AND(ISNUMBER($A1727),N($A1727)&gt;=18264,N($A1727)&lt;=73050),$A1727,0)</f>
        <v>0</v>
      </c>
    </row>
    <row r="1728" spans="1:9" x14ac:dyDescent="0.25">
      <c r="A1728" s="25"/>
      <c r="B1728" s="13"/>
      <c r="C1728" s="13"/>
      <c r="D1728" s="14"/>
      <c r="E1728" s="13"/>
      <c r="F1728" s="14"/>
      <c r="G1728" s="13"/>
      <c r="H1728" s="16" t="str">
        <f>IF(COUNTA($A1728:$G1728)=0,"",IF(OR($B1728="",SUMPRODUCT(--(Extinguishers!$A$2:$A$301=$B1728))&lt;&gt;1),"Check ID",IF(OR(NOT(AND(ISNUMBER($A1728),N($A1728)&gt;=18264,N($A1728)&lt;=73050)),N($A1728)&lt;SUMPRODUCT(--(Extinguishers!$A$2:$A$301=$B1728),Extinguishers!$E$2:$E$301),AND($C1728&lt;&gt;"Monthly",$C1728&lt;&gt;"Maintenance",$C1728&lt;&gt;"Internal",$C1728&lt;&gt;"Hydrostatic"),AND($E1728&lt;&gt;"Pass",$E1728&lt;&gt;"Fail"),AND($G1728&lt;&gt;"",$G1728&lt;&gt;"Open",$G1728&lt;&gt;"Closed")),"Check inputs",IF(AND($E1728="Fail",$G1728=""),"Set follow-up","OK"))))</f>
        <v/>
      </c>
      <c r="I1728" s="26">
        <f>IF(AND(ISNUMBER($A1728),N($A1728)&gt;=18264,N($A1728)&lt;=73050),$A1728,0)</f>
        <v>0</v>
      </c>
    </row>
    <row r="1729" spans="1:9" x14ac:dyDescent="0.25">
      <c r="A1729" s="25"/>
      <c r="B1729" s="13"/>
      <c r="C1729" s="13"/>
      <c r="D1729" s="14"/>
      <c r="E1729" s="13"/>
      <c r="F1729" s="14"/>
      <c r="G1729" s="13"/>
      <c r="H1729" s="16" t="str">
        <f>IF(COUNTA($A1729:$G1729)=0,"",IF(OR($B1729="",SUMPRODUCT(--(Extinguishers!$A$2:$A$301=$B1729))&lt;&gt;1),"Check ID",IF(OR(NOT(AND(ISNUMBER($A1729),N($A1729)&gt;=18264,N($A1729)&lt;=73050)),N($A1729)&lt;SUMPRODUCT(--(Extinguishers!$A$2:$A$301=$B1729),Extinguishers!$E$2:$E$301),AND($C1729&lt;&gt;"Monthly",$C1729&lt;&gt;"Maintenance",$C1729&lt;&gt;"Internal",$C1729&lt;&gt;"Hydrostatic"),AND($E1729&lt;&gt;"Pass",$E1729&lt;&gt;"Fail"),AND($G1729&lt;&gt;"",$G1729&lt;&gt;"Open",$G1729&lt;&gt;"Closed")),"Check inputs",IF(AND($E1729="Fail",$G1729=""),"Set follow-up","OK"))))</f>
        <v/>
      </c>
      <c r="I1729" s="26">
        <f>IF(AND(ISNUMBER($A1729),N($A1729)&gt;=18264,N($A1729)&lt;=73050),$A1729,0)</f>
        <v>0</v>
      </c>
    </row>
    <row r="1730" spans="1:9" x14ac:dyDescent="0.25">
      <c r="A1730" s="25"/>
      <c r="B1730" s="13"/>
      <c r="C1730" s="13"/>
      <c r="D1730" s="14"/>
      <c r="E1730" s="13"/>
      <c r="F1730" s="14"/>
      <c r="G1730" s="13"/>
      <c r="H1730" s="16" t="str">
        <f>IF(COUNTA($A1730:$G1730)=0,"",IF(OR($B1730="",SUMPRODUCT(--(Extinguishers!$A$2:$A$301=$B1730))&lt;&gt;1),"Check ID",IF(OR(NOT(AND(ISNUMBER($A1730),N($A1730)&gt;=18264,N($A1730)&lt;=73050)),N($A1730)&lt;SUMPRODUCT(--(Extinguishers!$A$2:$A$301=$B1730),Extinguishers!$E$2:$E$301),AND($C1730&lt;&gt;"Monthly",$C1730&lt;&gt;"Maintenance",$C1730&lt;&gt;"Internal",$C1730&lt;&gt;"Hydrostatic"),AND($E1730&lt;&gt;"Pass",$E1730&lt;&gt;"Fail"),AND($G1730&lt;&gt;"",$G1730&lt;&gt;"Open",$G1730&lt;&gt;"Closed")),"Check inputs",IF(AND($E1730="Fail",$G1730=""),"Set follow-up","OK"))))</f>
        <v/>
      </c>
      <c r="I1730" s="26">
        <f>IF(AND(ISNUMBER($A1730),N($A1730)&gt;=18264,N($A1730)&lt;=73050),$A1730,0)</f>
        <v>0</v>
      </c>
    </row>
    <row r="1731" spans="1:9" x14ac:dyDescent="0.25">
      <c r="A1731" s="25"/>
      <c r="B1731" s="13"/>
      <c r="C1731" s="13"/>
      <c r="D1731" s="14"/>
      <c r="E1731" s="13"/>
      <c r="F1731" s="14"/>
      <c r="G1731" s="13"/>
      <c r="H1731" s="16" t="str">
        <f>IF(COUNTA($A1731:$G1731)=0,"",IF(OR($B1731="",SUMPRODUCT(--(Extinguishers!$A$2:$A$301=$B1731))&lt;&gt;1),"Check ID",IF(OR(NOT(AND(ISNUMBER($A1731),N($A1731)&gt;=18264,N($A1731)&lt;=73050)),N($A1731)&lt;SUMPRODUCT(--(Extinguishers!$A$2:$A$301=$B1731),Extinguishers!$E$2:$E$301),AND($C1731&lt;&gt;"Monthly",$C1731&lt;&gt;"Maintenance",$C1731&lt;&gt;"Internal",$C1731&lt;&gt;"Hydrostatic"),AND($E1731&lt;&gt;"Pass",$E1731&lt;&gt;"Fail"),AND($G1731&lt;&gt;"",$G1731&lt;&gt;"Open",$G1731&lt;&gt;"Closed")),"Check inputs",IF(AND($E1731="Fail",$G1731=""),"Set follow-up","OK"))))</f>
        <v/>
      </c>
      <c r="I1731" s="26">
        <f>IF(AND(ISNUMBER($A1731),N($A1731)&gt;=18264,N($A1731)&lt;=73050),$A1731,0)</f>
        <v>0</v>
      </c>
    </row>
    <row r="1732" spans="1:9" x14ac:dyDescent="0.25">
      <c r="A1732" s="25"/>
      <c r="B1732" s="13"/>
      <c r="C1732" s="13"/>
      <c r="D1732" s="14"/>
      <c r="E1732" s="13"/>
      <c r="F1732" s="14"/>
      <c r="G1732" s="13"/>
      <c r="H1732" s="16" t="str">
        <f>IF(COUNTA($A1732:$G1732)=0,"",IF(OR($B1732="",SUMPRODUCT(--(Extinguishers!$A$2:$A$301=$B1732))&lt;&gt;1),"Check ID",IF(OR(NOT(AND(ISNUMBER($A1732),N($A1732)&gt;=18264,N($A1732)&lt;=73050)),N($A1732)&lt;SUMPRODUCT(--(Extinguishers!$A$2:$A$301=$B1732),Extinguishers!$E$2:$E$301),AND($C1732&lt;&gt;"Monthly",$C1732&lt;&gt;"Maintenance",$C1732&lt;&gt;"Internal",$C1732&lt;&gt;"Hydrostatic"),AND($E1732&lt;&gt;"Pass",$E1732&lt;&gt;"Fail"),AND($G1732&lt;&gt;"",$G1732&lt;&gt;"Open",$G1732&lt;&gt;"Closed")),"Check inputs",IF(AND($E1732="Fail",$G1732=""),"Set follow-up","OK"))))</f>
        <v/>
      </c>
      <c r="I1732" s="26">
        <f>IF(AND(ISNUMBER($A1732),N($A1732)&gt;=18264,N($A1732)&lt;=73050),$A1732,0)</f>
        <v>0</v>
      </c>
    </row>
    <row r="1733" spans="1:9" x14ac:dyDescent="0.25">
      <c r="A1733" s="25"/>
      <c r="B1733" s="13"/>
      <c r="C1733" s="13"/>
      <c r="D1733" s="14"/>
      <c r="E1733" s="13"/>
      <c r="F1733" s="14"/>
      <c r="G1733" s="13"/>
      <c r="H1733" s="16" t="str">
        <f>IF(COUNTA($A1733:$G1733)=0,"",IF(OR($B1733="",SUMPRODUCT(--(Extinguishers!$A$2:$A$301=$B1733))&lt;&gt;1),"Check ID",IF(OR(NOT(AND(ISNUMBER($A1733),N($A1733)&gt;=18264,N($A1733)&lt;=73050)),N($A1733)&lt;SUMPRODUCT(--(Extinguishers!$A$2:$A$301=$B1733),Extinguishers!$E$2:$E$301),AND($C1733&lt;&gt;"Monthly",$C1733&lt;&gt;"Maintenance",$C1733&lt;&gt;"Internal",$C1733&lt;&gt;"Hydrostatic"),AND($E1733&lt;&gt;"Pass",$E1733&lt;&gt;"Fail"),AND($G1733&lt;&gt;"",$G1733&lt;&gt;"Open",$G1733&lt;&gt;"Closed")),"Check inputs",IF(AND($E1733="Fail",$G1733=""),"Set follow-up","OK"))))</f>
        <v/>
      </c>
      <c r="I1733" s="26">
        <f>IF(AND(ISNUMBER($A1733),N($A1733)&gt;=18264,N($A1733)&lt;=73050),$A1733,0)</f>
        <v>0</v>
      </c>
    </row>
    <row r="1734" spans="1:9" x14ac:dyDescent="0.25">
      <c r="A1734" s="25"/>
      <c r="B1734" s="13"/>
      <c r="C1734" s="13"/>
      <c r="D1734" s="14"/>
      <c r="E1734" s="13"/>
      <c r="F1734" s="14"/>
      <c r="G1734" s="13"/>
      <c r="H1734" s="16" t="str">
        <f>IF(COUNTA($A1734:$G1734)=0,"",IF(OR($B1734="",SUMPRODUCT(--(Extinguishers!$A$2:$A$301=$B1734))&lt;&gt;1),"Check ID",IF(OR(NOT(AND(ISNUMBER($A1734),N($A1734)&gt;=18264,N($A1734)&lt;=73050)),N($A1734)&lt;SUMPRODUCT(--(Extinguishers!$A$2:$A$301=$B1734),Extinguishers!$E$2:$E$301),AND($C1734&lt;&gt;"Monthly",$C1734&lt;&gt;"Maintenance",$C1734&lt;&gt;"Internal",$C1734&lt;&gt;"Hydrostatic"),AND($E1734&lt;&gt;"Pass",$E1734&lt;&gt;"Fail"),AND($G1734&lt;&gt;"",$G1734&lt;&gt;"Open",$G1734&lt;&gt;"Closed")),"Check inputs",IF(AND($E1734="Fail",$G1734=""),"Set follow-up","OK"))))</f>
        <v/>
      </c>
      <c r="I1734" s="26">
        <f>IF(AND(ISNUMBER($A1734),N($A1734)&gt;=18264,N($A1734)&lt;=73050),$A1734,0)</f>
        <v>0</v>
      </c>
    </row>
    <row r="1735" spans="1:9" x14ac:dyDescent="0.25">
      <c r="A1735" s="25"/>
      <c r="B1735" s="13"/>
      <c r="C1735" s="13"/>
      <c r="D1735" s="14"/>
      <c r="E1735" s="13"/>
      <c r="F1735" s="14"/>
      <c r="G1735" s="13"/>
      <c r="H1735" s="16" t="str">
        <f>IF(COUNTA($A1735:$G1735)=0,"",IF(OR($B1735="",SUMPRODUCT(--(Extinguishers!$A$2:$A$301=$B1735))&lt;&gt;1),"Check ID",IF(OR(NOT(AND(ISNUMBER($A1735),N($A1735)&gt;=18264,N($A1735)&lt;=73050)),N($A1735)&lt;SUMPRODUCT(--(Extinguishers!$A$2:$A$301=$B1735),Extinguishers!$E$2:$E$301),AND($C1735&lt;&gt;"Monthly",$C1735&lt;&gt;"Maintenance",$C1735&lt;&gt;"Internal",$C1735&lt;&gt;"Hydrostatic"),AND($E1735&lt;&gt;"Pass",$E1735&lt;&gt;"Fail"),AND($G1735&lt;&gt;"",$G1735&lt;&gt;"Open",$G1735&lt;&gt;"Closed")),"Check inputs",IF(AND($E1735="Fail",$G1735=""),"Set follow-up","OK"))))</f>
        <v/>
      </c>
      <c r="I1735" s="26">
        <f>IF(AND(ISNUMBER($A1735),N($A1735)&gt;=18264,N($A1735)&lt;=73050),$A1735,0)</f>
        <v>0</v>
      </c>
    </row>
    <row r="1736" spans="1:9" x14ac:dyDescent="0.25">
      <c r="A1736" s="25"/>
      <c r="B1736" s="13"/>
      <c r="C1736" s="13"/>
      <c r="D1736" s="14"/>
      <c r="E1736" s="13"/>
      <c r="F1736" s="14"/>
      <c r="G1736" s="13"/>
      <c r="H1736" s="16" t="str">
        <f>IF(COUNTA($A1736:$G1736)=0,"",IF(OR($B1736="",SUMPRODUCT(--(Extinguishers!$A$2:$A$301=$B1736))&lt;&gt;1),"Check ID",IF(OR(NOT(AND(ISNUMBER($A1736),N($A1736)&gt;=18264,N($A1736)&lt;=73050)),N($A1736)&lt;SUMPRODUCT(--(Extinguishers!$A$2:$A$301=$B1736),Extinguishers!$E$2:$E$301),AND($C1736&lt;&gt;"Monthly",$C1736&lt;&gt;"Maintenance",$C1736&lt;&gt;"Internal",$C1736&lt;&gt;"Hydrostatic"),AND($E1736&lt;&gt;"Pass",$E1736&lt;&gt;"Fail"),AND($G1736&lt;&gt;"",$G1736&lt;&gt;"Open",$G1736&lt;&gt;"Closed")),"Check inputs",IF(AND($E1736="Fail",$G1736=""),"Set follow-up","OK"))))</f>
        <v/>
      </c>
      <c r="I1736" s="26">
        <f>IF(AND(ISNUMBER($A1736),N($A1736)&gt;=18264,N($A1736)&lt;=73050),$A1736,0)</f>
        <v>0</v>
      </c>
    </row>
    <row r="1737" spans="1:9" x14ac:dyDescent="0.25">
      <c r="A1737" s="25"/>
      <c r="B1737" s="13"/>
      <c r="C1737" s="13"/>
      <c r="D1737" s="14"/>
      <c r="E1737" s="13"/>
      <c r="F1737" s="14"/>
      <c r="G1737" s="13"/>
      <c r="H1737" s="16" t="str">
        <f>IF(COUNTA($A1737:$G1737)=0,"",IF(OR($B1737="",SUMPRODUCT(--(Extinguishers!$A$2:$A$301=$B1737))&lt;&gt;1),"Check ID",IF(OR(NOT(AND(ISNUMBER($A1737),N($A1737)&gt;=18264,N($A1737)&lt;=73050)),N($A1737)&lt;SUMPRODUCT(--(Extinguishers!$A$2:$A$301=$B1737),Extinguishers!$E$2:$E$301),AND($C1737&lt;&gt;"Monthly",$C1737&lt;&gt;"Maintenance",$C1737&lt;&gt;"Internal",$C1737&lt;&gt;"Hydrostatic"),AND($E1737&lt;&gt;"Pass",$E1737&lt;&gt;"Fail"),AND($G1737&lt;&gt;"",$G1737&lt;&gt;"Open",$G1737&lt;&gt;"Closed")),"Check inputs",IF(AND($E1737="Fail",$G1737=""),"Set follow-up","OK"))))</f>
        <v/>
      </c>
      <c r="I1737" s="26">
        <f>IF(AND(ISNUMBER($A1737),N($A1737)&gt;=18264,N($A1737)&lt;=73050),$A1737,0)</f>
        <v>0</v>
      </c>
    </row>
    <row r="1738" spans="1:9" x14ac:dyDescent="0.25">
      <c r="A1738" s="25"/>
      <c r="B1738" s="13"/>
      <c r="C1738" s="13"/>
      <c r="D1738" s="14"/>
      <c r="E1738" s="13"/>
      <c r="F1738" s="14"/>
      <c r="G1738" s="13"/>
      <c r="H1738" s="16" t="str">
        <f>IF(COUNTA($A1738:$G1738)=0,"",IF(OR($B1738="",SUMPRODUCT(--(Extinguishers!$A$2:$A$301=$B1738))&lt;&gt;1),"Check ID",IF(OR(NOT(AND(ISNUMBER($A1738),N($A1738)&gt;=18264,N($A1738)&lt;=73050)),N($A1738)&lt;SUMPRODUCT(--(Extinguishers!$A$2:$A$301=$B1738),Extinguishers!$E$2:$E$301),AND($C1738&lt;&gt;"Monthly",$C1738&lt;&gt;"Maintenance",$C1738&lt;&gt;"Internal",$C1738&lt;&gt;"Hydrostatic"),AND($E1738&lt;&gt;"Pass",$E1738&lt;&gt;"Fail"),AND($G1738&lt;&gt;"",$G1738&lt;&gt;"Open",$G1738&lt;&gt;"Closed")),"Check inputs",IF(AND($E1738="Fail",$G1738=""),"Set follow-up","OK"))))</f>
        <v/>
      </c>
      <c r="I1738" s="26">
        <f>IF(AND(ISNUMBER($A1738),N($A1738)&gt;=18264,N($A1738)&lt;=73050),$A1738,0)</f>
        <v>0</v>
      </c>
    </row>
    <row r="1739" spans="1:9" x14ac:dyDescent="0.25">
      <c r="A1739" s="25"/>
      <c r="B1739" s="13"/>
      <c r="C1739" s="13"/>
      <c r="D1739" s="14"/>
      <c r="E1739" s="13"/>
      <c r="F1739" s="14"/>
      <c r="G1739" s="13"/>
      <c r="H1739" s="16" t="str">
        <f>IF(COUNTA($A1739:$G1739)=0,"",IF(OR($B1739="",SUMPRODUCT(--(Extinguishers!$A$2:$A$301=$B1739))&lt;&gt;1),"Check ID",IF(OR(NOT(AND(ISNUMBER($A1739),N($A1739)&gt;=18264,N($A1739)&lt;=73050)),N($A1739)&lt;SUMPRODUCT(--(Extinguishers!$A$2:$A$301=$B1739),Extinguishers!$E$2:$E$301),AND($C1739&lt;&gt;"Monthly",$C1739&lt;&gt;"Maintenance",$C1739&lt;&gt;"Internal",$C1739&lt;&gt;"Hydrostatic"),AND($E1739&lt;&gt;"Pass",$E1739&lt;&gt;"Fail"),AND($G1739&lt;&gt;"",$G1739&lt;&gt;"Open",$G1739&lt;&gt;"Closed")),"Check inputs",IF(AND($E1739="Fail",$G1739=""),"Set follow-up","OK"))))</f>
        <v/>
      </c>
      <c r="I1739" s="26">
        <f>IF(AND(ISNUMBER($A1739),N($A1739)&gt;=18264,N($A1739)&lt;=73050),$A1739,0)</f>
        <v>0</v>
      </c>
    </row>
    <row r="1740" spans="1:9" x14ac:dyDescent="0.25">
      <c r="A1740" s="25"/>
      <c r="B1740" s="13"/>
      <c r="C1740" s="13"/>
      <c r="D1740" s="14"/>
      <c r="E1740" s="13"/>
      <c r="F1740" s="14"/>
      <c r="G1740" s="13"/>
      <c r="H1740" s="16" t="str">
        <f>IF(COUNTA($A1740:$G1740)=0,"",IF(OR($B1740="",SUMPRODUCT(--(Extinguishers!$A$2:$A$301=$B1740))&lt;&gt;1),"Check ID",IF(OR(NOT(AND(ISNUMBER($A1740),N($A1740)&gt;=18264,N($A1740)&lt;=73050)),N($A1740)&lt;SUMPRODUCT(--(Extinguishers!$A$2:$A$301=$B1740),Extinguishers!$E$2:$E$301),AND($C1740&lt;&gt;"Monthly",$C1740&lt;&gt;"Maintenance",$C1740&lt;&gt;"Internal",$C1740&lt;&gt;"Hydrostatic"),AND($E1740&lt;&gt;"Pass",$E1740&lt;&gt;"Fail"),AND($G1740&lt;&gt;"",$G1740&lt;&gt;"Open",$G1740&lt;&gt;"Closed")),"Check inputs",IF(AND($E1740="Fail",$G1740=""),"Set follow-up","OK"))))</f>
        <v/>
      </c>
      <c r="I1740" s="26">
        <f>IF(AND(ISNUMBER($A1740),N($A1740)&gt;=18264,N($A1740)&lt;=73050),$A1740,0)</f>
        <v>0</v>
      </c>
    </row>
    <row r="1741" spans="1:9" x14ac:dyDescent="0.25">
      <c r="A1741" s="25"/>
      <c r="B1741" s="13"/>
      <c r="C1741" s="13"/>
      <c r="D1741" s="14"/>
      <c r="E1741" s="13"/>
      <c r="F1741" s="14"/>
      <c r="G1741" s="13"/>
      <c r="H1741" s="16" t="str">
        <f>IF(COUNTA($A1741:$G1741)=0,"",IF(OR($B1741="",SUMPRODUCT(--(Extinguishers!$A$2:$A$301=$B1741))&lt;&gt;1),"Check ID",IF(OR(NOT(AND(ISNUMBER($A1741),N($A1741)&gt;=18264,N($A1741)&lt;=73050)),N($A1741)&lt;SUMPRODUCT(--(Extinguishers!$A$2:$A$301=$B1741),Extinguishers!$E$2:$E$301),AND($C1741&lt;&gt;"Monthly",$C1741&lt;&gt;"Maintenance",$C1741&lt;&gt;"Internal",$C1741&lt;&gt;"Hydrostatic"),AND($E1741&lt;&gt;"Pass",$E1741&lt;&gt;"Fail"),AND($G1741&lt;&gt;"",$G1741&lt;&gt;"Open",$G1741&lt;&gt;"Closed")),"Check inputs",IF(AND($E1741="Fail",$G1741=""),"Set follow-up","OK"))))</f>
        <v/>
      </c>
      <c r="I1741" s="26">
        <f>IF(AND(ISNUMBER($A1741),N($A1741)&gt;=18264,N($A1741)&lt;=73050),$A1741,0)</f>
        <v>0</v>
      </c>
    </row>
    <row r="1742" spans="1:9" x14ac:dyDescent="0.25">
      <c r="A1742" s="25"/>
      <c r="B1742" s="13"/>
      <c r="C1742" s="13"/>
      <c r="D1742" s="14"/>
      <c r="E1742" s="13"/>
      <c r="F1742" s="14"/>
      <c r="G1742" s="13"/>
      <c r="H1742" s="16" t="str">
        <f>IF(COUNTA($A1742:$G1742)=0,"",IF(OR($B1742="",SUMPRODUCT(--(Extinguishers!$A$2:$A$301=$B1742))&lt;&gt;1),"Check ID",IF(OR(NOT(AND(ISNUMBER($A1742),N($A1742)&gt;=18264,N($A1742)&lt;=73050)),N($A1742)&lt;SUMPRODUCT(--(Extinguishers!$A$2:$A$301=$B1742),Extinguishers!$E$2:$E$301),AND($C1742&lt;&gt;"Monthly",$C1742&lt;&gt;"Maintenance",$C1742&lt;&gt;"Internal",$C1742&lt;&gt;"Hydrostatic"),AND($E1742&lt;&gt;"Pass",$E1742&lt;&gt;"Fail"),AND($G1742&lt;&gt;"",$G1742&lt;&gt;"Open",$G1742&lt;&gt;"Closed")),"Check inputs",IF(AND($E1742="Fail",$G1742=""),"Set follow-up","OK"))))</f>
        <v/>
      </c>
      <c r="I1742" s="26">
        <f>IF(AND(ISNUMBER($A1742),N($A1742)&gt;=18264,N($A1742)&lt;=73050),$A1742,0)</f>
        <v>0</v>
      </c>
    </row>
    <row r="1743" spans="1:9" x14ac:dyDescent="0.25">
      <c r="A1743" s="25"/>
      <c r="B1743" s="13"/>
      <c r="C1743" s="13"/>
      <c r="D1743" s="14"/>
      <c r="E1743" s="13"/>
      <c r="F1743" s="14"/>
      <c r="G1743" s="13"/>
      <c r="H1743" s="16" t="str">
        <f>IF(COUNTA($A1743:$G1743)=0,"",IF(OR($B1743="",SUMPRODUCT(--(Extinguishers!$A$2:$A$301=$B1743))&lt;&gt;1),"Check ID",IF(OR(NOT(AND(ISNUMBER($A1743),N($A1743)&gt;=18264,N($A1743)&lt;=73050)),N($A1743)&lt;SUMPRODUCT(--(Extinguishers!$A$2:$A$301=$B1743),Extinguishers!$E$2:$E$301),AND($C1743&lt;&gt;"Monthly",$C1743&lt;&gt;"Maintenance",$C1743&lt;&gt;"Internal",$C1743&lt;&gt;"Hydrostatic"),AND($E1743&lt;&gt;"Pass",$E1743&lt;&gt;"Fail"),AND($G1743&lt;&gt;"",$G1743&lt;&gt;"Open",$G1743&lt;&gt;"Closed")),"Check inputs",IF(AND($E1743="Fail",$G1743=""),"Set follow-up","OK"))))</f>
        <v/>
      </c>
      <c r="I1743" s="26">
        <f>IF(AND(ISNUMBER($A1743),N($A1743)&gt;=18264,N($A1743)&lt;=73050),$A1743,0)</f>
        <v>0</v>
      </c>
    </row>
    <row r="1744" spans="1:9" x14ac:dyDescent="0.25">
      <c r="A1744" s="25"/>
      <c r="B1744" s="13"/>
      <c r="C1744" s="13"/>
      <c r="D1744" s="14"/>
      <c r="E1744" s="13"/>
      <c r="F1744" s="14"/>
      <c r="G1744" s="13"/>
      <c r="H1744" s="16" t="str">
        <f>IF(COUNTA($A1744:$G1744)=0,"",IF(OR($B1744="",SUMPRODUCT(--(Extinguishers!$A$2:$A$301=$B1744))&lt;&gt;1),"Check ID",IF(OR(NOT(AND(ISNUMBER($A1744),N($A1744)&gt;=18264,N($A1744)&lt;=73050)),N($A1744)&lt;SUMPRODUCT(--(Extinguishers!$A$2:$A$301=$B1744),Extinguishers!$E$2:$E$301),AND($C1744&lt;&gt;"Monthly",$C1744&lt;&gt;"Maintenance",$C1744&lt;&gt;"Internal",$C1744&lt;&gt;"Hydrostatic"),AND($E1744&lt;&gt;"Pass",$E1744&lt;&gt;"Fail"),AND($G1744&lt;&gt;"",$G1744&lt;&gt;"Open",$G1744&lt;&gt;"Closed")),"Check inputs",IF(AND($E1744="Fail",$G1744=""),"Set follow-up","OK"))))</f>
        <v/>
      </c>
      <c r="I1744" s="26">
        <f>IF(AND(ISNUMBER($A1744),N($A1744)&gt;=18264,N($A1744)&lt;=73050),$A1744,0)</f>
        <v>0</v>
      </c>
    </row>
    <row r="1745" spans="1:9" x14ac:dyDescent="0.25">
      <c r="A1745" s="25"/>
      <c r="B1745" s="13"/>
      <c r="C1745" s="13"/>
      <c r="D1745" s="14"/>
      <c r="E1745" s="13"/>
      <c r="F1745" s="14"/>
      <c r="G1745" s="13"/>
      <c r="H1745" s="16" t="str">
        <f>IF(COUNTA($A1745:$G1745)=0,"",IF(OR($B1745="",SUMPRODUCT(--(Extinguishers!$A$2:$A$301=$B1745))&lt;&gt;1),"Check ID",IF(OR(NOT(AND(ISNUMBER($A1745),N($A1745)&gt;=18264,N($A1745)&lt;=73050)),N($A1745)&lt;SUMPRODUCT(--(Extinguishers!$A$2:$A$301=$B1745),Extinguishers!$E$2:$E$301),AND($C1745&lt;&gt;"Monthly",$C1745&lt;&gt;"Maintenance",$C1745&lt;&gt;"Internal",$C1745&lt;&gt;"Hydrostatic"),AND($E1745&lt;&gt;"Pass",$E1745&lt;&gt;"Fail"),AND($G1745&lt;&gt;"",$G1745&lt;&gt;"Open",$G1745&lt;&gt;"Closed")),"Check inputs",IF(AND($E1745="Fail",$G1745=""),"Set follow-up","OK"))))</f>
        <v/>
      </c>
      <c r="I1745" s="26">
        <f>IF(AND(ISNUMBER($A1745),N($A1745)&gt;=18264,N($A1745)&lt;=73050),$A1745,0)</f>
        <v>0</v>
      </c>
    </row>
    <row r="1746" spans="1:9" x14ac:dyDescent="0.25">
      <c r="A1746" s="25"/>
      <c r="B1746" s="13"/>
      <c r="C1746" s="13"/>
      <c r="D1746" s="14"/>
      <c r="E1746" s="13"/>
      <c r="F1746" s="14"/>
      <c r="G1746" s="13"/>
      <c r="H1746" s="16" t="str">
        <f>IF(COUNTA($A1746:$G1746)=0,"",IF(OR($B1746="",SUMPRODUCT(--(Extinguishers!$A$2:$A$301=$B1746))&lt;&gt;1),"Check ID",IF(OR(NOT(AND(ISNUMBER($A1746),N($A1746)&gt;=18264,N($A1746)&lt;=73050)),N($A1746)&lt;SUMPRODUCT(--(Extinguishers!$A$2:$A$301=$B1746),Extinguishers!$E$2:$E$301),AND($C1746&lt;&gt;"Monthly",$C1746&lt;&gt;"Maintenance",$C1746&lt;&gt;"Internal",$C1746&lt;&gt;"Hydrostatic"),AND($E1746&lt;&gt;"Pass",$E1746&lt;&gt;"Fail"),AND($G1746&lt;&gt;"",$G1746&lt;&gt;"Open",$G1746&lt;&gt;"Closed")),"Check inputs",IF(AND($E1746="Fail",$G1746=""),"Set follow-up","OK"))))</f>
        <v/>
      </c>
      <c r="I1746" s="26">
        <f>IF(AND(ISNUMBER($A1746),N($A1746)&gt;=18264,N($A1746)&lt;=73050),$A1746,0)</f>
        <v>0</v>
      </c>
    </row>
    <row r="1747" spans="1:9" x14ac:dyDescent="0.25">
      <c r="A1747" s="25"/>
      <c r="B1747" s="13"/>
      <c r="C1747" s="13"/>
      <c r="D1747" s="14"/>
      <c r="E1747" s="13"/>
      <c r="F1747" s="14"/>
      <c r="G1747" s="13"/>
      <c r="H1747" s="16" t="str">
        <f>IF(COUNTA($A1747:$G1747)=0,"",IF(OR($B1747="",SUMPRODUCT(--(Extinguishers!$A$2:$A$301=$B1747))&lt;&gt;1),"Check ID",IF(OR(NOT(AND(ISNUMBER($A1747),N($A1747)&gt;=18264,N($A1747)&lt;=73050)),N($A1747)&lt;SUMPRODUCT(--(Extinguishers!$A$2:$A$301=$B1747),Extinguishers!$E$2:$E$301),AND($C1747&lt;&gt;"Monthly",$C1747&lt;&gt;"Maintenance",$C1747&lt;&gt;"Internal",$C1747&lt;&gt;"Hydrostatic"),AND($E1747&lt;&gt;"Pass",$E1747&lt;&gt;"Fail"),AND($G1747&lt;&gt;"",$G1747&lt;&gt;"Open",$G1747&lt;&gt;"Closed")),"Check inputs",IF(AND($E1747="Fail",$G1747=""),"Set follow-up","OK"))))</f>
        <v/>
      </c>
      <c r="I1747" s="26">
        <f>IF(AND(ISNUMBER($A1747),N($A1747)&gt;=18264,N($A1747)&lt;=73050),$A1747,0)</f>
        <v>0</v>
      </c>
    </row>
    <row r="1748" spans="1:9" x14ac:dyDescent="0.25">
      <c r="A1748" s="25"/>
      <c r="B1748" s="13"/>
      <c r="C1748" s="13"/>
      <c r="D1748" s="14"/>
      <c r="E1748" s="13"/>
      <c r="F1748" s="14"/>
      <c r="G1748" s="13"/>
      <c r="H1748" s="16" t="str">
        <f>IF(COUNTA($A1748:$G1748)=0,"",IF(OR($B1748="",SUMPRODUCT(--(Extinguishers!$A$2:$A$301=$B1748))&lt;&gt;1),"Check ID",IF(OR(NOT(AND(ISNUMBER($A1748),N($A1748)&gt;=18264,N($A1748)&lt;=73050)),N($A1748)&lt;SUMPRODUCT(--(Extinguishers!$A$2:$A$301=$B1748),Extinguishers!$E$2:$E$301),AND($C1748&lt;&gt;"Monthly",$C1748&lt;&gt;"Maintenance",$C1748&lt;&gt;"Internal",$C1748&lt;&gt;"Hydrostatic"),AND($E1748&lt;&gt;"Pass",$E1748&lt;&gt;"Fail"),AND($G1748&lt;&gt;"",$G1748&lt;&gt;"Open",$G1748&lt;&gt;"Closed")),"Check inputs",IF(AND($E1748="Fail",$G1748=""),"Set follow-up","OK"))))</f>
        <v/>
      </c>
      <c r="I1748" s="26">
        <f>IF(AND(ISNUMBER($A1748),N($A1748)&gt;=18264,N($A1748)&lt;=73050),$A1748,0)</f>
        <v>0</v>
      </c>
    </row>
    <row r="1749" spans="1:9" x14ac:dyDescent="0.25">
      <c r="A1749" s="25"/>
      <c r="B1749" s="13"/>
      <c r="C1749" s="13"/>
      <c r="D1749" s="14"/>
      <c r="E1749" s="13"/>
      <c r="F1749" s="14"/>
      <c r="G1749" s="13"/>
      <c r="H1749" s="16" t="str">
        <f>IF(COUNTA($A1749:$G1749)=0,"",IF(OR($B1749="",SUMPRODUCT(--(Extinguishers!$A$2:$A$301=$B1749))&lt;&gt;1),"Check ID",IF(OR(NOT(AND(ISNUMBER($A1749),N($A1749)&gt;=18264,N($A1749)&lt;=73050)),N($A1749)&lt;SUMPRODUCT(--(Extinguishers!$A$2:$A$301=$B1749),Extinguishers!$E$2:$E$301),AND($C1749&lt;&gt;"Monthly",$C1749&lt;&gt;"Maintenance",$C1749&lt;&gt;"Internal",$C1749&lt;&gt;"Hydrostatic"),AND($E1749&lt;&gt;"Pass",$E1749&lt;&gt;"Fail"),AND($G1749&lt;&gt;"",$G1749&lt;&gt;"Open",$G1749&lt;&gt;"Closed")),"Check inputs",IF(AND($E1749="Fail",$G1749=""),"Set follow-up","OK"))))</f>
        <v/>
      </c>
      <c r="I1749" s="26">
        <f>IF(AND(ISNUMBER($A1749),N($A1749)&gt;=18264,N($A1749)&lt;=73050),$A1749,0)</f>
        <v>0</v>
      </c>
    </row>
    <row r="1750" spans="1:9" x14ac:dyDescent="0.25">
      <c r="A1750" s="25"/>
      <c r="B1750" s="13"/>
      <c r="C1750" s="13"/>
      <c r="D1750" s="14"/>
      <c r="E1750" s="13"/>
      <c r="F1750" s="14"/>
      <c r="G1750" s="13"/>
      <c r="H1750" s="16" t="str">
        <f>IF(COUNTA($A1750:$G1750)=0,"",IF(OR($B1750="",SUMPRODUCT(--(Extinguishers!$A$2:$A$301=$B1750))&lt;&gt;1),"Check ID",IF(OR(NOT(AND(ISNUMBER($A1750),N($A1750)&gt;=18264,N($A1750)&lt;=73050)),N($A1750)&lt;SUMPRODUCT(--(Extinguishers!$A$2:$A$301=$B1750),Extinguishers!$E$2:$E$301),AND($C1750&lt;&gt;"Monthly",$C1750&lt;&gt;"Maintenance",$C1750&lt;&gt;"Internal",$C1750&lt;&gt;"Hydrostatic"),AND($E1750&lt;&gt;"Pass",$E1750&lt;&gt;"Fail"),AND($G1750&lt;&gt;"",$G1750&lt;&gt;"Open",$G1750&lt;&gt;"Closed")),"Check inputs",IF(AND($E1750="Fail",$G1750=""),"Set follow-up","OK"))))</f>
        <v/>
      </c>
      <c r="I1750" s="26">
        <f>IF(AND(ISNUMBER($A1750),N($A1750)&gt;=18264,N($A1750)&lt;=73050),$A1750,0)</f>
        <v>0</v>
      </c>
    </row>
    <row r="1751" spans="1:9" x14ac:dyDescent="0.25">
      <c r="A1751" s="25"/>
      <c r="B1751" s="13"/>
      <c r="C1751" s="13"/>
      <c r="D1751" s="14"/>
      <c r="E1751" s="13"/>
      <c r="F1751" s="14"/>
      <c r="G1751" s="13"/>
      <c r="H1751" s="16" t="str">
        <f>IF(COUNTA($A1751:$G1751)=0,"",IF(OR($B1751="",SUMPRODUCT(--(Extinguishers!$A$2:$A$301=$B1751))&lt;&gt;1),"Check ID",IF(OR(NOT(AND(ISNUMBER($A1751),N($A1751)&gt;=18264,N($A1751)&lt;=73050)),N($A1751)&lt;SUMPRODUCT(--(Extinguishers!$A$2:$A$301=$B1751),Extinguishers!$E$2:$E$301),AND($C1751&lt;&gt;"Monthly",$C1751&lt;&gt;"Maintenance",$C1751&lt;&gt;"Internal",$C1751&lt;&gt;"Hydrostatic"),AND($E1751&lt;&gt;"Pass",$E1751&lt;&gt;"Fail"),AND($G1751&lt;&gt;"",$G1751&lt;&gt;"Open",$G1751&lt;&gt;"Closed")),"Check inputs",IF(AND($E1751="Fail",$G1751=""),"Set follow-up","OK"))))</f>
        <v/>
      </c>
      <c r="I1751" s="26">
        <f>IF(AND(ISNUMBER($A1751),N($A1751)&gt;=18264,N($A1751)&lt;=73050),$A1751,0)</f>
        <v>0</v>
      </c>
    </row>
    <row r="1752" spans="1:9" x14ac:dyDescent="0.25">
      <c r="A1752" s="25"/>
      <c r="B1752" s="13"/>
      <c r="C1752" s="13"/>
      <c r="D1752" s="14"/>
      <c r="E1752" s="13"/>
      <c r="F1752" s="14"/>
      <c r="G1752" s="13"/>
      <c r="H1752" s="16" t="str">
        <f>IF(COUNTA($A1752:$G1752)=0,"",IF(OR($B1752="",SUMPRODUCT(--(Extinguishers!$A$2:$A$301=$B1752))&lt;&gt;1),"Check ID",IF(OR(NOT(AND(ISNUMBER($A1752),N($A1752)&gt;=18264,N($A1752)&lt;=73050)),N($A1752)&lt;SUMPRODUCT(--(Extinguishers!$A$2:$A$301=$B1752),Extinguishers!$E$2:$E$301),AND($C1752&lt;&gt;"Monthly",$C1752&lt;&gt;"Maintenance",$C1752&lt;&gt;"Internal",$C1752&lt;&gt;"Hydrostatic"),AND($E1752&lt;&gt;"Pass",$E1752&lt;&gt;"Fail"),AND($G1752&lt;&gt;"",$G1752&lt;&gt;"Open",$G1752&lt;&gt;"Closed")),"Check inputs",IF(AND($E1752="Fail",$G1752=""),"Set follow-up","OK"))))</f>
        <v/>
      </c>
      <c r="I1752" s="26">
        <f>IF(AND(ISNUMBER($A1752),N($A1752)&gt;=18264,N($A1752)&lt;=73050),$A1752,0)</f>
        <v>0</v>
      </c>
    </row>
    <row r="1753" spans="1:9" x14ac:dyDescent="0.25">
      <c r="A1753" s="25"/>
      <c r="B1753" s="13"/>
      <c r="C1753" s="13"/>
      <c r="D1753" s="14"/>
      <c r="E1753" s="13"/>
      <c r="F1753" s="14"/>
      <c r="G1753" s="13"/>
      <c r="H1753" s="16" t="str">
        <f>IF(COUNTA($A1753:$G1753)=0,"",IF(OR($B1753="",SUMPRODUCT(--(Extinguishers!$A$2:$A$301=$B1753))&lt;&gt;1),"Check ID",IF(OR(NOT(AND(ISNUMBER($A1753),N($A1753)&gt;=18264,N($A1753)&lt;=73050)),N($A1753)&lt;SUMPRODUCT(--(Extinguishers!$A$2:$A$301=$B1753),Extinguishers!$E$2:$E$301),AND($C1753&lt;&gt;"Monthly",$C1753&lt;&gt;"Maintenance",$C1753&lt;&gt;"Internal",$C1753&lt;&gt;"Hydrostatic"),AND($E1753&lt;&gt;"Pass",$E1753&lt;&gt;"Fail"),AND($G1753&lt;&gt;"",$G1753&lt;&gt;"Open",$G1753&lt;&gt;"Closed")),"Check inputs",IF(AND($E1753="Fail",$G1753=""),"Set follow-up","OK"))))</f>
        <v/>
      </c>
      <c r="I1753" s="26">
        <f>IF(AND(ISNUMBER($A1753),N($A1753)&gt;=18264,N($A1753)&lt;=73050),$A1753,0)</f>
        <v>0</v>
      </c>
    </row>
    <row r="1754" spans="1:9" x14ac:dyDescent="0.25">
      <c r="A1754" s="25"/>
      <c r="B1754" s="13"/>
      <c r="C1754" s="13"/>
      <c r="D1754" s="14"/>
      <c r="E1754" s="13"/>
      <c r="F1754" s="14"/>
      <c r="G1754" s="13"/>
      <c r="H1754" s="16" t="str">
        <f>IF(COUNTA($A1754:$G1754)=0,"",IF(OR($B1754="",SUMPRODUCT(--(Extinguishers!$A$2:$A$301=$B1754))&lt;&gt;1),"Check ID",IF(OR(NOT(AND(ISNUMBER($A1754),N($A1754)&gt;=18264,N($A1754)&lt;=73050)),N($A1754)&lt;SUMPRODUCT(--(Extinguishers!$A$2:$A$301=$B1754),Extinguishers!$E$2:$E$301),AND($C1754&lt;&gt;"Monthly",$C1754&lt;&gt;"Maintenance",$C1754&lt;&gt;"Internal",$C1754&lt;&gt;"Hydrostatic"),AND($E1754&lt;&gt;"Pass",$E1754&lt;&gt;"Fail"),AND($G1754&lt;&gt;"",$G1754&lt;&gt;"Open",$G1754&lt;&gt;"Closed")),"Check inputs",IF(AND($E1754="Fail",$G1754=""),"Set follow-up","OK"))))</f>
        <v/>
      </c>
      <c r="I1754" s="26">
        <f>IF(AND(ISNUMBER($A1754),N($A1754)&gt;=18264,N($A1754)&lt;=73050),$A1754,0)</f>
        <v>0</v>
      </c>
    </row>
    <row r="1755" spans="1:9" x14ac:dyDescent="0.25">
      <c r="A1755" s="25"/>
      <c r="B1755" s="13"/>
      <c r="C1755" s="13"/>
      <c r="D1755" s="14"/>
      <c r="E1755" s="13"/>
      <c r="F1755" s="14"/>
      <c r="G1755" s="13"/>
      <c r="H1755" s="16" t="str">
        <f>IF(COUNTA($A1755:$G1755)=0,"",IF(OR($B1755="",SUMPRODUCT(--(Extinguishers!$A$2:$A$301=$B1755))&lt;&gt;1),"Check ID",IF(OR(NOT(AND(ISNUMBER($A1755),N($A1755)&gt;=18264,N($A1755)&lt;=73050)),N($A1755)&lt;SUMPRODUCT(--(Extinguishers!$A$2:$A$301=$B1755),Extinguishers!$E$2:$E$301),AND($C1755&lt;&gt;"Monthly",$C1755&lt;&gt;"Maintenance",$C1755&lt;&gt;"Internal",$C1755&lt;&gt;"Hydrostatic"),AND($E1755&lt;&gt;"Pass",$E1755&lt;&gt;"Fail"),AND($G1755&lt;&gt;"",$G1755&lt;&gt;"Open",$G1755&lt;&gt;"Closed")),"Check inputs",IF(AND($E1755="Fail",$G1755=""),"Set follow-up","OK"))))</f>
        <v/>
      </c>
      <c r="I1755" s="26">
        <f>IF(AND(ISNUMBER($A1755),N($A1755)&gt;=18264,N($A1755)&lt;=73050),$A1755,0)</f>
        <v>0</v>
      </c>
    </row>
    <row r="1756" spans="1:9" x14ac:dyDescent="0.25">
      <c r="A1756" s="25"/>
      <c r="B1756" s="13"/>
      <c r="C1756" s="13"/>
      <c r="D1756" s="14"/>
      <c r="E1756" s="13"/>
      <c r="F1756" s="14"/>
      <c r="G1756" s="13"/>
      <c r="H1756" s="16" t="str">
        <f>IF(COUNTA($A1756:$G1756)=0,"",IF(OR($B1756="",SUMPRODUCT(--(Extinguishers!$A$2:$A$301=$B1756))&lt;&gt;1),"Check ID",IF(OR(NOT(AND(ISNUMBER($A1756),N($A1756)&gt;=18264,N($A1756)&lt;=73050)),N($A1756)&lt;SUMPRODUCT(--(Extinguishers!$A$2:$A$301=$B1756),Extinguishers!$E$2:$E$301),AND($C1756&lt;&gt;"Monthly",$C1756&lt;&gt;"Maintenance",$C1756&lt;&gt;"Internal",$C1756&lt;&gt;"Hydrostatic"),AND($E1756&lt;&gt;"Pass",$E1756&lt;&gt;"Fail"),AND($G1756&lt;&gt;"",$G1756&lt;&gt;"Open",$G1756&lt;&gt;"Closed")),"Check inputs",IF(AND($E1756="Fail",$G1756=""),"Set follow-up","OK"))))</f>
        <v/>
      </c>
      <c r="I1756" s="26">
        <f>IF(AND(ISNUMBER($A1756),N($A1756)&gt;=18264,N($A1756)&lt;=73050),$A1756,0)</f>
        <v>0</v>
      </c>
    </row>
    <row r="1757" spans="1:9" x14ac:dyDescent="0.25">
      <c r="A1757" s="25"/>
      <c r="B1757" s="13"/>
      <c r="C1757" s="13"/>
      <c r="D1757" s="14"/>
      <c r="E1757" s="13"/>
      <c r="F1757" s="14"/>
      <c r="G1757" s="13"/>
      <c r="H1757" s="16" t="str">
        <f>IF(COUNTA($A1757:$G1757)=0,"",IF(OR($B1757="",SUMPRODUCT(--(Extinguishers!$A$2:$A$301=$B1757))&lt;&gt;1),"Check ID",IF(OR(NOT(AND(ISNUMBER($A1757),N($A1757)&gt;=18264,N($A1757)&lt;=73050)),N($A1757)&lt;SUMPRODUCT(--(Extinguishers!$A$2:$A$301=$B1757),Extinguishers!$E$2:$E$301),AND($C1757&lt;&gt;"Monthly",$C1757&lt;&gt;"Maintenance",$C1757&lt;&gt;"Internal",$C1757&lt;&gt;"Hydrostatic"),AND($E1757&lt;&gt;"Pass",$E1757&lt;&gt;"Fail"),AND($G1757&lt;&gt;"",$G1757&lt;&gt;"Open",$G1757&lt;&gt;"Closed")),"Check inputs",IF(AND($E1757="Fail",$G1757=""),"Set follow-up","OK"))))</f>
        <v/>
      </c>
      <c r="I1757" s="26">
        <f>IF(AND(ISNUMBER($A1757),N($A1757)&gt;=18264,N($A1757)&lt;=73050),$A1757,0)</f>
        <v>0</v>
      </c>
    </row>
    <row r="1758" spans="1:9" x14ac:dyDescent="0.25">
      <c r="A1758" s="25"/>
      <c r="B1758" s="13"/>
      <c r="C1758" s="13"/>
      <c r="D1758" s="14"/>
      <c r="E1758" s="13"/>
      <c r="F1758" s="14"/>
      <c r="G1758" s="13"/>
      <c r="H1758" s="16" t="str">
        <f>IF(COUNTA($A1758:$G1758)=0,"",IF(OR($B1758="",SUMPRODUCT(--(Extinguishers!$A$2:$A$301=$B1758))&lt;&gt;1),"Check ID",IF(OR(NOT(AND(ISNUMBER($A1758),N($A1758)&gt;=18264,N($A1758)&lt;=73050)),N($A1758)&lt;SUMPRODUCT(--(Extinguishers!$A$2:$A$301=$B1758),Extinguishers!$E$2:$E$301),AND($C1758&lt;&gt;"Monthly",$C1758&lt;&gt;"Maintenance",$C1758&lt;&gt;"Internal",$C1758&lt;&gt;"Hydrostatic"),AND($E1758&lt;&gt;"Pass",$E1758&lt;&gt;"Fail"),AND($G1758&lt;&gt;"",$G1758&lt;&gt;"Open",$G1758&lt;&gt;"Closed")),"Check inputs",IF(AND($E1758="Fail",$G1758=""),"Set follow-up","OK"))))</f>
        <v/>
      </c>
      <c r="I1758" s="26">
        <f>IF(AND(ISNUMBER($A1758),N($A1758)&gt;=18264,N($A1758)&lt;=73050),$A1758,0)</f>
        <v>0</v>
      </c>
    </row>
    <row r="1759" spans="1:9" x14ac:dyDescent="0.25">
      <c r="A1759" s="25"/>
      <c r="B1759" s="13"/>
      <c r="C1759" s="13"/>
      <c r="D1759" s="14"/>
      <c r="E1759" s="13"/>
      <c r="F1759" s="14"/>
      <c r="G1759" s="13"/>
      <c r="H1759" s="16" t="str">
        <f>IF(COUNTA($A1759:$G1759)=0,"",IF(OR($B1759="",SUMPRODUCT(--(Extinguishers!$A$2:$A$301=$B1759))&lt;&gt;1),"Check ID",IF(OR(NOT(AND(ISNUMBER($A1759),N($A1759)&gt;=18264,N($A1759)&lt;=73050)),N($A1759)&lt;SUMPRODUCT(--(Extinguishers!$A$2:$A$301=$B1759),Extinguishers!$E$2:$E$301),AND($C1759&lt;&gt;"Monthly",$C1759&lt;&gt;"Maintenance",$C1759&lt;&gt;"Internal",$C1759&lt;&gt;"Hydrostatic"),AND($E1759&lt;&gt;"Pass",$E1759&lt;&gt;"Fail"),AND($G1759&lt;&gt;"",$G1759&lt;&gt;"Open",$G1759&lt;&gt;"Closed")),"Check inputs",IF(AND($E1759="Fail",$G1759=""),"Set follow-up","OK"))))</f>
        <v/>
      </c>
      <c r="I1759" s="26">
        <f>IF(AND(ISNUMBER($A1759),N($A1759)&gt;=18264,N($A1759)&lt;=73050),$A1759,0)</f>
        <v>0</v>
      </c>
    </row>
    <row r="1760" spans="1:9" x14ac:dyDescent="0.25">
      <c r="A1760" s="25"/>
      <c r="B1760" s="13"/>
      <c r="C1760" s="13"/>
      <c r="D1760" s="14"/>
      <c r="E1760" s="13"/>
      <c r="F1760" s="14"/>
      <c r="G1760" s="13"/>
      <c r="H1760" s="16" t="str">
        <f>IF(COUNTA($A1760:$G1760)=0,"",IF(OR($B1760="",SUMPRODUCT(--(Extinguishers!$A$2:$A$301=$B1760))&lt;&gt;1),"Check ID",IF(OR(NOT(AND(ISNUMBER($A1760),N($A1760)&gt;=18264,N($A1760)&lt;=73050)),N($A1760)&lt;SUMPRODUCT(--(Extinguishers!$A$2:$A$301=$B1760),Extinguishers!$E$2:$E$301),AND($C1760&lt;&gt;"Monthly",$C1760&lt;&gt;"Maintenance",$C1760&lt;&gt;"Internal",$C1760&lt;&gt;"Hydrostatic"),AND($E1760&lt;&gt;"Pass",$E1760&lt;&gt;"Fail"),AND($G1760&lt;&gt;"",$G1760&lt;&gt;"Open",$G1760&lt;&gt;"Closed")),"Check inputs",IF(AND($E1760="Fail",$G1760=""),"Set follow-up","OK"))))</f>
        <v/>
      </c>
      <c r="I1760" s="26">
        <f>IF(AND(ISNUMBER($A1760),N($A1760)&gt;=18264,N($A1760)&lt;=73050),$A1760,0)</f>
        <v>0</v>
      </c>
    </row>
    <row r="1761" spans="1:9" x14ac:dyDescent="0.25">
      <c r="A1761" s="25"/>
      <c r="B1761" s="13"/>
      <c r="C1761" s="13"/>
      <c r="D1761" s="14"/>
      <c r="E1761" s="13"/>
      <c r="F1761" s="14"/>
      <c r="G1761" s="13"/>
      <c r="H1761" s="16" t="str">
        <f>IF(COUNTA($A1761:$G1761)=0,"",IF(OR($B1761="",SUMPRODUCT(--(Extinguishers!$A$2:$A$301=$B1761))&lt;&gt;1),"Check ID",IF(OR(NOT(AND(ISNUMBER($A1761),N($A1761)&gt;=18264,N($A1761)&lt;=73050)),N($A1761)&lt;SUMPRODUCT(--(Extinguishers!$A$2:$A$301=$B1761),Extinguishers!$E$2:$E$301),AND($C1761&lt;&gt;"Monthly",$C1761&lt;&gt;"Maintenance",$C1761&lt;&gt;"Internal",$C1761&lt;&gt;"Hydrostatic"),AND($E1761&lt;&gt;"Pass",$E1761&lt;&gt;"Fail"),AND($G1761&lt;&gt;"",$G1761&lt;&gt;"Open",$G1761&lt;&gt;"Closed")),"Check inputs",IF(AND($E1761="Fail",$G1761=""),"Set follow-up","OK"))))</f>
        <v/>
      </c>
      <c r="I1761" s="26">
        <f>IF(AND(ISNUMBER($A1761),N($A1761)&gt;=18264,N($A1761)&lt;=73050),$A1761,0)</f>
        <v>0</v>
      </c>
    </row>
    <row r="1762" spans="1:9" x14ac:dyDescent="0.25">
      <c r="A1762" s="25"/>
      <c r="B1762" s="13"/>
      <c r="C1762" s="13"/>
      <c r="D1762" s="14"/>
      <c r="E1762" s="13"/>
      <c r="F1762" s="14"/>
      <c r="G1762" s="13"/>
      <c r="H1762" s="16" t="str">
        <f>IF(COUNTA($A1762:$G1762)=0,"",IF(OR($B1762="",SUMPRODUCT(--(Extinguishers!$A$2:$A$301=$B1762))&lt;&gt;1),"Check ID",IF(OR(NOT(AND(ISNUMBER($A1762),N($A1762)&gt;=18264,N($A1762)&lt;=73050)),N($A1762)&lt;SUMPRODUCT(--(Extinguishers!$A$2:$A$301=$B1762),Extinguishers!$E$2:$E$301),AND($C1762&lt;&gt;"Monthly",$C1762&lt;&gt;"Maintenance",$C1762&lt;&gt;"Internal",$C1762&lt;&gt;"Hydrostatic"),AND($E1762&lt;&gt;"Pass",$E1762&lt;&gt;"Fail"),AND($G1762&lt;&gt;"",$G1762&lt;&gt;"Open",$G1762&lt;&gt;"Closed")),"Check inputs",IF(AND($E1762="Fail",$G1762=""),"Set follow-up","OK"))))</f>
        <v/>
      </c>
      <c r="I1762" s="26">
        <f>IF(AND(ISNUMBER($A1762),N($A1762)&gt;=18264,N($A1762)&lt;=73050),$A1762,0)</f>
        <v>0</v>
      </c>
    </row>
    <row r="1763" spans="1:9" x14ac:dyDescent="0.25">
      <c r="A1763" s="25"/>
      <c r="B1763" s="13"/>
      <c r="C1763" s="13"/>
      <c r="D1763" s="14"/>
      <c r="E1763" s="13"/>
      <c r="F1763" s="14"/>
      <c r="G1763" s="13"/>
      <c r="H1763" s="16" t="str">
        <f>IF(COUNTA($A1763:$G1763)=0,"",IF(OR($B1763="",SUMPRODUCT(--(Extinguishers!$A$2:$A$301=$B1763))&lt;&gt;1),"Check ID",IF(OR(NOT(AND(ISNUMBER($A1763),N($A1763)&gt;=18264,N($A1763)&lt;=73050)),N($A1763)&lt;SUMPRODUCT(--(Extinguishers!$A$2:$A$301=$B1763),Extinguishers!$E$2:$E$301),AND($C1763&lt;&gt;"Monthly",$C1763&lt;&gt;"Maintenance",$C1763&lt;&gt;"Internal",$C1763&lt;&gt;"Hydrostatic"),AND($E1763&lt;&gt;"Pass",$E1763&lt;&gt;"Fail"),AND($G1763&lt;&gt;"",$G1763&lt;&gt;"Open",$G1763&lt;&gt;"Closed")),"Check inputs",IF(AND($E1763="Fail",$G1763=""),"Set follow-up","OK"))))</f>
        <v/>
      </c>
      <c r="I1763" s="26">
        <f>IF(AND(ISNUMBER($A1763),N($A1763)&gt;=18264,N($A1763)&lt;=73050),$A1763,0)</f>
        <v>0</v>
      </c>
    </row>
    <row r="1764" spans="1:9" x14ac:dyDescent="0.25">
      <c r="A1764" s="25"/>
      <c r="B1764" s="13"/>
      <c r="C1764" s="13"/>
      <c r="D1764" s="14"/>
      <c r="E1764" s="13"/>
      <c r="F1764" s="14"/>
      <c r="G1764" s="13"/>
      <c r="H1764" s="16" t="str">
        <f>IF(COUNTA($A1764:$G1764)=0,"",IF(OR($B1764="",SUMPRODUCT(--(Extinguishers!$A$2:$A$301=$B1764))&lt;&gt;1),"Check ID",IF(OR(NOT(AND(ISNUMBER($A1764),N($A1764)&gt;=18264,N($A1764)&lt;=73050)),N($A1764)&lt;SUMPRODUCT(--(Extinguishers!$A$2:$A$301=$B1764),Extinguishers!$E$2:$E$301),AND($C1764&lt;&gt;"Monthly",$C1764&lt;&gt;"Maintenance",$C1764&lt;&gt;"Internal",$C1764&lt;&gt;"Hydrostatic"),AND($E1764&lt;&gt;"Pass",$E1764&lt;&gt;"Fail"),AND($G1764&lt;&gt;"",$G1764&lt;&gt;"Open",$G1764&lt;&gt;"Closed")),"Check inputs",IF(AND($E1764="Fail",$G1764=""),"Set follow-up","OK"))))</f>
        <v/>
      </c>
      <c r="I1764" s="26">
        <f>IF(AND(ISNUMBER($A1764),N($A1764)&gt;=18264,N($A1764)&lt;=73050),$A1764,0)</f>
        <v>0</v>
      </c>
    </row>
    <row r="1765" spans="1:9" x14ac:dyDescent="0.25">
      <c r="A1765" s="25"/>
      <c r="B1765" s="13"/>
      <c r="C1765" s="13"/>
      <c r="D1765" s="14"/>
      <c r="E1765" s="13"/>
      <c r="F1765" s="14"/>
      <c r="G1765" s="13"/>
      <c r="H1765" s="16" t="str">
        <f>IF(COUNTA($A1765:$G1765)=0,"",IF(OR($B1765="",SUMPRODUCT(--(Extinguishers!$A$2:$A$301=$B1765))&lt;&gt;1),"Check ID",IF(OR(NOT(AND(ISNUMBER($A1765),N($A1765)&gt;=18264,N($A1765)&lt;=73050)),N($A1765)&lt;SUMPRODUCT(--(Extinguishers!$A$2:$A$301=$B1765),Extinguishers!$E$2:$E$301),AND($C1765&lt;&gt;"Monthly",$C1765&lt;&gt;"Maintenance",$C1765&lt;&gt;"Internal",$C1765&lt;&gt;"Hydrostatic"),AND($E1765&lt;&gt;"Pass",$E1765&lt;&gt;"Fail"),AND($G1765&lt;&gt;"",$G1765&lt;&gt;"Open",$G1765&lt;&gt;"Closed")),"Check inputs",IF(AND($E1765="Fail",$G1765=""),"Set follow-up","OK"))))</f>
        <v/>
      </c>
      <c r="I1765" s="26">
        <f>IF(AND(ISNUMBER($A1765),N($A1765)&gt;=18264,N($A1765)&lt;=73050),$A1765,0)</f>
        <v>0</v>
      </c>
    </row>
    <row r="1766" spans="1:9" x14ac:dyDescent="0.25">
      <c r="A1766" s="25"/>
      <c r="B1766" s="13"/>
      <c r="C1766" s="13"/>
      <c r="D1766" s="14"/>
      <c r="E1766" s="13"/>
      <c r="F1766" s="14"/>
      <c r="G1766" s="13"/>
      <c r="H1766" s="16" t="str">
        <f>IF(COUNTA($A1766:$G1766)=0,"",IF(OR($B1766="",SUMPRODUCT(--(Extinguishers!$A$2:$A$301=$B1766))&lt;&gt;1),"Check ID",IF(OR(NOT(AND(ISNUMBER($A1766),N($A1766)&gt;=18264,N($A1766)&lt;=73050)),N($A1766)&lt;SUMPRODUCT(--(Extinguishers!$A$2:$A$301=$B1766),Extinguishers!$E$2:$E$301),AND($C1766&lt;&gt;"Monthly",$C1766&lt;&gt;"Maintenance",$C1766&lt;&gt;"Internal",$C1766&lt;&gt;"Hydrostatic"),AND($E1766&lt;&gt;"Pass",$E1766&lt;&gt;"Fail"),AND($G1766&lt;&gt;"",$G1766&lt;&gt;"Open",$G1766&lt;&gt;"Closed")),"Check inputs",IF(AND($E1766="Fail",$G1766=""),"Set follow-up","OK"))))</f>
        <v/>
      </c>
      <c r="I1766" s="26">
        <f>IF(AND(ISNUMBER($A1766),N($A1766)&gt;=18264,N($A1766)&lt;=73050),$A1766,0)</f>
        <v>0</v>
      </c>
    </row>
    <row r="1767" spans="1:9" x14ac:dyDescent="0.25">
      <c r="A1767" s="25"/>
      <c r="B1767" s="13"/>
      <c r="C1767" s="13"/>
      <c r="D1767" s="14"/>
      <c r="E1767" s="13"/>
      <c r="F1767" s="14"/>
      <c r="G1767" s="13"/>
      <c r="H1767" s="16" t="str">
        <f>IF(COUNTA($A1767:$G1767)=0,"",IF(OR($B1767="",SUMPRODUCT(--(Extinguishers!$A$2:$A$301=$B1767))&lt;&gt;1),"Check ID",IF(OR(NOT(AND(ISNUMBER($A1767),N($A1767)&gt;=18264,N($A1767)&lt;=73050)),N($A1767)&lt;SUMPRODUCT(--(Extinguishers!$A$2:$A$301=$B1767),Extinguishers!$E$2:$E$301),AND($C1767&lt;&gt;"Monthly",$C1767&lt;&gt;"Maintenance",$C1767&lt;&gt;"Internal",$C1767&lt;&gt;"Hydrostatic"),AND($E1767&lt;&gt;"Pass",$E1767&lt;&gt;"Fail"),AND($G1767&lt;&gt;"",$G1767&lt;&gt;"Open",$G1767&lt;&gt;"Closed")),"Check inputs",IF(AND($E1767="Fail",$G1767=""),"Set follow-up","OK"))))</f>
        <v/>
      </c>
      <c r="I1767" s="26">
        <f>IF(AND(ISNUMBER($A1767),N($A1767)&gt;=18264,N($A1767)&lt;=73050),$A1767,0)</f>
        <v>0</v>
      </c>
    </row>
    <row r="1768" spans="1:9" x14ac:dyDescent="0.25">
      <c r="A1768" s="25"/>
      <c r="B1768" s="13"/>
      <c r="C1768" s="13"/>
      <c r="D1768" s="14"/>
      <c r="E1768" s="13"/>
      <c r="F1768" s="14"/>
      <c r="G1768" s="13"/>
      <c r="H1768" s="16" t="str">
        <f>IF(COUNTA($A1768:$G1768)=0,"",IF(OR($B1768="",SUMPRODUCT(--(Extinguishers!$A$2:$A$301=$B1768))&lt;&gt;1),"Check ID",IF(OR(NOT(AND(ISNUMBER($A1768),N($A1768)&gt;=18264,N($A1768)&lt;=73050)),N($A1768)&lt;SUMPRODUCT(--(Extinguishers!$A$2:$A$301=$B1768),Extinguishers!$E$2:$E$301),AND($C1768&lt;&gt;"Monthly",$C1768&lt;&gt;"Maintenance",$C1768&lt;&gt;"Internal",$C1768&lt;&gt;"Hydrostatic"),AND($E1768&lt;&gt;"Pass",$E1768&lt;&gt;"Fail"),AND($G1768&lt;&gt;"",$G1768&lt;&gt;"Open",$G1768&lt;&gt;"Closed")),"Check inputs",IF(AND($E1768="Fail",$G1768=""),"Set follow-up","OK"))))</f>
        <v/>
      </c>
      <c r="I1768" s="26">
        <f>IF(AND(ISNUMBER($A1768),N($A1768)&gt;=18264,N($A1768)&lt;=73050),$A1768,0)</f>
        <v>0</v>
      </c>
    </row>
    <row r="1769" spans="1:9" x14ac:dyDescent="0.25">
      <c r="A1769" s="25"/>
      <c r="B1769" s="13"/>
      <c r="C1769" s="13"/>
      <c r="D1769" s="14"/>
      <c r="E1769" s="13"/>
      <c r="F1769" s="14"/>
      <c r="G1769" s="13"/>
      <c r="H1769" s="16" t="str">
        <f>IF(COUNTA($A1769:$G1769)=0,"",IF(OR($B1769="",SUMPRODUCT(--(Extinguishers!$A$2:$A$301=$B1769))&lt;&gt;1),"Check ID",IF(OR(NOT(AND(ISNUMBER($A1769),N($A1769)&gt;=18264,N($A1769)&lt;=73050)),N($A1769)&lt;SUMPRODUCT(--(Extinguishers!$A$2:$A$301=$B1769),Extinguishers!$E$2:$E$301),AND($C1769&lt;&gt;"Monthly",$C1769&lt;&gt;"Maintenance",$C1769&lt;&gt;"Internal",$C1769&lt;&gt;"Hydrostatic"),AND($E1769&lt;&gt;"Pass",$E1769&lt;&gt;"Fail"),AND($G1769&lt;&gt;"",$G1769&lt;&gt;"Open",$G1769&lt;&gt;"Closed")),"Check inputs",IF(AND($E1769="Fail",$G1769=""),"Set follow-up","OK"))))</f>
        <v/>
      </c>
      <c r="I1769" s="26">
        <f>IF(AND(ISNUMBER($A1769),N($A1769)&gt;=18264,N($A1769)&lt;=73050),$A1769,0)</f>
        <v>0</v>
      </c>
    </row>
    <row r="1770" spans="1:9" x14ac:dyDescent="0.25">
      <c r="A1770" s="25"/>
      <c r="B1770" s="13"/>
      <c r="C1770" s="13"/>
      <c r="D1770" s="14"/>
      <c r="E1770" s="13"/>
      <c r="F1770" s="14"/>
      <c r="G1770" s="13"/>
      <c r="H1770" s="16" t="str">
        <f>IF(COUNTA($A1770:$G1770)=0,"",IF(OR($B1770="",SUMPRODUCT(--(Extinguishers!$A$2:$A$301=$B1770))&lt;&gt;1),"Check ID",IF(OR(NOT(AND(ISNUMBER($A1770),N($A1770)&gt;=18264,N($A1770)&lt;=73050)),N($A1770)&lt;SUMPRODUCT(--(Extinguishers!$A$2:$A$301=$B1770),Extinguishers!$E$2:$E$301),AND($C1770&lt;&gt;"Monthly",$C1770&lt;&gt;"Maintenance",$C1770&lt;&gt;"Internal",$C1770&lt;&gt;"Hydrostatic"),AND($E1770&lt;&gt;"Pass",$E1770&lt;&gt;"Fail"),AND($G1770&lt;&gt;"",$G1770&lt;&gt;"Open",$G1770&lt;&gt;"Closed")),"Check inputs",IF(AND($E1770="Fail",$G1770=""),"Set follow-up","OK"))))</f>
        <v/>
      </c>
      <c r="I1770" s="26">
        <f>IF(AND(ISNUMBER($A1770),N($A1770)&gt;=18264,N($A1770)&lt;=73050),$A1770,0)</f>
        <v>0</v>
      </c>
    </row>
    <row r="1771" spans="1:9" x14ac:dyDescent="0.25">
      <c r="A1771" s="25"/>
      <c r="B1771" s="13"/>
      <c r="C1771" s="13"/>
      <c r="D1771" s="14"/>
      <c r="E1771" s="13"/>
      <c r="F1771" s="14"/>
      <c r="G1771" s="13"/>
      <c r="H1771" s="16" t="str">
        <f>IF(COUNTA($A1771:$G1771)=0,"",IF(OR($B1771="",SUMPRODUCT(--(Extinguishers!$A$2:$A$301=$B1771))&lt;&gt;1),"Check ID",IF(OR(NOT(AND(ISNUMBER($A1771),N($A1771)&gt;=18264,N($A1771)&lt;=73050)),N($A1771)&lt;SUMPRODUCT(--(Extinguishers!$A$2:$A$301=$B1771),Extinguishers!$E$2:$E$301),AND($C1771&lt;&gt;"Monthly",$C1771&lt;&gt;"Maintenance",$C1771&lt;&gt;"Internal",$C1771&lt;&gt;"Hydrostatic"),AND($E1771&lt;&gt;"Pass",$E1771&lt;&gt;"Fail"),AND($G1771&lt;&gt;"",$G1771&lt;&gt;"Open",$G1771&lt;&gt;"Closed")),"Check inputs",IF(AND($E1771="Fail",$G1771=""),"Set follow-up","OK"))))</f>
        <v/>
      </c>
      <c r="I1771" s="26">
        <f>IF(AND(ISNUMBER($A1771),N($A1771)&gt;=18264,N($A1771)&lt;=73050),$A1771,0)</f>
        <v>0</v>
      </c>
    </row>
    <row r="1772" spans="1:9" x14ac:dyDescent="0.25">
      <c r="A1772" s="25"/>
      <c r="B1772" s="13"/>
      <c r="C1772" s="13"/>
      <c r="D1772" s="14"/>
      <c r="E1772" s="13"/>
      <c r="F1772" s="14"/>
      <c r="G1772" s="13"/>
      <c r="H1772" s="16" t="str">
        <f>IF(COUNTA($A1772:$G1772)=0,"",IF(OR($B1772="",SUMPRODUCT(--(Extinguishers!$A$2:$A$301=$B1772))&lt;&gt;1),"Check ID",IF(OR(NOT(AND(ISNUMBER($A1772),N($A1772)&gt;=18264,N($A1772)&lt;=73050)),N($A1772)&lt;SUMPRODUCT(--(Extinguishers!$A$2:$A$301=$B1772),Extinguishers!$E$2:$E$301),AND($C1772&lt;&gt;"Monthly",$C1772&lt;&gt;"Maintenance",$C1772&lt;&gt;"Internal",$C1772&lt;&gt;"Hydrostatic"),AND($E1772&lt;&gt;"Pass",$E1772&lt;&gt;"Fail"),AND($G1772&lt;&gt;"",$G1772&lt;&gt;"Open",$G1772&lt;&gt;"Closed")),"Check inputs",IF(AND($E1772="Fail",$G1772=""),"Set follow-up","OK"))))</f>
        <v/>
      </c>
      <c r="I1772" s="26">
        <f>IF(AND(ISNUMBER($A1772),N($A1772)&gt;=18264,N($A1772)&lt;=73050),$A1772,0)</f>
        <v>0</v>
      </c>
    </row>
    <row r="1773" spans="1:9" x14ac:dyDescent="0.25">
      <c r="A1773" s="25"/>
      <c r="B1773" s="13"/>
      <c r="C1773" s="13"/>
      <c r="D1773" s="14"/>
      <c r="E1773" s="13"/>
      <c r="F1773" s="14"/>
      <c r="G1773" s="13"/>
      <c r="H1773" s="16" t="str">
        <f>IF(COUNTA($A1773:$G1773)=0,"",IF(OR($B1773="",SUMPRODUCT(--(Extinguishers!$A$2:$A$301=$B1773))&lt;&gt;1),"Check ID",IF(OR(NOT(AND(ISNUMBER($A1773),N($A1773)&gt;=18264,N($A1773)&lt;=73050)),N($A1773)&lt;SUMPRODUCT(--(Extinguishers!$A$2:$A$301=$B1773),Extinguishers!$E$2:$E$301),AND($C1773&lt;&gt;"Monthly",$C1773&lt;&gt;"Maintenance",$C1773&lt;&gt;"Internal",$C1773&lt;&gt;"Hydrostatic"),AND($E1773&lt;&gt;"Pass",$E1773&lt;&gt;"Fail"),AND($G1773&lt;&gt;"",$G1773&lt;&gt;"Open",$G1773&lt;&gt;"Closed")),"Check inputs",IF(AND($E1773="Fail",$G1773=""),"Set follow-up","OK"))))</f>
        <v/>
      </c>
      <c r="I1773" s="26">
        <f>IF(AND(ISNUMBER($A1773),N($A1773)&gt;=18264,N($A1773)&lt;=73050),$A1773,0)</f>
        <v>0</v>
      </c>
    </row>
    <row r="1774" spans="1:9" x14ac:dyDescent="0.25">
      <c r="A1774" s="25"/>
      <c r="B1774" s="13"/>
      <c r="C1774" s="13"/>
      <c r="D1774" s="14"/>
      <c r="E1774" s="13"/>
      <c r="F1774" s="14"/>
      <c r="G1774" s="13"/>
      <c r="H1774" s="16" t="str">
        <f>IF(COUNTA($A1774:$G1774)=0,"",IF(OR($B1774="",SUMPRODUCT(--(Extinguishers!$A$2:$A$301=$B1774))&lt;&gt;1),"Check ID",IF(OR(NOT(AND(ISNUMBER($A1774),N($A1774)&gt;=18264,N($A1774)&lt;=73050)),N($A1774)&lt;SUMPRODUCT(--(Extinguishers!$A$2:$A$301=$B1774),Extinguishers!$E$2:$E$301),AND($C1774&lt;&gt;"Monthly",$C1774&lt;&gt;"Maintenance",$C1774&lt;&gt;"Internal",$C1774&lt;&gt;"Hydrostatic"),AND($E1774&lt;&gt;"Pass",$E1774&lt;&gt;"Fail"),AND($G1774&lt;&gt;"",$G1774&lt;&gt;"Open",$G1774&lt;&gt;"Closed")),"Check inputs",IF(AND($E1774="Fail",$G1774=""),"Set follow-up","OK"))))</f>
        <v/>
      </c>
      <c r="I1774" s="26">
        <f>IF(AND(ISNUMBER($A1774),N($A1774)&gt;=18264,N($A1774)&lt;=73050),$A1774,0)</f>
        <v>0</v>
      </c>
    </row>
    <row r="1775" spans="1:9" x14ac:dyDescent="0.25">
      <c r="A1775" s="25"/>
      <c r="B1775" s="13"/>
      <c r="C1775" s="13"/>
      <c r="D1775" s="14"/>
      <c r="E1775" s="13"/>
      <c r="F1775" s="14"/>
      <c r="G1775" s="13"/>
      <c r="H1775" s="16" t="str">
        <f>IF(COUNTA($A1775:$G1775)=0,"",IF(OR($B1775="",SUMPRODUCT(--(Extinguishers!$A$2:$A$301=$B1775))&lt;&gt;1),"Check ID",IF(OR(NOT(AND(ISNUMBER($A1775),N($A1775)&gt;=18264,N($A1775)&lt;=73050)),N($A1775)&lt;SUMPRODUCT(--(Extinguishers!$A$2:$A$301=$B1775),Extinguishers!$E$2:$E$301),AND($C1775&lt;&gt;"Monthly",$C1775&lt;&gt;"Maintenance",$C1775&lt;&gt;"Internal",$C1775&lt;&gt;"Hydrostatic"),AND($E1775&lt;&gt;"Pass",$E1775&lt;&gt;"Fail"),AND($G1775&lt;&gt;"",$G1775&lt;&gt;"Open",$G1775&lt;&gt;"Closed")),"Check inputs",IF(AND($E1775="Fail",$G1775=""),"Set follow-up","OK"))))</f>
        <v/>
      </c>
      <c r="I1775" s="26">
        <f>IF(AND(ISNUMBER($A1775),N($A1775)&gt;=18264,N($A1775)&lt;=73050),$A1775,0)</f>
        <v>0</v>
      </c>
    </row>
    <row r="1776" spans="1:9" x14ac:dyDescent="0.25">
      <c r="A1776" s="25"/>
      <c r="B1776" s="13"/>
      <c r="C1776" s="13"/>
      <c r="D1776" s="14"/>
      <c r="E1776" s="13"/>
      <c r="F1776" s="14"/>
      <c r="G1776" s="13"/>
      <c r="H1776" s="16" t="str">
        <f>IF(COUNTA($A1776:$G1776)=0,"",IF(OR($B1776="",SUMPRODUCT(--(Extinguishers!$A$2:$A$301=$B1776))&lt;&gt;1),"Check ID",IF(OR(NOT(AND(ISNUMBER($A1776),N($A1776)&gt;=18264,N($A1776)&lt;=73050)),N($A1776)&lt;SUMPRODUCT(--(Extinguishers!$A$2:$A$301=$B1776),Extinguishers!$E$2:$E$301),AND($C1776&lt;&gt;"Monthly",$C1776&lt;&gt;"Maintenance",$C1776&lt;&gt;"Internal",$C1776&lt;&gt;"Hydrostatic"),AND($E1776&lt;&gt;"Pass",$E1776&lt;&gt;"Fail"),AND($G1776&lt;&gt;"",$G1776&lt;&gt;"Open",$G1776&lt;&gt;"Closed")),"Check inputs",IF(AND($E1776="Fail",$G1776=""),"Set follow-up","OK"))))</f>
        <v/>
      </c>
      <c r="I1776" s="26">
        <f>IF(AND(ISNUMBER($A1776),N($A1776)&gt;=18264,N($A1776)&lt;=73050),$A1776,0)</f>
        <v>0</v>
      </c>
    </row>
    <row r="1777" spans="1:9" x14ac:dyDescent="0.25">
      <c r="A1777" s="25"/>
      <c r="B1777" s="13"/>
      <c r="C1777" s="13"/>
      <c r="D1777" s="14"/>
      <c r="E1777" s="13"/>
      <c r="F1777" s="14"/>
      <c r="G1777" s="13"/>
      <c r="H1777" s="16" t="str">
        <f>IF(COUNTA($A1777:$G1777)=0,"",IF(OR($B1777="",SUMPRODUCT(--(Extinguishers!$A$2:$A$301=$B1777))&lt;&gt;1),"Check ID",IF(OR(NOT(AND(ISNUMBER($A1777),N($A1777)&gt;=18264,N($A1777)&lt;=73050)),N($A1777)&lt;SUMPRODUCT(--(Extinguishers!$A$2:$A$301=$B1777),Extinguishers!$E$2:$E$301),AND($C1777&lt;&gt;"Monthly",$C1777&lt;&gt;"Maintenance",$C1777&lt;&gt;"Internal",$C1777&lt;&gt;"Hydrostatic"),AND($E1777&lt;&gt;"Pass",$E1777&lt;&gt;"Fail"),AND($G1777&lt;&gt;"",$G1777&lt;&gt;"Open",$G1777&lt;&gt;"Closed")),"Check inputs",IF(AND($E1777="Fail",$G1777=""),"Set follow-up","OK"))))</f>
        <v/>
      </c>
      <c r="I1777" s="26">
        <f>IF(AND(ISNUMBER($A1777),N($A1777)&gt;=18264,N($A1777)&lt;=73050),$A1777,0)</f>
        <v>0</v>
      </c>
    </row>
    <row r="1778" spans="1:9" x14ac:dyDescent="0.25">
      <c r="A1778" s="25"/>
      <c r="B1778" s="13"/>
      <c r="C1778" s="13"/>
      <c r="D1778" s="14"/>
      <c r="E1778" s="13"/>
      <c r="F1778" s="14"/>
      <c r="G1778" s="13"/>
      <c r="H1778" s="16" t="str">
        <f>IF(COUNTA($A1778:$G1778)=0,"",IF(OR($B1778="",SUMPRODUCT(--(Extinguishers!$A$2:$A$301=$B1778))&lt;&gt;1),"Check ID",IF(OR(NOT(AND(ISNUMBER($A1778),N($A1778)&gt;=18264,N($A1778)&lt;=73050)),N($A1778)&lt;SUMPRODUCT(--(Extinguishers!$A$2:$A$301=$B1778),Extinguishers!$E$2:$E$301),AND($C1778&lt;&gt;"Monthly",$C1778&lt;&gt;"Maintenance",$C1778&lt;&gt;"Internal",$C1778&lt;&gt;"Hydrostatic"),AND($E1778&lt;&gt;"Pass",$E1778&lt;&gt;"Fail"),AND($G1778&lt;&gt;"",$G1778&lt;&gt;"Open",$G1778&lt;&gt;"Closed")),"Check inputs",IF(AND($E1778="Fail",$G1778=""),"Set follow-up","OK"))))</f>
        <v/>
      </c>
      <c r="I1778" s="26">
        <f>IF(AND(ISNUMBER($A1778),N($A1778)&gt;=18264,N($A1778)&lt;=73050),$A1778,0)</f>
        <v>0</v>
      </c>
    </row>
    <row r="1779" spans="1:9" x14ac:dyDescent="0.25">
      <c r="A1779" s="25"/>
      <c r="B1779" s="13"/>
      <c r="C1779" s="13"/>
      <c r="D1779" s="14"/>
      <c r="E1779" s="13"/>
      <c r="F1779" s="14"/>
      <c r="G1779" s="13"/>
      <c r="H1779" s="16" t="str">
        <f>IF(COUNTA($A1779:$G1779)=0,"",IF(OR($B1779="",SUMPRODUCT(--(Extinguishers!$A$2:$A$301=$B1779))&lt;&gt;1),"Check ID",IF(OR(NOT(AND(ISNUMBER($A1779),N($A1779)&gt;=18264,N($A1779)&lt;=73050)),N($A1779)&lt;SUMPRODUCT(--(Extinguishers!$A$2:$A$301=$B1779),Extinguishers!$E$2:$E$301),AND($C1779&lt;&gt;"Monthly",$C1779&lt;&gt;"Maintenance",$C1779&lt;&gt;"Internal",$C1779&lt;&gt;"Hydrostatic"),AND($E1779&lt;&gt;"Pass",$E1779&lt;&gt;"Fail"),AND($G1779&lt;&gt;"",$G1779&lt;&gt;"Open",$G1779&lt;&gt;"Closed")),"Check inputs",IF(AND($E1779="Fail",$G1779=""),"Set follow-up","OK"))))</f>
        <v/>
      </c>
      <c r="I1779" s="26">
        <f>IF(AND(ISNUMBER($A1779),N($A1779)&gt;=18264,N($A1779)&lt;=73050),$A1779,0)</f>
        <v>0</v>
      </c>
    </row>
    <row r="1780" spans="1:9" x14ac:dyDescent="0.25">
      <c r="A1780" s="25"/>
      <c r="B1780" s="13"/>
      <c r="C1780" s="13"/>
      <c r="D1780" s="14"/>
      <c r="E1780" s="13"/>
      <c r="F1780" s="14"/>
      <c r="G1780" s="13"/>
      <c r="H1780" s="16" t="str">
        <f>IF(COUNTA($A1780:$G1780)=0,"",IF(OR($B1780="",SUMPRODUCT(--(Extinguishers!$A$2:$A$301=$B1780))&lt;&gt;1),"Check ID",IF(OR(NOT(AND(ISNUMBER($A1780),N($A1780)&gt;=18264,N($A1780)&lt;=73050)),N($A1780)&lt;SUMPRODUCT(--(Extinguishers!$A$2:$A$301=$B1780),Extinguishers!$E$2:$E$301),AND($C1780&lt;&gt;"Monthly",$C1780&lt;&gt;"Maintenance",$C1780&lt;&gt;"Internal",$C1780&lt;&gt;"Hydrostatic"),AND($E1780&lt;&gt;"Pass",$E1780&lt;&gt;"Fail"),AND($G1780&lt;&gt;"",$G1780&lt;&gt;"Open",$G1780&lt;&gt;"Closed")),"Check inputs",IF(AND($E1780="Fail",$G1780=""),"Set follow-up","OK"))))</f>
        <v/>
      </c>
      <c r="I1780" s="26">
        <f>IF(AND(ISNUMBER($A1780),N($A1780)&gt;=18264,N($A1780)&lt;=73050),$A1780,0)</f>
        <v>0</v>
      </c>
    </row>
    <row r="1781" spans="1:9" x14ac:dyDescent="0.25">
      <c r="A1781" s="25"/>
      <c r="B1781" s="13"/>
      <c r="C1781" s="13"/>
      <c r="D1781" s="14"/>
      <c r="E1781" s="13"/>
      <c r="F1781" s="14"/>
      <c r="G1781" s="13"/>
      <c r="H1781" s="16" t="str">
        <f>IF(COUNTA($A1781:$G1781)=0,"",IF(OR($B1781="",SUMPRODUCT(--(Extinguishers!$A$2:$A$301=$B1781))&lt;&gt;1),"Check ID",IF(OR(NOT(AND(ISNUMBER($A1781),N($A1781)&gt;=18264,N($A1781)&lt;=73050)),N($A1781)&lt;SUMPRODUCT(--(Extinguishers!$A$2:$A$301=$B1781),Extinguishers!$E$2:$E$301),AND($C1781&lt;&gt;"Monthly",$C1781&lt;&gt;"Maintenance",$C1781&lt;&gt;"Internal",$C1781&lt;&gt;"Hydrostatic"),AND($E1781&lt;&gt;"Pass",$E1781&lt;&gt;"Fail"),AND($G1781&lt;&gt;"",$G1781&lt;&gt;"Open",$G1781&lt;&gt;"Closed")),"Check inputs",IF(AND($E1781="Fail",$G1781=""),"Set follow-up","OK"))))</f>
        <v/>
      </c>
      <c r="I1781" s="26">
        <f>IF(AND(ISNUMBER($A1781),N($A1781)&gt;=18264,N($A1781)&lt;=73050),$A1781,0)</f>
        <v>0</v>
      </c>
    </row>
    <row r="1782" spans="1:9" x14ac:dyDescent="0.25">
      <c r="A1782" s="25"/>
      <c r="B1782" s="13"/>
      <c r="C1782" s="13"/>
      <c r="D1782" s="14"/>
      <c r="E1782" s="13"/>
      <c r="F1782" s="14"/>
      <c r="G1782" s="13"/>
      <c r="H1782" s="16" t="str">
        <f>IF(COUNTA($A1782:$G1782)=0,"",IF(OR($B1782="",SUMPRODUCT(--(Extinguishers!$A$2:$A$301=$B1782))&lt;&gt;1),"Check ID",IF(OR(NOT(AND(ISNUMBER($A1782),N($A1782)&gt;=18264,N($A1782)&lt;=73050)),N($A1782)&lt;SUMPRODUCT(--(Extinguishers!$A$2:$A$301=$B1782),Extinguishers!$E$2:$E$301),AND($C1782&lt;&gt;"Monthly",$C1782&lt;&gt;"Maintenance",$C1782&lt;&gt;"Internal",$C1782&lt;&gt;"Hydrostatic"),AND($E1782&lt;&gt;"Pass",$E1782&lt;&gt;"Fail"),AND($G1782&lt;&gt;"",$G1782&lt;&gt;"Open",$G1782&lt;&gt;"Closed")),"Check inputs",IF(AND($E1782="Fail",$G1782=""),"Set follow-up","OK"))))</f>
        <v/>
      </c>
      <c r="I1782" s="26">
        <f>IF(AND(ISNUMBER($A1782),N($A1782)&gt;=18264,N($A1782)&lt;=73050),$A1782,0)</f>
        <v>0</v>
      </c>
    </row>
    <row r="1783" spans="1:9" x14ac:dyDescent="0.25">
      <c r="A1783" s="25"/>
      <c r="B1783" s="13"/>
      <c r="C1783" s="13"/>
      <c r="D1783" s="14"/>
      <c r="E1783" s="13"/>
      <c r="F1783" s="14"/>
      <c r="G1783" s="13"/>
      <c r="H1783" s="16" t="str">
        <f>IF(COUNTA($A1783:$G1783)=0,"",IF(OR($B1783="",SUMPRODUCT(--(Extinguishers!$A$2:$A$301=$B1783))&lt;&gt;1),"Check ID",IF(OR(NOT(AND(ISNUMBER($A1783),N($A1783)&gt;=18264,N($A1783)&lt;=73050)),N($A1783)&lt;SUMPRODUCT(--(Extinguishers!$A$2:$A$301=$B1783),Extinguishers!$E$2:$E$301),AND($C1783&lt;&gt;"Monthly",$C1783&lt;&gt;"Maintenance",$C1783&lt;&gt;"Internal",$C1783&lt;&gt;"Hydrostatic"),AND($E1783&lt;&gt;"Pass",$E1783&lt;&gt;"Fail"),AND($G1783&lt;&gt;"",$G1783&lt;&gt;"Open",$G1783&lt;&gt;"Closed")),"Check inputs",IF(AND($E1783="Fail",$G1783=""),"Set follow-up","OK"))))</f>
        <v/>
      </c>
      <c r="I1783" s="26">
        <f>IF(AND(ISNUMBER($A1783),N($A1783)&gt;=18264,N($A1783)&lt;=73050),$A1783,0)</f>
        <v>0</v>
      </c>
    </row>
    <row r="1784" spans="1:9" x14ac:dyDescent="0.25">
      <c r="A1784" s="25"/>
      <c r="B1784" s="13"/>
      <c r="C1784" s="13"/>
      <c r="D1784" s="14"/>
      <c r="E1784" s="13"/>
      <c r="F1784" s="14"/>
      <c r="G1784" s="13"/>
      <c r="H1784" s="16" t="str">
        <f>IF(COUNTA($A1784:$G1784)=0,"",IF(OR($B1784="",SUMPRODUCT(--(Extinguishers!$A$2:$A$301=$B1784))&lt;&gt;1),"Check ID",IF(OR(NOT(AND(ISNUMBER($A1784),N($A1784)&gt;=18264,N($A1784)&lt;=73050)),N($A1784)&lt;SUMPRODUCT(--(Extinguishers!$A$2:$A$301=$B1784),Extinguishers!$E$2:$E$301),AND($C1784&lt;&gt;"Monthly",$C1784&lt;&gt;"Maintenance",$C1784&lt;&gt;"Internal",$C1784&lt;&gt;"Hydrostatic"),AND($E1784&lt;&gt;"Pass",$E1784&lt;&gt;"Fail"),AND($G1784&lt;&gt;"",$G1784&lt;&gt;"Open",$G1784&lt;&gt;"Closed")),"Check inputs",IF(AND($E1784="Fail",$G1784=""),"Set follow-up","OK"))))</f>
        <v/>
      </c>
      <c r="I1784" s="26">
        <f>IF(AND(ISNUMBER($A1784),N($A1784)&gt;=18264,N($A1784)&lt;=73050),$A1784,0)</f>
        <v>0</v>
      </c>
    </row>
    <row r="1785" spans="1:9" x14ac:dyDescent="0.25">
      <c r="A1785" s="25"/>
      <c r="B1785" s="13"/>
      <c r="C1785" s="13"/>
      <c r="D1785" s="14"/>
      <c r="E1785" s="13"/>
      <c r="F1785" s="14"/>
      <c r="G1785" s="13"/>
      <c r="H1785" s="16" t="str">
        <f>IF(COUNTA($A1785:$G1785)=0,"",IF(OR($B1785="",SUMPRODUCT(--(Extinguishers!$A$2:$A$301=$B1785))&lt;&gt;1),"Check ID",IF(OR(NOT(AND(ISNUMBER($A1785),N($A1785)&gt;=18264,N($A1785)&lt;=73050)),N($A1785)&lt;SUMPRODUCT(--(Extinguishers!$A$2:$A$301=$B1785),Extinguishers!$E$2:$E$301),AND($C1785&lt;&gt;"Monthly",$C1785&lt;&gt;"Maintenance",$C1785&lt;&gt;"Internal",$C1785&lt;&gt;"Hydrostatic"),AND($E1785&lt;&gt;"Pass",$E1785&lt;&gt;"Fail"),AND($G1785&lt;&gt;"",$G1785&lt;&gt;"Open",$G1785&lt;&gt;"Closed")),"Check inputs",IF(AND($E1785="Fail",$G1785=""),"Set follow-up","OK"))))</f>
        <v/>
      </c>
      <c r="I1785" s="26">
        <f>IF(AND(ISNUMBER($A1785),N($A1785)&gt;=18264,N($A1785)&lt;=73050),$A1785,0)</f>
        <v>0</v>
      </c>
    </row>
    <row r="1786" spans="1:9" x14ac:dyDescent="0.25">
      <c r="A1786" s="25"/>
      <c r="B1786" s="13"/>
      <c r="C1786" s="13"/>
      <c r="D1786" s="14"/>
      <c r="E1786" s="13"/>
      <c r="F1786" s="14"/>
      <c r="G1786" s="13"/>
      <c r="H1786" s="16" t="str">
        <f>IF(COUNTA($A1786:$G1786)=0,"",IF(OR($B1786="",SUMPRODUCT(--(Extinguishers!$A$2:$A$301=$B1786))&lt;&gt;1),"Check ID",IF(OR(NOT(AND(ISNUMBER($A1786),N($A1786)&gt;=18264,N($A1786)&lt;=73050)),N($A1786)&lt;SUMPRODUCT(--(Extinguishers!$A$2:$A$301=$B1786),Extinguishers!$E$2:$E$301),AND($C1786&lt;&gt;"Monthly",$C1786&lt;&gt;"Maintenance",$C1786&lt;&gt;"Internal",$C1786&lt;&gt;"Hydrostatic"),AND($E1786&lt;&gt;"Pass",$E1786&lt;&gt;"Fail"),AND($G1786&lt;&gt;"",$G1786&lt;&gt;"Open",$G1786&lt;&gt;"Closed")),"Check inputs",IF(AND($E1786="Fail",$G1786=""),"Set follow-up","OK"))))</f>
        <v/>
      </c>
      <c r="I1786" s="26">
        <f>IF(AND(ISNUMBER($A1786),N($A1786)&gt;=18264,N($A1786)&lt;=73050),$A1786,0)</f>
        <v>0</v>
      </c>
    </row>
    <row r="1787" spans="1:9" x14ac:dyDescent="0.25">
      <c r="A1787" s="25"/>
      <c r="B1787" s="13"/>
      <c r="C1787" s="13"/>
      <c r="D1787" s="14"/>
      <c r="E1787" s="13"/>
      <c r="F1787" s="14"/>
      <c r="G1787" s="13"/>
      <c r="H1787" s="16" t="str">
        <f>IF(COUNTA($A1787:$G1787)=0,"",IF(OR($B1787="",SUMPRODUCT(--(Extinguishers!$A$2:$A$301=$B1787))&lt;&gt;1),"Check ID",IF(OR(NOT(AND(ISNUMBER($A1787),N($A1787)&gt;=18264,N($A1787)&lt;=73050)),N($A1787)&lt;SUMPRODUCT(--(Extinguishers!$A$2:$A$301=$B1787),Extinguishers!$E$2:$E$301),AND($C1787&lt;&gt;"Monthly",$C1787&lt;&gt;"Maintenance",$C1787&lt;&gt;"Internal",$C1787&lt;&gt;"Hydrostatic"),AND($E1787&lt;&gt;"Pass",$E1787&lt;&gt;"Fail"),AND($G1787&lt;&gt;"",$G1787&lt;&gt;"Open",$G1787&lt;&gt;"Closed")),"Check inputs",IF(AND($E1787="Fail",$G1787=""),"Set follow-up","OK"))))</f>
        <v/>
      </c>
      <c r="I1787" s="26">
        <f>IF(AND(ISNUMBER($A1787),N($A1787)&gt;=18264,N($A1787)&lt;=73050),$A1787,0)</f>
        <v>0</v>
      </c>
    </row>
    <row r="1788" spans="1:9" x14ac:dyDescent="0.25">
      <c r="A1788" s="25"/>
      <c r="B1788" s="13"/>
      <c r="C1788" s="13"/>
      <c r="D1788" s="14"/>
      <c r="E1788" s="13"/>
      <c r="F1788" s="14"/>
      <c r="G1788" s="13"/>
      <c r="H1788" s="16" t="str">
        <f>IF(COUNTA($A1788:$G1788)=0,"",IF(OR($B1788="",SUMPRODUCT(--(Extinguishers!$A$2:$A$301=$B1788))&lt;&gt;1),"Check ID",IF(OR(NOT(AND(ISNUMBER($A1788),N($A1788)&gt;=18264,N($A1788)&lt;=73050)),N($A1788)&lt;SUMPRODUCT(--(Extinguishers!$A$2:$A$301=$B1788),Extinguishers!$E$2:$E$301),AND($C1788&lt;&gt;"Monthly",$C1788&lt;&gt;"Maintenance",$C1788&lt;&gt;"Internal",$C1788&lt;&gt;"Hydrostatic"),AND($E1788&lt;&gt;"Pass",$E1788&lt;&gt;"Fail"),AND($G1788&lt;&gt;"",$G1788&lt;&gt;"Open",$G1788&lt;&gt;"Closed")),"Check inputs",IF(AND($E1788="Fail",$G1788=""),"Set follow-up","OK"))))</f>
        <v/>
      </c>
      <c r="I1788" s="26">
        <f>IF(AND(ISNUMBER($A1788),N($A1788)&gt;=18264,N($A1788)&lt;=73050),$A1788,0)</f>
        <v>0</v>
      </c>
    </row>
    <row r="1789" spans="1:9" x14ac:dyDescent="0.25">
      <c r="A1789" s="25"/>
      <c r="B1789" s="13"/>
      <c r="C1789" s="13"/>
      <c r="D1789" s="14"/>
      <c r="E1789" s="13"/>
      <c r="F1789" s="14"/>
      <c r="G1789" s="13"/>
      <c r="H1789" s="16" t="str">
        <f>IF(COUNTA($A1789:$G1789)=0,"",IF(OR($B1789="",SUMPRODUCT(--(Extinguishers!$A$2:$A$301=$B1789))&lt;&gt;1),"Check ID",IF(OR(NOT(AND(ISNUMBER($A1789),N($A1789)&gt;=18264,N($A1789)&lt;=73050)),N($A1789)&lt;SUMPRODUCT(--(Extinguishers!$A$2:$A$301=$B1789),Extinguishers!$E$2:$E$301),AND($C1789&lt;&gt;"Monthly",$C1789&lt;&gt;"Maintenance",$C1789&lt;&gt;"Internal",$C1789&lt;&gt;"Hydrostatic"),AND($E1789&lt;&gt;"Pass",$E1789&lt;&gt;"Fail"),AND($G1789&lt;&gt;"",$G1789&lt;&gt;"Open",$G1789&lt;&gt;"Closed")),"Check inputs",IF(AND($E1789="Fail",$G1789=""),"Set follow-up","OK"))))</f>
        <v/>
      </c>
      <c r="I1789" s="26">
        <f>IF(AND(ISNUMBER($A1789),N($A1789)&gt;=18264,N($A1789)&lt;=73050),$A1789,0)</f>
        <v>0</v>
      </c>
    </row>
    <row r="1790" spans="1:9" x14ac:dyDescent="0.25">
      <c r="A1790" s="25"/>
      <c r="B1790" s="13"/>
      <c r="C1790" s="13"/>
      <c r="D1790" s="14"/>
      <c r="E1790" s="13"/>
      <c r="F1790" s="14"/>
      <c r="G1790" s="13"/>
      <c r="H1790" s="16" t="str">
        <f>IF(COUNTA($A1790:$G1790)=0,"",IF(OR($B1790="",SUMPRODUCT(--(Extinguishers!$A$2:$A$301=$B1790))&lt;&gt;1),"Check ID",IF(OR(NOT(AND(ISNUMBER($A1790),N($A1790)&gt;=18264,N($A1790)&lt;=73050)),N($A1790)&lt;SUMPRODUCT(--(Extinguishers!$A$2:$A$301=$B1790),Extinguishers!$E$2:$E$301),AND($C1790&lt;&gt;"Monthly",$C1790&lt;&gt;"Maintenance",$C1790&lt;&gt;"Internal",$C1790&lt;&gt;"Hydrostatic"),AND($E1790&lt;&gt;"Pass",$E1790&lt;&gt;"Fail"),AND($G1790&lt;&gt;"",$G1790&lt;&gt;"Open",$G1790&lt;&gt;"Closed")),"Check inputs",IF(AND($E1790="Fail",$G1790=""),"Set follow-up","OK"))))</f>
        <v/>
      </c>
      <c r="I1790" s="26">
        <f>IF(AND(ISNUMBER($A1790),N($A1790)&gt;=18264,N($A1790)&lt;=73050),$A1790,0)</f>
        <v>0</v>
      </c>
    </row>
    <row r="1791" spans="1:9" x14ac:dyDescent="0.25">
      <c r="A1791" s="25"/>
      <c r="B1791" s="13"/>
      <c r="C1791" s="13"/>
      <c r="D1791" s="14"/>
      <c r="E1791" s="13"/>
      <c r="F1791" s="14"/>
      <c r="G1791" s="13"/>
      <c r="H1791" s="16" t="str">
        <f>IF(COUNTA($A1791:$G1791)=0,"",IF(OR($B1791="",SUMPRODUCT(--(Extinguishers!$A$2:$A$301=$B1791))&lt;&gt;1),"Check ID",IF(OR(NOT(AND(ISNUMBER($A1791),N($A1791)&gt;=18264,N($A1791)&lt;=73050)),N($A1791)&lt;SUMPRODUCT(--(Extinguishers!$A$2:$A$301=$B1791),Extinguishers!$E$2:$E$301),AND($C1791&lt;&gt;"Monthly",$C1791&lt;&gt;"Maintenance",$C1791&lt;&gt;"Internal",$C1791&lt;&gt;"Hydrostatic"),AND($E1791&lt;&gt;"Pass",$E1791&lt;&gt;"Fail"),AND($G1791&lt;&gt;"",$G1791&lt;&gt;"Open",$G1791&lt;&gt;"Closed")),"Check inputs",IF(AND($E1791="Fail",$G1791=""),"Set follow-up","OK"))))</f>
        <v/>
      </c>
      <c r="I1791" s="26">
        <f>IF(AND(ISNUMBER($A1791),N($A1791)&gt;=18264,N($A1791)&lt;=73050),$A1791,0)</f>
        <v>0</v>
      </c>
    </row>
    <row r="1792" spans="1:9" x14ac:dyDescent="0.25">
      <c r="A1792" s="25"/>
      <c r="B1792" s="13"/>
      <c r="C1792" s="13"/>
      <c r="D1792" s="14"/>
      <c r="E1792" s="13"/>
      <c r="F1792" s="14"/>
      <c r="G1792" s="13"/>
      <c r="H1792" s="16" t="str">
        <f>IF(COUNTA($A1792:$G1792)=0,"",IF(OR($B1792="",SUMPRODUCT(--(Extinguishers!$A$2:$A$301=$B1792))&lt;&gt;1),"Check ID",IF(OR(NOT(AND(ISNUMBER($A1792),N($A1792)&gt;=18264,N($A1792)&lt;=73050)),N($A1792)&lt;SUMPRODUCT(--(Extinguishers!$A$2:$A$301=$B1792),Extinguishers!$E$2:$E$301),AND($C1792&lt;&gt;"Monthly",$C1792&lt;&gt;"Maintenance",$C1792&lt;&gt;"Internal",$C1792&lt;&gt;"Hydrostatic"),AND($E1792&lt;&gt;"Pass",$E1792&lt;&gt;"Fail"),AND($G1792&lt;&gt;"",$G1792&lt;&gt;"Open",$G1792&lt;&gt;"Closed")),"Check inputs",IF(AND($E1792="Fail",$G1792=""),"Set follow-up","OK"))))</f>
        <v/>
      </c>
      <c r="I1792" s="26">
        <f>IF(AND(ISNUMBER($A1792),N($A1792)&gt;=18264,N($A1792)&lt;=73050),$A1792,0)</f>
        <v>0</v>
      </c>
    </row>
    <row r="1793" spans="1:9" x14ac:dyDescent="0.25">
      <c r="A1793" s="25"/>
      <c r="B1793" s="13"/>
      <c r="C1793" s="13"/>
      <c r="D1793" s="14"/>
      <c r="E1793" s="13"/>
      <c r="F1793" s="14"/>
      <c r="G1793" s="13"/>
      <c r="H1793" s="16" t="str">
        <f>IF(COUNTA($A1793:$G1793)=0,"",IF(OR($B1793="",SUMPRODUCT(--(Extinguishers!$A$2:$A$301=$B1793))&lt;&gt;1),"Check ID",IF(OR(NOT(AND(ISNUMBER($A1793),N($A1793)&gt;=18264,N($A1793)&lt;=73050)),N($A1793)&lt;SUMPRODUCT(--(Extinguishers!$A$2:$A$301=$B1793),Extinguishers!$E$2:$E$301),AND($C1793&lt;&gt;"Monthly",$C1793&lt;&gt;"Maintenance",$C1793&lt;&gt;"Internal",$C1793&lt;&gt;"Hydrostatic"),AND($E1793&lt;&gt;"Pass",$E1793&lt;&gt;"Fail"),AND($G1793&lt;&gt;"",$G1793&lt;&gt;"Open",$G1793&lt;&gt;"Closed")),"Check inputs",IF(AND($E1793="Fail",$G1793=""),"Set follow-up","OK"))))</f>
        <v/>
      </c>
      <c r="I1793" s="26">
        <f>IF(AND(ISNUMBER($A1793),N($A1793)&gt;=18264,N($A1793)&lt;=73050),$A1793,0)</f>
        <v>0</v>
      </c>
    </row>
    <row r="1794" spans="1:9" x14ac:dyDescent="0.25">
      <c r="A1794" s="25"/>
      <c r="B1794" s="13"/>
      <c r="C1794" s="13"/>
      <c r="D1794" s="14"/>
      <c r="E1794" s="13"/>
      <c r="F1794" s="14"/>
      <c r="G1794" s="13"/>
      <c r="H1794" s="16" t="str">
        <f>IF(COUNTA($A1794:$G1794)=0,"",IF(OR($B1794="",SUMPRODUCT(--(Extinguishers!$A$2:$A$301=$B1794))&lt;&gt;1),"Check ID",IF(OR(NOT(AND(ISNUMBER($A1794),N($A1794)&gt;=18264,N($A1794)&lt;=73050)),N($A1794)&lt;SUMPRODUCT(--(Extinguishers!$A$2:$A$301=$B1794),Extinguishers!$E$2:$E$301),AND($C1794&lt;&gt;"Monthly",$C1794&lt;&gt;"Maintenance",$C1794&lt;&gt;"Internal",$C1794&lt;&gt;"Hydrostatic"),AND($E1794&lt;&gt;"Pass",$E1794&lt;&gt;"Fail"),AND($G1794&lt;&gt;"",$G1794&lt;&gt;"Open",$G1794&lt;&gt;"Closed")),"Check inputs",IF(AND($E1794="Fail",$G1794=""),"Set follow-up","OK"))))</f>
        <v/>
      </c>
      <c r="I1794" s="26">
        <f>IF(AND(ISNUMBER($A1794),N($A1794)&gt;=18264,N($A1794)&lt;=73050),$A1794,0)</f>
        <v>0</v>
      </c>
    </row>
    <row r="1795" spans="1:9" x14ac:dyDescent="0.25">
      <c r="A1795" s="25"/>
      <c r="B1795" s="13"/>
      <c r="C1795" s="13"/>
      <c r="D1795" s="14"/>
      <c r="E1795" s="13"/>
      <c r="F1795" s="14"/>
      <c r="G1795" s="13"/>
      <c r="H1795" s="16" t="str">
        <f>IF(COUNTA($A1795:$G1795)=0,"",IF(OR($B1795="",SUMPRODUCT(--(Extinguishers!$A$2:$A$301=$B1795))&lt;&gt;1),"Check ID",IF(OR(NOT(AND(ISNUMBER($A1795),N($A1795)&gt;=18264,N($A1795)&lt;=73050)),N($A1795)&lt;SUMPRODUCT(--(Extinguishers!$A$2:$A$301=$B1795),Extinguishers!$E$2:$E$301),AND($C1795&lt;&gt;"Monthly",$C1795&lt;&gt;"Maintenance",$C1795&lt;&gt;"Internal",$C1795&lt;&gt;"Hydrostatic"),AND($E1795&lt;&gt;"Pass",$E1795&lt;&gt;"Fail"),AND($G1795&lt;&gt;"",$G1795&lt;&gt;"Open",$G1795&lt;&gt;"Closed")),"Check inputs",IF(AND($E1795="Fail",$G1795=""),"Set follow-up","OK"))))</f>
        <v/>
      </c>
      <c r="I1795" s="26">
        <f>IF(AND(ISNUMBER($A1795),N($A1795)&gt;=18264,N($A1795)&lt;=73050),$A1795,0)</f>
        <v>0</v>
      </c>
    </row>
    <row r="1796" spans="1:9" x14ac:dyDescent="0.25">
      <c r="A1796" s="25"/>
      <c r="B1796" s="13"/>
      <c r="C1796" s="13"/>
      <c r="D1796" s="14"/>
      <c r="E1796" s="13"/>
      <c r="F1796" s="14"/>
      <c r="G1796" s="13"/>
      <c r="H1796" s="16" t="str">
        <f>IF(COUNTA($A1796:$G1796)=0,"",IF(OR($B1796="",SUMPRODUCT(--(Extinguishers!$A$2:$A$301=$B1796))&lt;&gt;1),"Check ID",IF(OR(NOT(AND(ISNUMBER($A1796),N($A1796)&gt;=18264,N($A1796)&lt;=73050)),N($A1796)&lt;SUMPRODUCT(--(Extinguishers!$A$2:$A$301=$B1796),Extinguishers!$E$2:$E$301),AND($C1796&lt;&gt;"Monthly",$C1796&lt;&gt;"Maintenance",$C1796&lt;&gt;"Internal",$C1796&lt;&gt;"Hydrostatic"),AND($E1796&lt;&gt;"Pass",$E1796&lt;&gt;"Fail"),AND($G1796&lt;&gt;"",$G1796&lt;&gt;"Open",$G1796&lt;&gt;"Closed")),"Check inputs",IF(AND($E1796="Fail",$G1796=""),"Set follow-up","OK"))))</f>
        <v/>
      </c>
      <c r="I1796" s="26">
        <f>IF(AND(ISNUMBER($A1796),N($A1796)&gt;=18264,N($A1796)&lt;=73050),$A1796,0)</f>
        <v>0</v>
      </c>
    </row>
    <row r="1797" spans="1:9" x14ac:dyDescent="0.25">
      <c r="A1797" s="25"/>
      <c r="B1797" s="13"/>
      <c r="C1797" s="13"/>
      <c r="D1797" s="14"/>
      <c r="E1797" s="13"/>
      <c r="F1797" s="14"/>
      <c r="G1797" s="13"/>
      <c r="H1797" s="16" t="str">
        <f>IF(COUNTA($A1797:$G1797)=0,"",IF(OR($B1797="",SUMPRODUCT(--(Extinguishers!$A$2:$A$301=$B1797))&lt;&gt;1),"Check ID",IF(OR(NOT(AND(ISNUMBER($A1797),N($A1797)&gt;=18264,N($A1797)&lt;=73050)),N($A1797)&lt;SUMPRODUCT(--(Extinguishers!$A$2:$A$301=$B1797),Extinguishers!$E$2:$E$301),AND($C1797&lt;&gt;"Monthly",$C1797&lt;&gt;"Maintenance",$C1797&lt;&gt;"Internal",$C1797&lt;&gt;"Hydrostatic"),AND($E1797&lt;&gt;"Pass",$E1797&lt;&gt;"Fail"),AND($G1797&lt;&gt;"",$G1797&lt;&gt;"Open",$G1797&lt;&gt;"Closed")),"Check inputs",IF(AND($E1797="Fail",$G1797=""),"Set follow-up","OK"))))</f>
        <v/>
      </c>
      <c r="I1797" s="26">
        <f>IF(AND(ISNUMBER($A1797),N($A1797)&gt;=18264,N($A1797)&lt;=73050),$A1797,0)</f>
        <v>0</v>
      </c>
    </row>
    <row r="1798" spans="1:9" x14ac:dyDescent="0.25">
      <c r="A1798" s="25"/>
      <c r="B1798" s="13"/>
      <c r="C1798" s="13"/>
      <c r="D1798" s="14"/>
      <c r="E1798" s="13"/>
      <c r="F1798" s="14"/>
      <c r="G1798" s="13"/>
      <c r="H1798" s="16" t="str">
        <f>IF(COUNTA($A1798:$G1798)=0,"",IF(OR($B1798="",SUMPRODUCT(--(Extinguishers!$A$2:$A$301=$B1798))&lt;&gt;1),"Check ID",IF(OR(NOT(AND(ISNUMBER($A1798),N($A1798)&gt;=18264,N($A1798)&lt;=73050)),N($A1798)&lt;SUMPRODUCT(--(Extinguishers!$A$2:$A$301=$B1798),Extinguishers!$E$2:$E$301),AND($C1798&lt;&gt;"Monthly",$C1798&lt;&gt;"Maintenance",$C1798&lt;&gt;"Internal",$C1798&lt;&gt;"Hydrostatic"),AND($E1798&lt;&gt;"Pass",$E1798&lt;&gt;"Fail"),AND($G1798&lt;&gt;"",$G1798&lt;&gt;"Open",$G1798&lt;&gt;"Closed")),"Check inputs",IF(AND($E1798="Fail",$G1798=""),"Set follow-up","OK"))))</f>
        <v/>
      </c>
      <c r="I1798" s="26">
        <f>IF(AND(ISNUMBER($A1798),N($A1798)&gt;=18264,N($A1798)&lt;=73050),$A1798,0)</f>
        <v>0</v>
      </c>
    </row>
    <row r="1799" spans="1:9" x14ac:dyDescent="0.25">
      <c r="A1799" s="25"/>
      <c r="B1799" s="13"/>
      <c r="C1799" s="13"/>
      <c r="D1799" s="14"/>
      <c r="E1799" s="13"/>
      <c r="F1799" s="14"/>
      <c r="G1799" s="13"/>
      <c r="H1799" s="16" t="str">
        <f>IF(COUNTA($A1799:$G1799)=0,"",IF(OR($B1799="",SUMPRODUCT(--(Extinguishers!$A$2:$A$301=$B1799))&lt;&gt;1),"Check ID",IF(OR(NOT(AND(ISNUMBER($A1799),N($A1799)&gt;=18264,N($A1799)&lt;=73050)),N($A1799)&lt;SUMPRODUCT(--(Extinguishers!$A$2:$A$301=$B1799),Extinguishers!$E$2:$E$301),AND($C1799&lt;&gt;"Monthly",$C1799&lt;&gt;"Maintenance",$C1799&lt;&gt;"Internal",$C1799&lt;&gt;"Hydrostatic"),AND($E1799&lt;&gt;"Pass",$E1799&lt;&gt;"Fail"),AND($G1799&lt;&gt;"",$G1799&lt;&gt;"Open",$G1799&lt;&gt;"Closed")),"Check inputs",IF(AND($E1799="Fail",$G1799=""),"Set follow-up","OK"))))</f>
        <v/>
      </c>
      <c r="I1799" s="26">
        <f>IF(AND(ISNUMBER($A1799),N($A1799)&gt;=18264,N($A1799)&lt;=73050),$A1799,0)</f>
        <v>0</v>
      </c>
    </row>
    <row r="1800" spans="1:9" x14ac:dyDescent="0.25">
      <c r="A1800" s="25"/>
      <c r="B1800" s="13"/>
      <c r="C1800" s="13"/>
      <c r="D1800" s="14"/>
      <c r="E1800" s="13"/>
      <c r="F1800" s="14"/>
      <c r="G1800" s="13"/>
      <c r="H1800" s="16" t="str">
        <f>IF(COUNTA($A1800:$G1800)=0,"",IF(OR($B1800="",SUMPRODUCT(--(Extinguishers!$A$2:$A$301=$B1800))&lt;&gt;1),"Check ID",IF(OR(NOT(AND(ISNUMBER($A1800),N($A1800)&gt;=18264,N($A1800)&lt;=73050)),N($A1800)&lt;SUMPRODUCT(--(Extinguishers!$A$2:$A$301=$B1800),Extinguishers!$E$2:$E$301),AND($C1800&lt;&gt;"Monthly",$C1800&lt;&gt;"Maintenance",$C1800&lt;&gt;"Internal",$C1800&lt;&gt;"Hydrostatic"),AND($E1800&lt;&gt;"Pass",$E1800&lt;&gt;"Fail"),AND($G1800&lt;&gt;"",$G1800&lt;&gt;"Open",$G1800&lt;&gt;"Closed")),"Check inputs",IF(AND($E1800="Fail",$G1800=""),"Set follow-up","OK"))))</f>
        <v/>
      </c>
      <c r="I1800" s="26">
        <f>IF(AND(ISNUMBER($A1800),N($A1800)&gt;=18264,N($A1800)&lt;=73050),$A1800,0)</f>
        <v>0</v>
      </c>
    </row>
    <row r="1801" spans="1:9" x14ac:dyDescent="0.25">
      <c r="A1801" s="25"/>
      <c r="B1801" s="13"/>
      <c r="C1801" s="13"/>
      <c r="D1801" s="14"/>
      <c r="E1801" s="13"/>
      <c r="F1801" s="14"/>
      <c r="G1801" s="13"/>
      <c r="H1801" s="16" t="str">
        <f>IF(COUNTA($A1801:$G1801)=0,"",IF(OR($B1801="",SUMPRODUCT(--(Extinguishers!$A$2:$A$301=$B1801))&lt;&gt;1),"Check ID",IF(OR(NOT(AND(ISNUMBER($A1801),N($A1801)&gt;=18264,N($A1801)&lt;=73050)),N($A1801)&lt;SUMPRODUCT(--(Extinguishers!$A$2:$A$301=$B1801),Extinguishers!$E$2:$E$301),AND($C1801&lt;&gt;"Monthly",$C1801&lt;&gt;"Maintenance",$C1801&lt;&gt;"Internal",$C1801&lt;&gt;"Hydrostatic"),AND($E1801&lt;&gt;"Pass",$E1801&lt;&gt;"Fail"),AND($G1801&lt;&gt;"",$G1801&lt;&gt;"Open",$G1801&lt;&gt;"Closed")),"Check inputs",IF(AND($E1801="Fail",$G1801=""),"Set follow-up","OK"))))</f>
        <v/>
      </c>
      <c r="I1801" s="26">
        <f>IF(AND(ISNUMBER($A1801),N($A1801)&gt;=18264,N($A1801)&lt;=73050),$A1801,0)</f>
        <v>0</v>
      </c>
    </row>
    <row r="1802" spans="1:9" x14ac:dyDescent="0.25">
      <c r="A1802" s="25"/>
      <c r="B1802" s="13"/>
      <c r="C1802" s="13"/>
      <c r="D1802" s="14"/>
      <c r="E1802" s="13"/>
      <c r="F1802" s="14"/>
      <c r="G1802" s="13"/>
      <c r="H1802" s="16" t="str">
        <f>IF(COUNTA($A1802:$G1802)=0,"",IF(OR($B1802="",SUMPRODUCT(--(Extinguishers!$A$2:$A$301=$B1802))&lt;&gt;1),"Check ID",IF(OR(NOT(AND(ISNUMBER($A1802),N($A1802)&gt;=18264,N($A1802)&lt;=73050)),N($A1802)&lt;SUMPRODUCT(--(Extinguishers!$A$2:$A$301=$B1802),Extinguishers!$E$2:$E$301),AND($C1802&lt;&gt;"Monthly",$C1802&lt;&gt;"Maintenance",$C1802&lt;&gt;"Internal",$C1802&lt;&gt;"Hydrostatic"),AND($E1802&lt;&gt;"Pass",$E1802&lt;&gt;"Fail"),AND($G1802&lt;&gt;"",$G1802&lt;&gt;"Open",$G1802&lt;&gt;"Closed")),"Check inputs",IF(AND($E1802="Fail",$G1802=""),"Set follow-up","OK"))))</f>
        <v/>
      </c>
      <c r="I1802" s="26">
        <f>IF(AND(ISNUMBER($A1802),N($A1802)&gt;=18264,N($A1802)&lt;=73050),$A1802,0)</f>
        <v>0</v>
      </c>
    </row>
    <row r="1803" spans="1:9" x14ac:dyDescent="0.25">
      <c r="A1803" s="25"/>
      <c r="B1803" s="13"/>
      <c r="C1803" s="13"/>
      <c r="D1803" s="14"/>
      <c r="E1803" s="13"/>
      <c r="F1803" s="14"/>
      <c r="G1803" s="13"/>
      <c r="H1803" s="16" t="str">
        <f>IF(COUNTA($A1803:$G1803)=0,"",IF(OR($B1803="",SUMPRODUCT(--(Extinguishers!$A$2:$A$301=$B1803))&lt;&gt;1),"Check ID",IF(OR(NOT(AND(ISNUMBER($A1803),N($A1803)&gt;=18264,N($A1803)&lt;=73050)),N($A1803)&lt;SUMPRODUCT(--(Extinguishers!$A$2:$A$301=$B1803),Extinguishers!$E$2:$E$301),AND($C1803&lt;&gt;"Monthly",$C1803&lt;&gt;"Maintenance",$C1803&lt;&gt;"Internal",$C1803&lt;&gt;"Hydrostatic"),AND($E1803&lt;&gt;"Pass",$E1803&lt;&gt;"Fail"),AND($G1803&lt;&gt;"",$G1803&lt;&gt;"Open",$G1803&lt;&gt;"Closed")),"Check inputs",IF(AND($E1803="Fail",$G1803=""),"Set follow-up","OK"))))</f>
        <v/>
      </c>
      <c r="I1803" s="26">
        <f>IF(AND(ISNUMBER($A1803),N($A1803)&gt;=18264,N($A1803)&lt;=73050),$A1803,0)</f>
        <v>0</v>
      </c>
    </row>
    <row r="1804" spans="1:9" x14ac:dyDescent="0.25">
      <c r="A1804" s="25"/>
      <c r="B1804" s="13"/>
      <c r="C1804" s="13"/>
      <c r="D1804" s="14"/>
      <c r="E1804" s="13"/>
      <c r="F1804" s="14"/>
      <c r="G1804" s="13"/>
      <c r="H1804" s="16" t="str">
        <f>IF(COUNTA($A1804:$G1804)=0,"",IF(OR($B1804="",SUMPRODUCT(--(Extinguishers!$A$2:$A$301=$B1804))&lt;&gt;1),"Check ID",IF(OR(NOT(AND(ISNUMBER($A1804),N($A1804)&gt;=18264,N($A1804)&lt;=73050)),N($A1804)&lt;SUMPRODUCT(--(Extinguishers!$A$2:$A$301=$B1804),Extinguishers!$E$2:$E$301),AND($C1804&lt;&gt;"Monthly",$C1804&lt;&gt;"Maintenance",$C1804&lt;&gt;"Internal",$C1804&lt;&gt;"Hydrostatic"),AND($E1804&lt;&gt;"Pass",$E1804&lt;&gt;"Fail"),AND($G1804&lt;&gt;"",$G1804&lt;&gt;"Open",$G1804&lt;&gt;"Closed")),"Check inputs",IF(AND($E1804="Fail",$G1804=""),"Set follow-up","OK"))))</f>
        <v/>
      </c>
      <c r="I1804" s="26">
        <f>IF(AND(ISNUMBER($A1804),N($A1804)&gt;=18264,N($A1804)&lt;=73050),$A1804,0)</f>
        <v>0</v>
      </c>
    </row>
    <row r="1805" spans="1:9" x14ac:dyDescent="0.25">
      <c r="A1805" s="25"/>
      <c r="B1805" s="13"/>
      <c r="C1805" s="13"/>
      <c r="D1805" s="14"/>
      <c r="E1805" s="13"/>
      <c r="F1805" s="14"/>
      <c r="G1805" s="13"/>
      <c r="H1805" s="16" t="str">
        <f>IF(COUNTA($A1805:$G1805)=0,"",IF(OR($B1805="",SUMPRODUCT(--(Extinguishers!$A$2:$A$301=$B1805))&lt;&gt;1),"Check ID",IF(OR(NOT(AND(ISNUMBER($A1805),N($A1805)&gt;=18264,N($A1805)&lt;=73050)),N($A1805)&lt;SUMPRODUCT(--(Extinguishers!$A$2:$A$301=$B1805),Extinguishers!$E$2:$E$301),AND($C1805&lt;&gt;"Monthly",$C1805&lt;&gt;"Maintenance",$C1805&lt;&gt;"Internal",$C1805&lt;&gt;"Hydrostatic"),AND($E1805&lt;&gt;"Pass",$E1805&lt;&gt;"Fail"),AND($G1805&lt;&gt;"",$G1805&lt;&gt;"Open",$G1805&lt;&gt;"Closed")),"Check inputs",IF(AND($E1805="Fail",$G1805=""),"Set follow-up","OK"))))</f>
        <v/>
      </c>
      <c r="I1805" s="26">
        <f>IF(AND(ISNUMBER($A1805),N($A1805)&gt;=18264,N($A1805)&lt;=73050),$A1805,0)</f>
        <v>0</v>
      </c>
    </row>
    <row r="1806" spans="1:9" x14ac:dyDescent="0.25">
      <c r="A1806" s="25"/>
      <c r="B1806" s="13"/>
      <c r="C1806" s="13"/>
      <c r="D1806" s="14"/>
      <c r="E1806" s="13"/>
      <c r="F1806" s="14"/>
      <c r="G1806" s="13"/>
      <c r="H1806" s="16" t="str">
        <f>IF(COUNTA($A1806:$G1806)=0,"",IF(OR($B1806="",SUMPRODUCT(--(Extinguishers!$A$2:$A$301=$B1806))&lt;&gt;1),"Check ID",IF(OR(NOT(AND(ISNUMBER($A1806),N($A1806)&gt;=18264,N($A1806)&lt;=73050)),N($A1806)&lt;SUMPRODUCT(--(Extinguishers!$A$2:$A$301=$B1806),Extinguishers!$E$2:$E$301),AND($C1806&lt;&gt;"Monthly",$C1806&lt;&gt;"Maintenance",$C1806&lt;&gt;"Internal",$C1806&lt;&gt;"Hydrostatic"),AND($E1806&lt;&gt;"Pass",$E1806&lt;&gt;"Fail"),AND($G1806&lt;&gt;"",$G1806&lt;&gt;"Open",$G1806&lt;&gt;"Closed")),"Check inputs",IF(AND($E1806="Fail",$G1806=""),"Set follow-up","OK"))))</f>
        <v/>
      </c>
      <c r="I1806" s="26">
        <f>IF(AND(ISNUMBER($A1806),N($A1806)&gt;=18264,N($A1806)&lt;=73050),$A1806,0)</f>
        <v>0</v>
      </c>
    </row>
    <row r="1807" spans="1:9" x14ac:dyDescent="0.25">
      <c r="A1807" s="25"/>
      <c r="B1807" s="13"/>
      <c r="C1807" s="13"/>
      <c r="D1807" s="14"/>
      <c r="E1807" s="13"/>
      <c r="F1807" s="14"/>
      <c r="G1807" s="13"/>
      <c r="H1807" s="16" t="str">
        <f>IF(COUNTA($A1807:$G1807)=0,"",IF(OR($B1807="",SUMPRODUCT(--(Extinguishers!$A$2:$A$301=$B1807))&lt;&gt;1),"Check ID",IF(OR(NOT(AND(ISNUMBER($A1807),N($A1807)&gt;=18264,N($A1807)&lt;=73050)),N($A1807)&lt;SUMPRODUCT(--(Extinguishers!$A$2:$A$301=$B1807),Extinguishers!$E$2:$E$301),AND($C1807&lt;&gt;"Monthly",$C1807&lt;&gt;"Maintenance",$C1807&lt;&gt;"Internal",$C1807&lt;&gt;"Hydrostatic"),AND($E1807&lt;&gt;"Pass",$E1807&lt;&gt;"Fail"),AND($G1807&lt;&gt;"",$G1807&lt;&gt;"Open",$G1807&lt;&gt;"Closed")),"Check inputs",IF(AND($E1807="Fail",$G1807=""),"Set follow-up","OK"))))</f>
        <v/>
      </c>
      <c r="I1807" s="26">
        <f>IF(AND(ISNUMBER($A1807),N($A1807)&gt;=18264,N($A1807)&lt;=73050),$A1807,0)</f>
        <v>0</v>
      </c>
    </row>
    <row r="1808" spans="1:9" x14ac:dyDescent="0.25">
      <c r="A1808" s="25"/>
      <c r="B1808" s="13"/>
      <c r="C1808" s="13"/>
      <c r="D1808" s="14"/>
      <c r="E1808" s="13"/>
      <c r="F1808" s="14"/>
      <c r="G1808" s="13"/>
      <c r="H1808" s="16" t="str">
        <f>IF(COUNTA($A1808:$G1808)=0,"",IF(OR($B1808="",SUMPRODUCT(--(Extinguishers!$A$2:$A$301=$B1808))&lt;&gt;1),"Check ID",IF(OR(NOT(AND(ISNUMBER($A1808),N($A1808)&gt;=18264,N($A1808)&lt;=73050)),N($A1808)&lt;SUMPRODUCT(--(Extinguishers!$A$2:$A$301=$B1808),Extinguishers!$E$2:$E$301),AND($C1808&lt;&gt;"Monthly",$C1808&lt;&gt;"Maintenance",$C1808&lt;&gt;"Internal",$C1808&lt;&gt;"Hydrostatic"),AND($E1808&lt;&gt;"Pass",$E1808&lt;&gt;"Fail"),AND($G1808&lt;&gt;"",$G1808&lt;&gt;"Open",$G1808&lt;&gt;"Closed")),"Check inputs",IF(AND($E1808="Fail",$G1808=""),"Set follow-up","OK"))))</f>
        <v/>
      </c>
      <c r="I1808" s="26">
        <f>IF(AND(ISNUMBER($A1808),N($A1808)&gt;=18264,N($A1808)&lt;=73050),$A1808,0)</f>
        <v>0</v>
      </c>
    </row>
    <row r="1809" spans="1:9" x14ac:dyDescent="0.25">
      <c r="A1809" s="25"/>
      <c r="B1809" s="13"/>
      <c r="C1809" s="13"/>
      <c r="D1809" s="14"/>
      <c r="E1809" s="13"/>
      <c r="F1809" s="14"/>
      <c r="G1809" s="13"/>
      <c r="H1809" s="16" t="str">
        <f>IF(COUNTA($A1809:$G1809)=0,"",IF(OR($B1809="",SUMPRODUCT(--(Extinguishers!$A$2:$A$301=$B1809))&lt;&gt;1),"Check ID",IF(OR(NOT(AND(ISNUMBER($A1809),N($A1809)&gt;=18264,N($A1809)&lt;=73050)),N($A1809)&lt;SUMPRODUCT(--(Extinguishers!$A$2:$A$301=$B1809),Extinguishers!$E$2:$E$301),AND($C1809&lt;&gt;"Monthly",$C1809&lt;&gt;"Maintenance",$C1809&lt;&gt;"Internal",$C1809&lt;&gt;"Hydrostatic"),AND($E1809&lt;&gt;"Pass",$E1809&lt;&gt;"Fail"),AND($G1809&lt;&gt;"",$G1809&lt;&gt;"Open",$G1809&lt;&gt;"Closed")),"Check inputs",IF(AND($E1809="Fail",$G1809=""),"Set follow-up","OK"))))</f>
        <v/>
      </c>
      <c r="I1809" s="26">
        <f>IF(AND(ISNUMBER($A1809),N($A1809)&gt;=18264,N($A1809)&lt;=73050),$A1809,0)</f>
        <v>0</v>
      </c>
    </row>
    <row r="1810" spans="1:9" x14ac:dyDescent="0.25">
      <c r="A1810" s="25"/>
      <c r="B1810" s="13"/>
      <c r="C1810" s="13"/>
      <c r="D1810" s="14"/>
      <c r="E1810" s="13"/>
      <c r="F1810" s="14"/>
      <c r="G1810" s="13"/>
      <c r="H1810" s="16" t="str">
        <f>IF(COUNTA($A1810:$G1810)=0,"",IF(OR($B1810="",SUMPRODUCT(--(Extinguishers!$A$2:$A$301=$B1810))&lt;&gt;1),"Check ID",IF(OR(NOT(AND(ISNUMBER($A1810),N($A1810)&gt;=18264,N($A1810)&lt;=73050)),N($A1810)&lt;SUMPRODUCT(--(Extinguishers!$A$2:$A$301=$B1810),Extinguishers!$E$2:$E$301),AND($C1810&lt;&gt;"Monthly",$C1810&lt;&gt;"Maintenance",$C1810&lt;&gt;"Internal",$C1810&lt;&gt;"Hydrostatic"),AND($E1810&lt;&gt;"Pass",$E1810&lt;&gt;"Fail"),AND($G1810&lt;&gt;"",$G1810&lt;&gt;"Open",$G1810&lt;&gt;"Closed")),"Check inputs",IF(AND($E1810="Fail",$G1810=""),"Set follow-up","OK"))))</f>
        <v/>
      </c>
      <c r="I1810" s="26">
        <f>IF(AND(ISNUMBER($A1810),N($A1810)&gt;=18264,N($A1810)&lt;=73050),$A1810,0)</f>
        <v>0</v>
      </c>
    </row>
    <row r="1811" spans="1:9" x14ac:dyDescent="0.25">
      <c r="A1811" s="25"/>
      <c r="B1811" s="13"/>
      <c r="C1811" s="13"/>
      <c r="D1811" s="14"/>
      <c r="E1811" s="13"/>
      <c r="F1811" s="14"/>
      <c r="G1811" s="13"/>
      <c r="H1811" s="16" t="str">
        <f>IF(COUNTA($A1811:$G1811)=0,"",IF(OR($B1811="",SUMPRODUCT(--(Extinguishers!$A$2:$A$301=$B1811))&lt;&gt;1),"Check ID",IF(OR(NOT(AND(ISNUMBER($A1811),N($A1811)&gt;=18264,N($A1811)&lt;=73050)),N($A1811)&lt;SUMPRODUCT(--(Extinguishers!$A$2:$A$301=$B1811),Extinguishers!$E$2:$E$301),AND($C1811&lt;&gt;"Monthly",$C1811&lt;&gt;"Maintenance",$C1811&lt;&gt;"Internal",$C1811&lt;&gt;"Hydrostatic"),AND($E1811&lt;&gt;"Pass",$E1811&lt;&gt;"Fail"),AND($G1811&lt;&gt;"",$G1811&lt;&gt;"Open",$G1811&lt;&gt;"Closed")),"Check inputs",IF(AND($E1811="Fail",$G1811=""),"Set follow-up","OK"))))</f>
        <v/>
      </c>
      <c r="I1811" s="26">
        <f>IF(AND(ISNUMBER($A1811),N($A1811)&gt;=18264,N($A1811)&lt;=73050),$A1811,0)</f>
        <v>0</v>
      </c>
    </row>
    <row r="1812" spans="1:9" x14ac:dyDescent="0.25">
      <c r="A1812" s="25"/>
      <c r="B1812" s="13"/>
      <c r="C1812" s="13"/>
      <c r="D1812" s="14"/>
      <c r="E1812" s="13"/>
      <c r="F1812" s="14"/>
      <c r="G1812" s="13"/>
      <c r="H1812" s="16" t="str">
        <f>IF(COUNTA($A1812:$G1812)=0,"",IF(OR($B1812="",SUMPRODUCT(--(Extinguishers!$A$2:$A$301=$B1812))&lt;&gt;1),"Check ID",IF(OR(NOT(AND(ISNUMBER($A1812),N($A1812)&gt;=18264,N($A1812)&lt;=73050)),N($A1812)&lt;SUMPRODUCT(--(Extinguishers!$A$2:$A$301=$B1812),Extinguishers!$E$2:$E$301),AND($C1812&lt;&gt;"Monthly",$C1812&lt;&gt;"Maintenance",$C1812&lt;&gt;"Internal",$C1812&lt;&gt;"Hydrostatic"),AND($E1812&lt;&gt;"Pass",$E1812&lt;&gt;"Fail"),AND($G1812&lt;&gt;"",$G1812&lt;&gt;"Open",$G1812&lt;&gt;"Closed")),"Check inputs",IF(AND($E1812="Fail",$G1812=""),"Set follow-up","OK"))))</f>
        <v/>
      </c>
      <c r="I1812" s="26">
        <f>IF(AND(ISNUMBER($A1812),N($A1812)&gt;=18264,N($A1812)&lt;=73050),$A1812,0)</f>
        <v>0</v>
      </c>
    </row>
    <row r="1813" spans="1:9" x14ac:dyDescent="0.25">
      <c r="A1813" s="25"/>
      <c r="B1813" s="13"/>
      <c r="C1813" s="13"/>
      <c r="D1813" s="14"/>
      <c r="E1813" s="13"/>
      <c r="F1813" s="14"/>
      <c r="G1813" s="13"/>
      <c r="H1813" s="16" t="str">
        <f>IF(COUNTA($A1813:$G1813)=0,"",IF(OR($B1813="",SUMPRODUCT(--(Extinguishers!$A$2:$A$301=$B1813))&lt;&gt;1),"Check ID",IF(OR(NOT(AND(ISNUMBER($A1813),N($A1813)&gt;=18264,N($A1813)&lt;=73050)),N($A1813)&lt;SUMPRODUCT(--(Extinguishers!$A$2:$A$301=$B1813),Extinguishers!$E$2:$E$301),AND($C1813&lt;&gt;"Monthly",$C1813&lt;&gt;"Maintenance",$C1813&lt;&gt;"Internal",$C1813&lt;&gt;"Hydrostatic"),AND($E1813&lt;&gt;"Pass",$E1813&lt;&gt;"Fail"),AND($G1813&lt;&gt;"",$G1813&lt;&gt;"Open",$G1813&lt;&gt;"Closed")),"Check inputs",IF(AND($E1813="Fail",$G1813=""),"Set follow-up","OK"))))</f>
        <v/>
      </c>
      <c r="I1813" s="26">
        <f>IF(AND(ISNUMBER($A1813),N($A1813)&gt;=18264,N($A1813)&lt;=73050),$A1813,0)</f>
        <v>0</v>
      </c>
    </row>
    <row r="1814" spans="1:9" x14ac:dyDescent="0.25">
      <c r="A1814" s="25"/>
      <c r="B1814" s="13"/>
      <c r="C1814" s="13"/>
      <c r="D1814" s="14"/>
      <c r="E1814" s="13"/>
      <c r="F1814" s="14"/>
      <c r="G1814" s="13"/>
      <c r="H1814" s="16" t="str">
        <f>IF(COUNTA($A1814:$G1814)=0,"",IF(OR($B1814="",SUMPRODUCT(--(Extinguishers!$A$2:$A$301=$B1814))&lt;&gt;1),"Check ID",IF(OR(NOT(AND(ISNUMBER($A1814),N($A1814)&gt;=18264,N($A1814)&lt;=73050)),N($A1814)&lt;SUMPRODUCT(--(Extinguishers!$A$2:$A$301=$B1814),Extinguishers!$E$2:$E$301),AND($C1814&lt;&gt;"Monthly",$C1814&lt;&gt;"Maintenance",$C1814&lt;&gt;"Internal",$C1814&lt;&gt;"Hydrostatic"),AND($E1814&lt;&gt;"Pass",$E1814&lt;&gt;"Fail"),AND($G1814&lt;&gt;"",$G1814&lt;&gt;"Open",$G1814&lt;&gt;"Closed")),"Check inputs",IF(AND($E1814="Fail",$G1814=""),"Set follow-up","OK"))))</f>
        <v/>
      </c>
      <c r="I1814" s="26">
        <f>IF(AND(ISNUMBER($A1814),N($A1814)&gt;=18264,N($A1814)&lt;=73050),$A1814,0)</f>
        <v>0</v>
      </c>
    </row>
    <row r="1815" spans="1:9" x14ac:dyDescent="0.25">
      <c r="A1815" s="25"/>
      <c r="B1815" s="13"/>
      <c r="C1815" s="13"/>
      <c r="D1815" s="14"/>
      <c r="E1815" s="13"/>
      <c r="F1815" s="14"/>
      <c r="G1815" s="13"/>
      <c r="H1815" s="16" t="str">
        <f>IF(COUNTA($A1815:$G1815)=0,"",IF(OR($B1815="",SUMPRODUCT(--(Extinguishers!$A$2:$A$301=$B1815))&lt;&gt;1),"Check ID",IF(OR(NOT(AND(ISNUMBER($A1815),N($A1815)&gt;=18264,N($A1815)&lt;=73050)),N($A1815)&lt;SUMPRODUCT(--(Extinguishers!$A$2:$A$301=$B1815),Extinguishers!$E$2:$E$301),AND($C1815&lt;&gt;"Monthly",$C1815&lt;&gt;"Maintenance",$C1815&lt;&gt;"Internal",$C1815&lt;&gt;"Hydrostatic"),AND($E1815&lt;&gt;"Pass",$E1815&lt;&gt;"Fail"),AND($G1815&lt;&gt;"",$G1815&lt;&gt;"Open",$G1815&lt;&gt;"Closed")),"Check inputs",IF(AND($E1815="Fail",$G1815=""),"Set follow-up","OK"))))</f>
        <v/>
      </c>
      <c r="I1815" s="26">
        <f>IF(AND(ISNUMBER($A1815),N($A1815)&gt;=18264,N($A1815)&lt;=73050),$A1815,0)</f>
        <v>0</v>
      </c>
    </row>
    <row r="1816" spans="1:9" x14ac:dyDescent="0.25">
      <c r="A1816" s="25"/>
      <c r="B1816" s="13"/>
      <c r="C1816" s="13"/>
      <c r="D1816" s="14"/>
      <c r="E1816" s="13"/>
      <c r="F1816" s="14"/>
      <c r="G1816" s="13"/>
      <c r="H1816" s="16" t="str">
        <f>IF(COUNTA($A1816:$G1816)=0,"",IF(OR($B1816="",SUMPRODUCT(--(Extinguishers!$A$2:$A$301=$B1816))&lt;&gt;1),"Check ID",IF(OR(NOT(AND(ISNUMBER($A1816),N($A1816)&gt;=18264,N($A1816)&lt;=73050)),N($A1816)&lt;SUMPRODUCT(--(Extinguishers!$A$2:$A$301=$B1816),Extinguishers!$E$2:$E$301),AND($C1816&lt;&gt;"Monthly",$C1816&lt;&gt;"Maintenance",$C1816&lt;&gt;"Internal",$C1816&lt;&gt;"Hydrostatic"),AND($E1816&lt;&gt;"Pass",$E1816&lt;&gt;"Fail"),AND($G1816&lt;&gt;"",$G1816&lt;&gt;"Open",$G1816&lt;&gt;"Closed")),"Check inputs",IF(AND($E1816="Fail",$G1816=""),"Set follow-up","OK"))))</f>
        <v/>
      </c>
      <c r="I1816" s="26">
        <f>IF(AND(ISNUMBER($A1816),N($A1816)&gt;=18264,N($A1816)&lt;=73050),$A1816,0)</f>
        <v>0</v>
      </c>
    </row>
    <row r="1817" spans="1:9" x14ac:dyDescent="0.25">
      <c r="A1817" s="25"/>
      <c r="B1817" s="13"/>
      <c r="C1817" s="13"/>
      <c r="D1817" s="14"/>
      <c r="E1817" s="13"/>
      <c r="F1817" s="14"/>
      <c r="G1817" s="13"/>
      <c r="H1817" s="16" t="str">
        <f>IF(COUNTA($A1817:$G1817)=0,"",IF(OR($B1817="",SUMPRODUCT(--(Extinguishers!$A$2:$A$301=$B1817))&lt;&gt;1),"Check ID",IF(OR(NOT(AND(ISNUMBER($A1817),N($A1817)&gt;=18264,N($A1817)&lt;=73050)),N($A1817)&lt;SUMPRODUCT(--(Extinguishers!$A$2:$A$301=$B1817),Extinguishers!$E$2:$E$301),AND($C1817&lt;&gt;"Monthly",$C1817&lt;&gt;"Maintenance",$C1817&lt;&gt;"Internal",$C1817&lt;&gt;"Hydrostatic"),AND($E1817&lt;&gt;"Pass",$E1817&lt;&gt;"Fail"),AND($G1817&lt;&gt;"",$G1817&lt;&gt;"Open",$G1817&lt;&gt;"Closed")),"Check inputs",IF(AND($E1817="Fail",$G1817=""),"Set follow-up","OK"))))</f>
        <v/>
      </c>
      <c r="I1817" s="26">
        <f>IF(AND(ISNUMBER($A1817),N($A1817)&gt;=18264,N($A1817)&lt;=73050),$A1817,0)</f>
        <v>0</v>
      </c>
    </row>
    <row r="1818" spans="1:9" x14ac:dyDescent="0.25">
      <c r="A1818" s="25"/>
      <c r="B1818" s="13"/>
      <c r="C1818" s="13"/>
      <c r="D1818" s="14"/>
      <c r="E1818" s="13"/>
      <c r="F1818" s="14"/>
      <c r="G1818" s="13"/>
      <c r="H1818" s="16" t="str">
        <f>IF(COUNTA($A1818:$G1818)=0,"",IF(OR($B1818="",SUMPRODUCT(--(Extinguishers!$A$2:$A$301=$B1818))&lt;&gt;1),"Check ID",IF(OR(NOT(AND(ISNUMBER($A1818),N($A1818)&gt;=18264,N($A1818)&lt;=73050)),N($A1818)&lt;SUMPRODUCT(--(Extinguishers!$A$2:$A$301=$B1818),Extinguishers!$E$2:$E$301),AND($C1818&lt;&gt;"Monthly",$C1818&lt;&gt;"Maintenance",$C1818&lt;&gt;"Internal",$C1818&lt;&gt;"Hydrostatic"),AND($E1818&lt;&gt;"Pass",$E1818&lt;&gt;"Fail"),AND($G1818&lt;&gt;"",$G1818&lt;&gt;"Open",$G1818&lt;&gt;"Closed")),"Check inputs",IF(AND($E1818="Fail",$G1818=""),"Set follow-up","OK"))))</f>
        <v/>
      </c>
      <c r="I1818" s="26">
        <f>IF(AND(ISNUMBER($A1818),N($A1818)&gt;=18264,N($A1818)&lt;=73050),$A1818,0)</f>
        <v>0</v>
      </c>
    </row>
    <row r="1819" spans="1:9" x14ac:dyDescent="0.25">
      <c r="A1819" s="25"/>
      <c r="B1819" s="13"/>
      <c r="C1819" s="13"/>
      <c r="D1819" s="14"/>
      <c r="E1819" s="13"/>
      <c r="F1819" s="14"/>
      <c r="G1819" s="13"/>
      <c r="H1819" s="16" t="str">
        <f>IF(COUNTA($A1819:$G1819)=0,"",IF(OR($B1819="",SUMPRODUCT(--(Extinguishers!$A$2:$A$301=$B1819))&lt;&gt;1),"Check ID",IF(OR(NOT(AND(ISNUMBER($A1819),N($A1819)&gt;=18264,N($A1819)&lt;=73050)),N($A1819)&lt;SUMPRODUCT(--(Extinguishers!$A$2:$A$301=$B1819),Extinguishers!$E$2:$E$301),AND($C1819&lt;&gt;"Monthly",$C1819&lt;&gt;"Maintenance",$C1819&lt;&gt;"Internal",$C1819&lt;&gt;"Hydrostatic"),AND($E1819&lt;&gt;"Pass",$E1819&lt;&gt;"Fail"),AND($G1819&lt;&gt;"",$G1819&lt;&gt;"Open",$G1819&lt;&gt;"Closed")),"Check inputs",IF(AND($E1819="Fail",$G1819=""),"Set follow-up","OK"))))</f>
        <v/>
      </c>
      <c r="I1819" s="26">
        <f>IF(AND(ISNUMBER($A1819),N($A1819)&gt;=18264,N($A1819)&lt;=73050),$A1819,0)</f>
        <v>0</v>
      </c>
    </row>
    <row r="1820" spans="1:9" x14ac:dyDescent="0.25">
      <c r="A1820" s="25"/>
      <c r="B1820" s="13"/>
      <c r="C1820" s="13"/>
      <c r="D1820" s="14"/>
      <c r="E1820" s="13"/>
      <c r="F1820" s="14"/>
      <c r="G1820" s="13"/>
      <c r="H1820" s="16" t="str">
        <f>IF(COUNTA($A1820:$G1820)=0,"",IF(OR($B1820="",SUMPRODUCT(--(Extinguishers!$A$2:$A$301=$B1820))&lt;&gt;1),"Check ID",IF(OR(NOT(AND(ISNUMBER($A1820),N($A1820)&gt;=18264,N($A1820)&lt;=73050)),N($A1820)&lt;SUMPRODUCT(--(Extinguishers!$A$2:$A$301=$B1820),Extinguishers!$E$2:$E$301),AND($C1820&lt;&gt;"Monthly",$C1820&lt;&gt;"Maintenance",$C1820&lt;&gt;"Internal",$C1820&lt;&gt;"Hydrostatic"),AND($E1820&lt;&gt;"Pass",$E1820&lt;&gt;"Fail"),AND($G1820&lt;&gt;"",$G1820&lt;&gt;"Open",$G1820&lt;&gt;"Closed")),"Check inputs",IF(AND($E1820="Fail",$G1820=""),"Set follow-up","OK"))))</f>
        <v/>
      </c>
      <c r="I1820" s="26">
        <f>IF(AND(ISNUMBER($A1820),N($A1820)&gt;=18264,N($A1820)&lt;=73050),$A1820,0)</f>
        <v>0</v>
      </c>
    </row>
    <row r="1821" spans="1:9" x14ac:dyDescent="0.25">
      <c r="A1821" s="25"/>
      <c r="B1821" s="13"/>
      <c r="C1821" s="13"/>
      <c r="D1821" s="14"/>
      <c r="E1821" s="13"/>
      <c r="F1821" s="14"/>
      <c r="G1821" s="13"/>
      <c r="H1821" s="16" t="str">
        <f>IF(COUNTA($A1821:$G1821)=0,"",IF(OR($B1821="",SUMPRODUCT(--(Extinguishers!$A$2:$A$301=$B1821))&lt;&gt;1),"Check ID",IF(OR(NOT(AND(ISNUMBER($A1821),N($A1821)&gt;=18264,N($A1821)&lt;=73050)),N($A1821)&lt;SUMPRODUCT(--(Extinguishers!$A$2:$A$301=$B1821),Extinguishers!$E$2:$E$301),AND($C1821&lt;&gt;"Monthly",$C1821&lt;&gt;"Maintenance",$C1821&lt;&gt;"Internal",$C1821&lt;&gt;"Hydrostatic"),AND($E1821&lt;&gt;"Pass",$E1821&lt;&gt;"Fail"),AND($G1821&lt;&gt;"",$G1821&lt;&gt;"Open",$G1821&lt;&gt;"Closed")),"Check inputs",IF(AND($E1821="Fail",$G1821=""),"Set follow-up","OK"))))</f>
        <v/>
      </c>
      <c r="I1821" s="26">
        <f>IF(AND(ISNUMBER($A1821),N($A1821)&gt;=18264,N($A1821)&lt;=73050),$A1821,0)</f>
        <v>0</v>
      </c>
    </row>
    <row r="1822" spans="1:9" x14ac:dyDescent="0.25">
      <c r="A1822" s="25"/>
      <c r="B1822" s="13"/>
      <c r="C1822" s="13"/>
      <c r="D1822" s="14"/>
      <c r="E1822" s="13"/>
      <c r="F1822" s="14"/>
      <c r="G1822" s="13"/>
      <c r="H1822" s="16" t="str">
        <f>IF(COUNTA($A1822:$G1822)=0,"",IF(OR($B1822="",SUMPRODUCT(--(Extinguishers!$A$2:$A$301=$B1822))&lt;&gt;1),"Check ID",IF(OR(NOT(AND(ISNUMBER($A1822),N($A1822)&gt;=18264,N($A1822)&lt;=73050)),N($A1822)&lt;SUMPRODUCT(--(Extinguishers!$A$2:$A$301=$B1822),Extinguishers!$E$2:$E$301),AND($C1822&lt;&gt;"Monthly",$C1822&lt;&gt;"Maintenance",$C1822&lt;&gt;"Internal",$C1822&lt;&gt;"Hydrostatic"),AND($E1822&lt;&gt;"Pass",$E1822&lt;&gt;"Fail"),AND($G1822&lt;&gt;"",$G1822&lt;&gt;"Open",$G1822&lt;&gt;"Closed")),"Check inputs",IF(AND($E1822="Fail",$G1822=""),"Set follow-up","OK"))))</f>
        <v/>
      </c>
      <c r="I1822" s="26">
        <f>IF(AND(ISNUMBER($A1822),N($A1822)&gt;=18264,N($A1822)&lt;=73050),$A1822,0)</f>
        <v>0</v>
      </c>
    </row>
    <row r="1823" spans="1:9" x14ac:dyDescent="0.25">
      <c r="A1823" s="25"/>
      <c r="B1823" s="13"/>
      <c r="C1823" s="13"/>
      <c r="D1823" s="14"/>
      <c r="E1823" s="13"/>
      <c r="F1823" s="14"/>
      <c r="G1823" s="13"/>
      <c r="H1823" s="16" t="str">
        <f>IF(COUNTA($A1823:$G1823)=0,"",IF(OR($B1823="",SUMPRODUCT(--(Extinguishers!$A$2:$A$301=$B1823))&lt;&gt;1),"Check ID",IF(OR(NOT(AND(ISNUMBER($A1823),N($A1823)&gt;=18264,N($A1823)&lt;=73050)),N($A1823)&lt;SUMPRODUCT(--(Extinguishers!$A$2:$A$301=$B1823),Extinguishers!$E$2:$E$301),AND($C1823&lt;&gt;"Monthly",$C1823&lt;&gt;"Maintenance",$C1823&lt;&gt;"Internal",$C1823&lt;&gt;"Hydrostatic"),AND($E1823&lt;&gt;"Pass",$E1823&lt;&gt;"Fail"),AND($G1823&lt;&gt;"",$G1823&lt;&gt;"Open",$G1823&lt;&gt;"Closed")),"Check inputs",IF(AND($E1823="Fail",$G1823=""),"Set follow-up","OK"))))</f>
        <v/>
      </c>
      <c r="I1823" s="26">
        <f>IF(AND(ISNUMBER($A1823),N($A1823)&gt;=18264,N($A1823)&lt;=73050),$A1823,0)</f>
        <v>0</v>
      </c>
    </row>
    <row r="1824" spans="1:9" x14ac:dyDescent="0.25">
      <c r="A1824" s="25"/>
      <c r="B1824" s="13"/>
      <c r="C1824" s="13"/>
      <c r="D1824" s="14"/>
      <c r="E1824" s="13"/>
      <c r="F1824" s="14"/>
      <c r="G1824" s="13"/>
      <c r="H1824" s="16" t="str">
        <f>IF(COUNTA($A1824:$G1824)=0,"",IF(OR($B1824="",SUMPRODUCT(--(Extinguishers!$A$2:$A$301=$B1824))&lt;&gt;1),"Check ID",IF(OR(NOT(AND(ISNUMBER($A1824),N($A1824)&gt;=18264,N($A1824)&lt;=73050)),N($A1824)&lt;SUMPRODUCT(--(Extinguishers!$A$2:$A$301=$B1824),Extinguishers!$E$2:$E$301),AND($C1824&lt;&gt;"Monthly",$C1824&lt;&gt;"Maintenance",$C1824&lt;&gt;"Internal",$C1824&lt;&gt;"Hydrostatic"),AND($E1824&lt;&gt;"Pass",$E1824&lt;&gt;"Fail"),AND($G1824&lt;&gt;"",$G1824&lt;&gt;"Open",$G1824&lt;&gt;"Closed")),"Check inputs",IF(AND($E1824="Fail",$G1824=""),"Set follow-up","OK"))))</f>
        <v/>
      </c>
      <c r="I1824" s="26">
        <f>IF(AND(ISNUMBER($A1824),N($A1824)&gt;=18264,N($A1824)&lt;=73050),$A1824,0)</f>
        <v>0</v>
      </c>
    </row>
    <row r="1825" spans="1:9" x14ac:dyDescent="0.25">
      <c r="A1825" s="25"/>
      <c r="B1825" s="13"/>
      <c r="C1825" s="13"/>
      <c r="D1825" s="14"/>
      <c r="E1825" s="13"/>
      <c r="F1825" s="14"/>
      <c r="G1825" s="13"/>
      <c r="H1825" s="16" t="str">
        <f>IF(COUNTA($A1825:$G1825)=0,"",IF(OR($B1825="",SUMPRODUCT(--(Extinguishers!$A$2:$A$301=$B1825))&lt;&gt;1),"Check ID",IF(OR(NOT(AND(ISNUMBER($A1825),N($A1825)&gt;=18264,N($A1825)&lt;=73050)),N($A1825)&lt;SUMPRODUCT(--(Extinguishers!$A$2:$A$301=$B1825),Extinguishers!$E$2:$E$301),AND($C1825&lt;&gt;"Monthly",$C1825&lt;&gt;"Maintenance",$C1825&lt;&gt;"Internal",$C1825&lt;&gt;"Hydrostatic"),AND($E1825&lt;&gt;"Pass",$E1825&lt;&gt;"Fail"),AND($G1825&lt;&gt;"",$G1825&lt;&gt;"Open",$G1825&lt;&gt;"Closed")),"Check inputs",IF(AND($E1825="Fail",$G1825=""),"Set follow-up","OK"))))</f>
        <v/>
      </c>
      <c r="I1825" s="26">
        <f>IF(AND(ISNUMBER($A1825),N($A1825)&gt;=18264,N($A1825)&lt;=73050),$A1825,0)</f>
        <v>0</v>
      </c>
    </row>
    <row r="1826" spans="1:9" x14ac:dyDescent="0.25">
      <c r="A1826" s="25"/>
      <c r="B1826" s="13"/>
      <c r="C1826" s="13"/>
      <c r="D1826" s="14"/>
      <c r="E1826" s="13"/>
      <c r="F1826" s="14"/>
      <c r="G1826" s="13"/>
      <c r="H1826" s="16" t="str">
        <f>IF(COUNTA($A1826:$G1826)=0,"",IF(OR($B1826="",SUMPRODUCT(--(Extinguishers!$A$2:$A$301=$B1826))&lt;&gt;1),"Check ID",IF(OR(NOT(AND(ISNUMBER($A1826),N($A1826)&gt;=18264,N($A1826)&lt;=73050)),N($A1826)&lt;SUMPRODUCT(--(Extinguishers!$A$2:$A$301=$B1826),Extinguishers!$E$2:$E$301),AND($C1826&lt;&gt;"Monthly",$C1826&lt;&gt;"Maintenance",$C1826&lt;&gt;"Internal",$C1826&lt;&gt;"Hydrostatic"),AND($E1826&lt;&gt;"Pass",$E1826&lt;&gt;"Fail"),AND($G1826&lt;&gt;"",$G1826&lt;&gt;"Open",$G1826&lt;&gt;"Closed")),"Check inputs",IF(AND($E1826="Fail",$G1826=""),"Set follow-up","OK"))))</f>
        <v/>
      </c>
      <c r="I1826" s="26">
        <f>IF(AND(ISNUMBER($A1826),N($A1826)&gt;=18264,N($A1826)&lt;=73050),$A1826,0)</f>
        <v>0</v>
      </c>
    </row>
    <row r="1827" spans="1:9" x14ac:dyDescent="0.25">
      <c r="A1827" s="25"/>
      <c r="B1827" s="13"/>
      <c r="C1827" s="13"/>
      <c r="D1827" s="14"/>
      <c r="E1827" s="13"/>
      <c r="F1827" s="14"/>
      <c r="G1827" s="13"/>
      <c r="H1827" s="16" t="str">
        <f>IF(COUNTA($A1827:$G1827)=0,"",IF(OR($B1827="",SUMPRODUCT(--(Extinguishers!$A$2:$A$301=$B1827))&lt;&gt;1),"Check ID",IF(OR(NOT(AND(ISNUMBER($A1827),N($A1827)&gt;=18264,N($A1827)&lt;=73050)),N($A1827)&lt;SUMPRODUCT(--(Extinguishers!$A$2:$A$301=$B1827),Extinguishers!$E$2:$E$301),AND($C1827&lt;&gt;"Monthly",$C1827&lt;&gt;"Maintenance",$C1827&lt;&gt;"Internal",$C1827&lt;&gt;"Hydrostatic"),AND($E1827&lt;&gt;"Pass",$E1827&lt;&gt;"Fail"),AND($G1827&lt;&gt;"",$G1827&lt;&gt;"Open",$G1827&lt;&gt;"Closed")),"Check inputs",IF(AND($E1827="Fail",$G1827=""),"Set follow-up","OK"))))</f>
        <v/>
      </c>
      <c r="I1827" s="26">
        <f>IF(AND(ISNUMBER($A1827),N($A1827)&gt;=18264,N($A1827)&lt;=73050),$A1827,0)</f>
        <v>0</v>
      </c>
    </row>
    <row r="1828" spans="1:9" x14ac:dyDescent="0.25">
      <c r="A1828" s="25"/>
      <c r="B1828" s="13"/>
      <c r="C1828" s="13"/>
      <c r="D1828" s="14"/>
      <c r="E1828" s="13"/>
      <c r="F1828" s="14"/>
      <c r="G1828" s="13"/>
      <c r="H1828" s="16" t="str">
        <f>IF(COUNTA($A1828:$G1828)=0,"",IF(OR($B1828="",SUMPRODUCT(--(Extinguishers!$A$2:$A$301=$B1828))&lt;&gt;1),"Check ID",IF(OR(NOT(AND(ISNUMBER($A1828),N($A1828)&gt;=18264,N($A1828)&lt;=73050)),N($A1828)&lt;SUMPRODUCT(--(Extinguishers!$A$2:$A$301=$B1828),Extinguishers!$E$2:$E$301),AND($C1828&lt;&gt;"Monthly",$C1828&lt;&gt;"Maintenance",$C1828&lt;&gt;"Internal",$C1828&lt;&gt;"Hydrostatic"),AND($E1828&lt;&gt;"Pass",$E1828&lt;&gt;"Fail"),AND($G1828&lt;&gt;"",$G1828&lt;&gt;"Open",$G1828&lt;&gt;"Closed")),"Check inputs",IF(AND($E1828="Fail",$G1828=""),"Set follow-up","OK"))))</f>
        <v/>
      </c>
      <c r="I1828" s="26">
        <f>IF(AND(ISNUMBER($A1828),N($A1828)&gt;=18264,N($A1828)&lt;=73050),$A1828,0)</f>
        <v>0</v>
      </c>
    </row>
    <row r="1829" spans="1:9" x14ac:dyDescent="0.25">
      <c r="A1829" s="25"/>
      <c r="B1829" s="13"/>
      <c r="C1829" s="13"/>
      <c r="D1829" s="14"/>
      <c r="E1829" s="13"/>
      <c r="F1829" s="14"/>
      <c r="G1829" s="13"/>
      <c r="H1829" s="16" t="str">
        <f>IF(COUNTA($A1829:$G1829)=0,"",IF(OR($B1829="",SUMPRODUCT(--(Extinguishers!$A$2:$A$301=$B1829))&lt;&gt;1),"Check ID",IF(OR(NOT(AND(ISNUMBER($A1829),N($A1829)&gt;=18264,N($A1829)&lt;=73050)),N($A1829)&lt;SUMPRODUCT(--(Extinguishers!$A$2:$A$301=$B1829),Extinguishers!$E$2:$E$301),AND($C1829&lt;&gt;"Monthly",$C1829&lt;&gt;"Maintenance",$C1829&lt;&gt;"Internal",$C1829&lt;&gt;"Hydrostatic"),AND($E1829&lt;&gt;"Pass",$E1829&lt;&gt;"Fail"),AND($G1829&lt;&gt;"",$G1829&lt;&gt;"Open",$G1829&lt;&gt;"Closed")),"Check inputs",IF(AND($E1829="Fail",$G1829=""),"Set follow-up","OK"))))</f>
        <v/>
      </c>
      <c r="I1829" s="26">
        <f>IF(AND(ISNUMBER($A1829),N($A1829)&gt;=18264,N($A1829)&lt;=73050),$A1829,0)</f>
        <v>0</v>
      </c>
    </row>
    <row r="1830" spans="1:9" x14ac:dyDescent="0.25">
      <c r="A1830" s="25"/>
      <c r="B1830" s="13"/>
      <c r="C1830" s="13"/>
      <c r="D1830" s="14"/>
      <c r="E1830" s="13"/>
      <c r="F1830" s="14"/>
      <c r="G1830" s="13"/>
      <c r="H1830" s="16" t="str">
        <f>IF(COUNTA($A1830:$G1830)=0,"",IF(OR($B1830="",SUMPRODUCT(--(Extinguishers!$A$2:$A$301=$B1830))&lt;&gt;1),"Check ID",IF(OR(NOT(AND(ISNUMBER($A1830),N($A1830)&gt;=18264,N($A1830)&lt;=73050)),N($A1830)&lt;SUMPRODUCT(--(Extinguishers!$A$2:$A$301=$B1830),Extinguishers!$E$2:$E$301),AND($C1830&lt;&gt;"Monthly",$C1830&lt;&gt;"Maintenance",$C1830&lt;&gt;"Internal",$C1830&lt;&gt;"Hydrostatic"),AND($E1830&lt;&gt;"Pass",$E1830&lt;&gt;"Fail"),AND($G1830&lt;&gt;"",$G1830&lt;&gt;"Open",$G1830&lt;&gt;"Closed")),"Check inputs",IF(AND($E1830="Fail",$G1830=""),"Set follow-up","OK"))))</f>
        <v/>
      </c>
      <c r="I1830" s="26">
        <f>IF(AND(ISNUMBER($A1830),N($A1830)&gt;=18264,N($A1830)&lt;=73050),$A1830,0)</f>
        <v>0</v>
      </c>
    </row>
    <row r="1831" spans="1:9" x14ac:dyDescent="0.25">
      <c r="A1831" s="25"/>
      <c r="B1831" s="13"/>
      <c r="C1831" s="13"/>
      <c r="D1831" s="14"/>
      <c r="E1831" s="13"/>
      <c r="F1831" s="14"/>
      <c r="G1831" s="13"/>
      <c r="H1831" s="16" t="str">
        <f>IF(COUNTA($A1831:$G1831)=0,"",IF(OR($B1831="",SUMPRODUCT(--(Extinguishers!$A$2:$A$301=$B1831))&lt;&gt;1),"Check ID",IF(OR(NOT(AND(ISNUMBER($A1831),N($A1831)&gt;=18264,N($A1831)&lt;=73050)),N($A1831)&lt;SUMPRODUCT(--(Extinguishers!$A$2:$A$301=$B1831),Extinguishers!$E$2:$E$301),AND($C1831&lt;&gt;"Monthly",$C1831&lt;&gt;"Maintenance",$C1831&lt;&gt;"Internal",$C1831&lt;&gt;"Hydrostatic"),AND($E1831&lt;&gt;"Pass",$E1831&lt;&gt;"Fail"),AND($G1831&lt;&gt;"",$G1831&lt;&gt;"Open",$G1831&lt;&gt;"Closed")),"Check inputs",IF(AND($E1831="Fail",$G1831=""),"Set follow-up","OK"))))</f>
        <v/>
      </c>
      <c r="I1831" s="26">
        <f>IF(AND(ISNUMBER($A1831),N($A1831)&gt;=18264,N($A1831)&lt;=73050),$A1831,0)</f>
        <v>0</v>
      </c>
    </row>
    <row r="1832" spans="1:9" x14ac:dyDescent="0.25">
      <c r="A1832" s="25"/>
      <c r="B1832" s="13"/>
      <c r="C1832" s="13"/>
      <c r="D1832" s="14"/>
      <c r="E1832" s="13"/>
      <c r="F1832" s="14"/>
      <c r="G1832" s="13"/>
      <c r="H1832" s="16" t="str">
        <f>IF(COUNTA($A1832:$G1832)=0,"",IF(OR($B1832="",SUMPRODUCT(--(Extinguishers!$A$2:$A$301=$B1832))&lt;&gt;1),"Check ID",IF(OR(NOT(AND(ISNUMBER($A1832),N($A1832)&gt;=18264,N($A1832)&lt;=73050)),N($A1832)&lt;SUMPRODUCT(--(Extinguishers!$A$2:$A$301=$B1832),Extinguishers!$E$2:$E$301),AND($C1832&lt;&gt;"Monthly",$C1832&lt;&gt;"Maintenance",$C1832&lt;&gt;"Internal",$C1832&lt;&gt;"Hydrostatic"),AND($E1832&lt;&gt;"Pass",$E1832&lt;&gt;"Fail"),AND($G1832&lt;&gt;"",$G1832&lt;&gt;"Open",$G1832&lt;&gt;"Closed")),"Check inputs",IF(AND($E1832="Fail",$G1832=""),"Set follow-up","OK"))))</f>
        <v/>
      </c>
      <c r="I1832" s="26">
        <f>IF(AND(ISNUMBER($A1832),N($A1832)&gt;=18264,N($A1832)&lt;=73050),$A1832,0)</f>
        <v>0</v>
      </c>
    </row>
    <row r="1833" spans="1:9" x14ac:dyDescent="0.25">
      <c r="A1833" s="25"/>
      <c r="B1833" s="13"/>
      <c r="C1833" s="13"/>
      <c r="D1833" s="14"/>
      <c r="E1833" s="13"/>
      <c r="F1833" s="14"/>
      <c r="G1833" s="13"/>
      <c r="H1833" s="16" t="str">
        <f>IF(COUNTA($A1833:$G1833)=0,"",IF(OR($B1833="",SUMPRODUCT(--(Extinguishers!$A$2:$A$301=$B1833))&lt;&gt;1),"Check ID",IF(OR(NOT(AND(ISNUMBER($A1833),N($A1833)&gt;=18264,N($A1833)&lt;=73050)),N($A1833)&lt;SUMPRODUCT(--(Extinguishers!$A$2:$A$301=$B1833),Extinguishers!$E$2:$E$301),AND($C1833&lt;&gt;"Monthly",$C1833&lt;&gt;"Maintenance",$C1833&lt;&gt;"Internal",$C1833&lt;&gt;"Hydrostatic"),AND($E1833&lt;&gt;"Pass",$E1833&lt;&gt;"Fail"),AND($G1833&lt;&gt;"",$G1833&lt;&gt;"Open",$G1833&lt;&gt;"Closed")),"Check inputs",IF(AND($E1833="Fail",$G1833=""),"Set follow-up","OK"))))</f>
        <v/>
      </c>
      <c r="I1833" s="26">
        <f>IF(AND(ISNUMBER($A1833),N($A1833)&gt;=18264,N($A1833)&lt;=73050),$A1833,0)</f>
        <v>0</v>
      </c>
    </row>
    <row r="1834" spans="1:9" x14ac:dyDescent="0.25">
      <c r="A1834" s="25"/>
      <c r="B1834" s="13"/>
      <c r="C1834" s="13"/>
      <c r="D1834" s="14"/>
      <c r="E1834" s="13"/>
      <c r="F1834" s="14"/>
      <c r="G1834" s="13"/>
      <c r="H1834" s="16" t="str">
        <f>IF(COUNTA($A1834:$G1834)=0,"",IF(OR($B1834="",SUMPRODUCT(--(Extinguishers!$A$2:$A$301=$B1834))&lt;&gt;1),"Check ID",IF(OR(NOT(AND(ISNUMBER($A1834),N($A1834)&gt;=18264,N($A1834)&lt;=73050)),N($A1834)&lt;SUMPRODUCT(--(Extinguishers!$A$2:$A$301=$B1834),Extinguishers!$E$2:$E$301),AND($C1834&lt;&gt;"Monthly",$C1834&lt;&gt;"Maintenance",$C1834&lt;&gt;"Internal",$C1834&lt;&gt;"Hydrostatic"),AND($E1834&lt;&gt;"Pass",$E1834&lt;&gt;"Fail"),AND($G1834&lt;&gt;"",$G1834&lt;&gt;"Open",$G1834&lt;&gt;"Closed")),"Check inputs",IF(AND($E1834="Fail",$G1834=""),"Set follow-up","OK"))))</f>
        <v/>
      </c>
      <c r="I1834" s="26">
        <f>IF(AND(ISNUMBER($A1834),N($A1834)&gt;=18264,N($A1834)&lt;=73050),$A1834,0)</f>
        <v>0</v>
      </c>
    </row>
    <row r="1835" spans="1:9" x14ac:dyDescent="0.25">
      <c r="A1835" s="25"/>
      <c r="B1835" s="13"/>
      <c r="C1835" s="13"/>
      <c r="D1835" s="14"/>
      <c r="E1835" s="13"/>
      <c r="F1835" s="14"/>
      <c r="G1835" s="13"/>
      <c r="H1835" s="16" t="str">
        <f>IF(COUNTA($A1835:$G1835)=0,"",IF(OR($B1835="",SUMPRODUCT(--(Extinguishers!$A$2:$A$301=$B1835))&lt;&gt;1),"Check ID",IF(OR(NOT(AND(ISNUMBER($A1835),N($A1835)&gt;=18264,N($A1835)&lt;=73050)),N($A1835)&lt;SUMPRODUCT(--(Extinguishers!$A$2:$A$301=$B1835),Extinguishers!$E$2:$E$301),AND($C1835&lt;&gt;"Monthly",$C1835&lt;&gt;"Maintenance",$C1835&lt;&gt;"Internal",$C1835&lt;&gt;"Hydrostatic"),AND($E1835&lt;&gt;"Pass",$E1835&lt;&gt;"Fail"),AND($G1835&lt;&gt;"",$G1835&lt;&gt;"Open",$G1835&lt;&gt;"Closed")),"Check inputs",IF(AND($E1835="Fail",$G1835=""),"Set follow-up","OK"))))</f>
        <v/>
      </c>
      <c r="I1835" s="26">
        <f>IF(AND(ISNUMBER($A1835),N($A1835)&gt;=18264,N($A1835)&lt;=73050),$A1835,0)</f>
        <v>0</v>
      </c>
    </row>
    <row r="1836" spans="1:9" x14ac:dyDescent="0.25">
      <c r="A1836" s="25"/>
      <c r="B1836" s="13"/>
      <c r="C1836" s="13"/>
      <c r="D1836" s="14"/>
      <c r="E1836" s="13"/>
      <c r="F1836" s="14"/>
      <c r="G1836" s="13"/>
      <c r="H1836" s="16" t="str">
        <f>IF(COUNTA($A1836:$G1836)=0,"",IF(OR($B1836="",SUMPRODUCT(--(Extinguishers!$A$2:$A$301=$B1836))&lt;&gt;1),"Check ID",IF(OR(NOT(AND(ISNUMBER($A1836),N($A1836)&gt;=18264,N($A1836)&lt;=73050)),N($A1836)&lt;SUMPRODUCT(--(Extinguishers!$A$2:$A$301=$B1836),Extinguishers!$E$2:$E$301),AND($C1836&lt;&gt;"Monthly",$C1836&lt;&gt;"Maintenance",$C1836&lt;&gt;"Internal",$C1836&lt;&gt;"Hydrostatic"),AND($E1836&lt;&gt;"Pass",$E1836&lt;&gt;"Fail"),AND($G1836&lt;&gt;"",$G1836&lt;&gt;"Open",$G1836&lt;&gt;"Closed")),"Check inputs",IF(AND($E1836="Fail",$G1836=""),"Set follow-up","OK"))))</f>
        <v/>
      </c>
      <c r="I1836" s="26">
        <f>IF(AND(ISNUMBER($A1836),N($A1836)&gt;=18264,N($A1836)&lt;=73050),$A1836,0)</f>
        <v>0</v>
      </c>
    </row>
    <row r="1837" spans="1:9" x14ac:dyDescent="0.25">
      <c r="A1837" s="25"/>
      <c r="B1837" s="13"/>
      <c r="C1837" s="13"/>
      <c r="D1837" s="14"/>
      <c r="E1837" s="13"/>
      <c r="F1837" s="14"/>
      <c r="G1837" s="13"/>
      <c r="H1837" s="16" t="str">
        <f>IF(COUNTA($A1837:$G1837)=0,"",IF(OR($B1837="",SUMPRODUCT(--(Extinguishers!$A$2:$A$301=$B1837))&lt;&gt;1),"Check ID",IF(OR(NOT(AND(ISNUMBER($A1837),N($A1837)&gt;=18264,N($A1837)&lt;=73050)),N($A1837)&lt;SUMPRODUCT(--(Extinguishers!$A$2:$A$301=$B1837),Extinguishers!$E$2:$E$301),AND($C1837&lt;&gt;"Monthly",$C1837&lt;&gt;"Maintenance",$C1837&lt;&gt;"Internal",$C1837&lt;&gt;"Hydrostatic"),AND($E1837&lt;&gt;"Pass",$E1837&lt;&gt;"Fail"),AND($G1837&lt;&gt;"",$G1837&lt;&gt;"Open",$G1837&lt;&gt;"Closed")),"Check inputs",IF(AND($E1837="Fail",$G1837=""),"Set follow-up","OK"))))</f>
        <v/>
      </c>
      <c r="I1837" s="26">
        <f>IF(AND(ISNUMBER($A1837),N($A1837)&gt;=18264,N($A1837)&lt;=73050),$A1837,0)</f>
        <v>0</v>
      </c>
    </row>
    <row r="1838" spans="1:9" x14ac:dyDescent="0.25">
      <c r="A1838" s="25"/>
      <c r="B1838" s="13"/>
      <c r="C1838" s="13"/>
      <c r="D1838" s="14"/>
      <c r="E1838" s="13"/>
      <c r="F1838" s="14"/>
      <c r="G1838" s="13"/>
      <c r="H1838" s="16" t="str">
        <f>IF(COUNTA($A1838:$G1838)=0,"",IF(OR($B1838="",SUMPRODUCT(--(Extinguishers!$A$2:$A$301=$B1838))&lt;&gt;1),"Check ID",IF(OR(NOT(AND(ISNUMBER($A1838),N($A1838)&gt;=18264,N($A1838)&lt;=73050)),N($A1838)&lt;SUMPRODUCT(--(Extinguishers!$A$2:$A$301=$B1838),Extinguishers!$E$2:$E$301),AND($C1838&lt;&gt;"Monthly",$C1838&lt;&gt;"Maintenance",$C1838&lt;&gt;"Internal",$C1838&lt;&gt;"Hydrostatic"),AND($E1838&lt;&gt;"Pass",$E1838&lt;&gt;"Fail"),AND($G1838&lt;&gt;"",$G1838&lt;&gt;"Open",$G1838&lt;&gt;"Closed")),"Check inputs",IF(AND($E1838="Fail",$G1838=""),"Set follow-up","OK"))))</f>
        <v/>
      </c>
      <c r="I1838" s="26">
        <f>IF(AND(ISNUMBER($A1838),N($A1838)&gt;=18264,N($A1838)&lt;=73050),$A1838,0)</f>
        <v>0</v>
      </c>
    </row>
    <row r="1839" spans="1:9" x14ac:dyDescent="0.25">
      <c r="A1839" s="25"/>
      <c r="B1839" s="13"/>
      <c r="C1839" s="13"/>
      <c r="D1839" s="14"/>
      <c r="E1839" s="13"/>
      <c r="F1839" s="14"/>
      <c r="G1839" s="13"/>
      <c r="H1839" s="16" t="str">
        <f>IF(COUNTA($A1839:$G1839)=0,"",IF(OR($B1839="",SUMPRODUCT(--(Extinguishers!$A$2:$A$301=$B1839))&lt;&gt;1),"Check ID",IF(OR(NOT(AND(ISNUMBER($A1839),N($A1839)&gt;=18264,N($A1839)&lt;=73050)),N($A1839)&lt;SUMPRODUCT(--(Extinguishers!$A$2:$A$301=$B1839),Extinguishers!$E$2:$E$301),AND($C1839&lt;&gt;"Monthly",$C1839&lt;&gt;"Maintenance",$C1839&lt;&gt;"Internal",$C1839&lt;&gt;"Hydrostatic"),AND($E1839&lt;&gt;"Pass",$E1839&lt;&gt;"Fail"),AND($G1839&lt;&gt;"",$G1839&lt;&gt;"Open",$G1839&lt;&gt;"Closed")),"Check inputs",IF(AND($E1839="Fail",$G1839=""),"Set follow-up","OK"))))</f>
        <v/>
      </c>
      <c r="I1839" s="26">
        <f>IF(AND(ISNUMBER($A1839),N($A1839)&gt;=18264,N($A1839)&lt;=73050),$A1839,0)</f>
        <v>0</v>
      </c>
    </row>
    <row r="1840" spans="1:9" x14ac:dyDescent="0.25">
      <c r="A1840" s="25"/>
      <c r="B1840" s="13"/>
      <c r="C1840" s="13"/>
      <c r="D1840" s="14"/>
      <c r="E1840" s="13"/>
      <c r="F1840" s="14"/>
      <c r="G1840" s="13"/>
      <c r="H1840" s="16" t="str">
        <f>IF(COUNTA($A1840:$G1840)=0,"",IF(OR($B1840="",SUMPRODUCT(--(Extinguishers!$A$2:$A$301=$B1840))&lt;&gt;1),"Check ID",IF(OR(NOT(AND(ISNUMBER($A1840),N($A1840)&gt;=18264,N($A1840)&lt;=73050)),N($A1840)&lt;SUMPRODUCT(--(Extinguishers!$A$2:$A$301=$B1840),Extinguishers!$E$2:$E$301),AND($C1840&lt;&gt;"Monthly",$C1840&lt;&gt;"Maintenance",$C1840&lt;&gt;"Internal",$C1840&lt;&gt;"Hydrostatic"),AND($E1840&lt;&gt;"Pass",$E1840&lt;&gt;"Fail"),AND($G1840&lt;&gt;"",$G1840&lt;&gt;"Open",$G1840&lt;&gt;"Closed")),"Check inputs",IF(AND($E1840="Fail",$G1840=""),"Set follow-up","OK"))))</f>
        <v/>
      </c>
      <c r="I1840" s="26">
        <f>IF(AND(ISNUMBER($A1840),N($A1840)&gt;=18264,N($A1840)&lt;=73050),$A1840,0)</f>
        <v>0</v>
      </c>
    </row>
    <row r="1841" spans="1:9" x14ac:dyDescent="0.25">
      <c r="A1841" s="25"/>
      <c r="B1841" s="13"/>
      <c r="C1841" s="13"/>
      <c r="D1841" s="14"/>
      <c r="E1841" s="13"/>
      <c r="F1841" s="14"/>
      <c r="G1841" s="13"/>
      <c r="H1841" s="16" t="str">
        <f>IF(COUNTA($A1841:$G1841)=0,"",IF(OR($B1841="",SUMPRODUCT(--(Extinguishers!$A$2:$A$301=$B1841))&lt;&gt;1),"Check ID",IF(OR(NOT(AND(ISNUMBER($A1841),N($A1841)&gt;=18264,N($A1841)&lt;=73050)),N($A1841)&lt;SUMPRODUCT(--(Extinguishers!$A$2:$A$301=$B1841),Extinguishers!$E$2:$E$301),AND($C1841&lt;&gt;"Monthly",$C1841&lt;&gt;"Maintenance",$C1841&lt;&gt;"Internal",$C1841&lt;&gt;"Hydrostatic"),AND($E1841&lt;&gt;"Pass",$E1841&lt;&gt;"Fail"),AND($G1841&lt;&gt;"",$G1841&lt;&gt;"Open",$G1841&lt;&gt;"Closed")),"Check inputs",IF(AND($E1841="Fail",$G1841=""),"Set follow-up","OK"))))</f>
        <v/>
      </c>
      <c r="I1841" s="26">
        <f>IF(AND(ISNUMBER($A1841),N($A1841)&gt;=18264,N($A1841)&lt;=73050),$A1841,0)</f>
        <v>0</v>
      </c>
    </row>
    <row r="1842" spans="1:9" x14ac:dyDescent="0.25">
      <c r="A1842" s="25"/>
      <c r="B1842" s="13"/>
      <c r="C1842" s="13"/>
      <c r="D1842" s="14"/>
      <c r="E1842" s="13"/>
      <c r="F1842" s="14"/>
      <c r="G1842" s="13"/>
      <c r="H1842" s="16" t="str">
        <f>IF(COUNTA($A1842:$G1842)=0,"",IF(OR($B1842="",SUMPRODUCT(--(Extinguishers!$A$2:$A$301=$B1842))&lt;&gt;1),"Check ID",IF(OR(NOT(AND(ISNUMBER($A1842),N($A1842)&gt;=18264,N($A1842)&lt;=73050)),N($A1842)&lt;SUMPRODUCT(--(Extinguishers!$A$2:$A$301=$B1842),Extinguishers!$E$2:$E$301),AND($C1842&lt;&gt;"Monthly",$C1842&lt;&gt;"Maintenance",$C1842&lt;&gt;"Internal",$C1842&lt;&gt;"Hydrostatic"),AND($E1842&lt;&gt;"Pass",$E1842&lt;&gt;"Fail"),AND($G1842&lt;&gt;"",$G1842&lt;&gt;"Open",$G1842&lt;&gt;"Closed")),"Check inputs",IF(AND($E1842="Fail",$G1842=""),"Set follow-up","OK"))))</f>
        <v/>
      </c>
      <c r="I1842" s="26">
        <f>IF(AND(ISNUMBER($A1842),N($A1842)&gt;=18264,N($A1842)&lt;=73050),$A1842,0)</f>
        <v>0</v>
      </c>
    </row>
    <row r="1843" spans="1:9" x14ac:dyDescent="0.25">
      <c r="A1843" s="25"/>
      <c r="B1843" s="13"/>
      <c r="C1843" s="13"/>
      <c r="D1843" s="14"/>
      <c r="E1843" s="13"/>
      <c r="F1843" s="14"/>
      <c r="G1843" s="13"/>
      <c r="H1843" s="16" t="str">
        <f>IF(COUNTA($A1843:$G1843)=0,"",IF(OR($B1843="",SUMPRODUCT(--(Extinguishers!$A$2:$A$301=$B1843))&lt;&gt;1),"Check ID",IF(OR(NOT(AND(ISNUMBER($A1843),N($A1843)&gt;=18264,N($A1843)&lt;=73050)),N($A1843)&lt;SUMPRODUCT(--(Extinguishers!$A$2:$A$301=$B1843),Extinguishers!$E$2:$E$301),AND($C1843&lt;&gt;"Monthly",$C1843&lt;&gt;"Maintenance",$C1843&lt;&gt;"Internal",$C1843&lt;&gt;"Hydrostatic"),AND($E1843&lt;&gt;"Pass",$E1843&lt;&gt;"Fail"),AND($G1843&lt;&gt;"",$G1843&lt;&gt;"Open",$G1843&lt;&gt;"Closed")),"Check inputs",IF(AND($E1843="Fail",$G1843=""),"Set follow-up","OK"))))</f>
        <v/>
      </c>
      <c r="I1843" s="26">
        <f>IF(AND(ISNUMBER($A1843),N($A1843)&gt;=18264,N($A1843)&lt;=73050),$A1843,0)</f>
        <v>0</v>
      </c>
    </row>
    <row r="1844" spans="1:9" x14ac:dyDescent="0.25">
      <c r="A1844" s="25"/>
      <c r="B1844" s="13"/>
      <c r="C1844" s="13"/>
      <c r="D1844" s="14"/>
      <c r="E1844" s="13"/>
      <c r="F1844" s="14"/>
      <c r="G1844" s="13"/>
      <c r="H1844" s="16" t="str">
        <f>IF(COUNTA($A1844:$G1844)=0,"",IF(OR($B1844="",SUMPRODUCT(--(Extinguishers!$A$2:$A$301=$B1844))&lt;&gt;1),"Check ID",IF(OR(NOT(AND(ISNUMBER($A1844),N($A1844)&gt;=18264,N($A1844)&lt;=73050)),N($A1844)&lt;SUMPRODUCT(--(Extinguishers!$A$2:$A$301=$B1844),Extinguishers!$E$2:$E$301),AND($C1844&lt;&gt;"Monthly",$C1844&lt;&gt;"Maintenance",$C1844&lt;&gt;"Internal",$C1844&lt;&gt;"Hydrostatic"),AND($E1844&lt;&gt;"Pass",$E1844&lt;&gt;"Fail"),AND($G1844&lt;&gt;"",$G1844&lt;&gt;"Open",$G1844&lt;&gt;"Closed")),"Check inputs",IF(AND($E1844="Fail",$G1844=""),"Set follow-up","OK"))))</f>
        <v/>
      </c>
      <c r="I1844" s="26">
        <f>IF(AND(ISNUMBER($A1844),N($A1844)&gt;=18264,N($A1844)&lt;=73050),$A1844,0)</f>
        <v>0</v>
      </c>
    </row>
    <row r="1845" spans="1:9" x14ac:dyDescent="0.25">
      <c r="A1845" s="25"/>
      <c r="B1845" s="13"/>
      <c r="C1845" s="13"/>
      <c r="D1845" s="14"/>
      <c r="E1845" s="13"/>
      <c r="F1845" s="14"/>
      <c r="G1845" s="13"/>
      <c r="H1845" s="16" t="str">
        <f>IF(COUNTA($A1845:$G1845)=0,"",IF(OR($B1845="",SUMPRODUCT(--(Extinguishers!$A$2:$A$301=$B1845))&lt;&gt;1),"Check ID",IF(OR(NOT(AND(ISNUMBER($A1845),N($A1845)&gt;=18264,N($A1845)&lt;=73050)),N($A1845)&lt;SUMPRODUCT(--(Extinguishers!$A$2:$A$301=$B1845),Extinguishers!$E$2:$E$301),AND($C1845&lt;&gt;"Monthly",$C1845&lt;&gt;"Maintenance",$C1845&lt;&gt;"Internal",$C1845&lt;&gt;"Hydrostatic"),AND($E1845&lt;&gt;"Pass",$E1845&lt;&gt;"Fail"),AND($G1845&lt;&gt;"",$G1845&lt;&gt;"Open",$G1845&lt;&gt;"Closed")),"Check inputs",IF(AND($E1845="Fail",$G1845=""),"Set follow-up","OK"))))</f>
        <v/>
      </c>
      <c r="I1845" s="26">
        <f>IF(AND(ISNUMBER($A1845),N($A1845)&gt;=18264,N($A1845)&lt;=73050),$A1845,0)</f>
        <v>0</v>
      </c>
    </row>
    <row r="1846" spans="1:9" x14ac:dyDescent="0.25">
      <c r="A1846" s="25"/>
      <c r="B1846" s="13"/>
      <c r="C1846" s="13"/>
      <c r="D1846" s="14"/>
      <c r="E1846" s="13"/>
      <c r="F1846" s="14"/>
      <c r="G1846" s="13"/>
      <c r="H1846" s="16" t="str">
        <f>IF(COUNTA($A1846:$G1846)=0,"",IF(OR($B1846="",SUMPRODUCT(--(Extinguishers!$A$2:$A$301=$B1846))&lt;&gt;1),"Check ID",IF(OR(NOT(AND(ISNUMBER($A1846),N($A1846)&gt;=18264,N($A1846)&lt;=73050)),N($A1846)&lt;SUMPRODUCT(--(Extinguishers!$A$2:$A$301=$B1846),Extinguishers!$E$2:$E$301),AND($C1846&lt;&gt;"Monthly",$C1846&lt;&gt;"Maintenance",$C1846&lt;&gt;"Internal",$C1846&lt;&gt;"Hydrostatic"),AND($E1846&lt;&gt;"Pass",$E1846&lt;&gt;"Fail"),AND($G1846&lt;&gt;"",$G1846&lt;&gt;"Open",$G1846&lt;&gt;"Closed")),"Check inputs",IF(AND($E1846="Fail",$G1846=""),"Set follow-up","OK"))))</f>
        <v/>
      </c>
      <c r="I1846" s="26">
        <f>IF(AND(ISNUMBER($A1846),N($A1846)&gt;=18264,N($A1846)&lt;=73050),$A1846,0)</f>
        <v>0</v>
      </c>
    </row>
    <row r="1847" spans="1:9" x14ac:dyDescent="0.25">
      <c r="A1847" s="25"/>
      <c r="B1847" s="13"/>
      <c r="C1847" s="13"/>
      <c r="D1847" s="14"/>
      <c r="E1847" s="13"/>
      <c r="F1847" s="14"/>
      <c r="G1847" s="13"/>
      <c r="H1847" s="16" t="str">
        <f>IF(COUNTA($A1847:$G1847)=0,"",IF(OR($B1847="",SUMPRODUCT(--(Extinguishers!$A$2:$A$301=$B1847))&lt;&gt;1),"Check ID",IF(OR(NOT(AND(ISNUMBER($A1847),N($A1847)&gt;=18264,N($A1847)&lt;=73050)),N($A1847)&lt;SUMPRODUCT(--(Extinguishers!$A$2:$A$301=$B1847),Extinguishers!$E$2:$E$301),AND($C1847&lt;&gt;"Monthly",$C1847&lt;&gt;"Maintenance",$C1847&lt;&gt;"Internal",$C1847&lt;&gt;"Hydrostatic"),AND($E1847&lt;&gt;"Pass",$E1847&lt;&gt;"Fail"),AND($G1847&lt;&gt;"",$G1847&lt;&gt;"Open",$G1847&lt;&gt;"Closed")),"Check inputs",IF(AND($E1847="Fail",$G1847=""),"Set follow-up","OK"))))</f>
        <v/>
      </c>
      <c r="I1847" s="26">
        <f>IF(AND(ISNUMBER($A1847),N($A1847)&gt;=18264,N($A1847)&lt;=73050),$A1847,0)</f>
        <v>0</v>
      </c>
    </row>
    <row r="1848" spans="1:9" x14ac:dyDescent="0.25">
      <c r="A1848" s="25"/>
      <c r="B1848" s="13"/>
      <c r="C1848" s="13"/>
      <c r="D1848" s="14"/>
      <c r="E1848" s="13"/>
      <c r="F1848" s="14"/>
      <c r="G1848" s="13"/>
      <c r="H1848" s="16" t="str">
        <f>IF(COUNTA($A1848:$G1848)=0,"",IF(OR($B1848="",SUMPRODUCT(--(Extinguishers!$A$2:$A$301=$B1848))&lt;&gt;1),"Check ID",IF(OR(NOT(AND(ISNUMBER($A1848),N($A1848)&gt;=18264,N($A1848)&lt;=73050)),N($A1848)&lt;SUMPRODUCT(--(Extinguishers!$A$2:$A$301=$B1848),Extinguishers!$E$2:$E$301),AND($C1848&lt;&gt;"Monthly",$C1848&lt;&gt;"Maintenance",$C1848&lt;&gt;"Internal",$C1848&lt;&gt;"Hydrostatic"),AND($E1848&lt;&gt;"Pass",$E1848&lt;&gt;"Fail"),AND($G1848&lt;&gt;"",$G1848&lt;&gt;"Open",$G1848&lt;&gt;"Closed")),"Check inputs",IF(AND($E1848="Fail",$G1848=""),"Set follow-up","OK"))))</f>
        <v/>
      </c>
      <c r="I1848" s="26">
        <f>IF(AND(ISNUMBER($A1848),N($A1848)&gt;=18264,N($A1848)&lt;=73050),$A1848,0)</f>
        <v>0</v>
      </c>
    </row>
    <row r="1849" spans="1:9" x14ac:dyDescent="0.25">
      <c r="A1849" s="25"/>
      <c r="B1849" s="13"/>
      <c r="C1849" s="13"/>
      <c r="D1849" s="14"/>
      <c r="E1849" s="13"/>
      <c r="F1849" s="14"/>
      <c r="G1849" s="13"/>
      <c r="H1849" s="16" t="str">
        <f>IF(COUNTA($A1849:$G1849)=0,"",IF(OR($B1849="",SUMPRODUCT(--(Extinguishers!$A$2:$A$301=$B1849))&lt;&gt;1),"Check ID",IF(OR(NOT(AND(ISNUMBER($A1849),N($A1849)&gt;=18264,N($A1849)&lt;=73050)),N($A1849)&lt;SUMPRODUCT(--(Extinguishers!$A$2:$A$301=$B1849),Extinguishers!$E$2:$E$301),AND($C1849&lt;&gt;"Monthly",$C1849&lt;&gt;"Maintenance",$C1849&lt;&gt;"Internal",$C1849&lt;&gt;"Hydrostatic"),AND($E1849&lt;&gt;"Pass",$E1849&lt;&gt;"Fail"),AND($G1849&lt;&gt;"",$G1849&lt;&gt;"Open",$G1849&lt;&gt;"Closed")),"Check inputs",IF(AND($E1849="Fail",$G1849=""),"Set follow-up","OK"))))</f>
        <v/>
      </c>
      <c r="I1849" s="26">
        <f>IF(AND(ISNUMBER($A1849),N($A1849)&gt;=18264,N($A1849)&lt;=73050),$A1849,0)</f>
        <v>0</v>
      </c>
    </row>
    <row r="1850" spans="1:9" x14ac:dyDescent="0.25">
      <c r="A1850" s="25"/>
      <c r="B1850" s="13"/>
      <c r="C1850" s="13"/>
      <c r="D1850" s="14"/>
      <c r="E1850" s="13"/>
      <c r="F1850" s="14"/>
      <c r="G1850" s="13"/>
      <c r="H1850" s="16" t="str">
        <f>IF(COUNTA($A1850:$G1850)=0,"",IF(OR($B1850="",SUMPRODUCT(--(Extinguishers!$A$2:$A$301=$B1850))&lt;&gt;1),"Check ID",IF(OR(NOT(AND(ISNUMBER($A1850),N($A1850)&gt;=18264,N($A1850)&lt;=73050)),N($A1850)&lt;SUMPRODUCT(--(Extinguishers!$A$2:$A$301=$B1850),Extinguishers!$E$2:$E$301),AND($C1850&lt;&gt;"Monthly",$C1850&lt;&gt;"Maintenance",$C1850&lt;&gt;"Internal",$C1850&lt;&gt;"Hydrostatic"),AND($E1850&lt;&gt;"Pass",$E1850&lt;&gt;"Fail"),AND($G1850&lt;&gt;"",$G1850&lt;&gt;"Open",$G1850&lt;&gt;"Closed")),"Check inputs",IF(AND($E1850="Fail",$G1850=""),"Set follow-up","OK"))))</f>
        <v/>
      </c>
      <c r="I1850" s="26">
        <f>IF(AND(ISNUMBER($A1850),N($A1850)&gt;=18264,N($A1850)&lt;=73050),$A1850,0)</f>
        <v>0</v>
      </c>
    </row>
    <row r="1851" spans="1:9" x14ac:dyDescent="0.25">
      <c r="A1851" s="25"/>
      <c r="B1851" s="13"/>
      <c r="C1851" s="13"/>
      <c r="D1851" s="14"/>
      <c r="E1851" s="13"/>
      <c r="F1851" s="14"/>
      <c r="G1851" s="13"/>
      <c r="H1851" s="16" t="str">
        <f>IF(COUNTA($A1851:$G1851)=0,"",IF(OR($B1851="",SUMPRODUCT(--(Extinguishers!$A$2:$A$301=$B1851))&lt;&gt;1),"Check ID",IF(OR(NOT(AND(ISNUMBER($A1851),N($A1851)&gt;=18264,N($A1851)&lt;=73050)),N($A1851)&lt;SUMPRODUCT(--(Extinguishers!$A$2:$A$301=$B1851),Extinguishers!$E$2:$E$301),AND($C1851&lt;&gt;"Monthly",$C1851&lt;&gt;"Maintenance",$C1851&lt;&gt;"Internal",$C1851&lt;&gt;"Hydrostatic"),AND($E1851&lt;&gt;"Pass",$E1851&lt;&gt;"Fail"),AND($G1851&lt;&gt;"",$G1851&lt;&gt;"Open",$G1851&lt;&gt;"Closed")),"Check inputs",IF(AND($E1851="Fail",$G1851=""),"Set follow-up","OK"))))</f>
        <v/>
      </c>
      <c r="I1851" s="26">
        <f>IF(AND(ISNUMBER($A1851),N($A1851)&gt;=18264,N($A1851)&lt;=73050),$A1851,0)</f>
        <v>0</v>
      </c>
    </row>
    <row r="1852" spans="1:9" x14ac:dyDescent="0.25">
      <c r="A1852" s="25"/>
      <c r="B1852" s="13"/>
      <c r="C1852" s="13"/>
      <c r="D1852" s="14"/>
      <c r="E1852" s="13"/>
      <c r="F1852" s="14"/>
      <c r="G1852" s="13"/>
      <c r="H1852" s="16" t="str">
        <f>IF(COUNTA($A1852:$G1852)=0,"",IF(OR($B1852="",SUMPRODUCT(--(Extinguishers!$A$2:$A$301=$B1852))&lt;&gt;1),"Check ID",IF(OR(NOT(AND(ISNUMBER($A1852),N($A1852)&gt;=18264,N($A1852)&lt;=73050)),N($A1852)&lt;SUMPRODUCT(--(Extinguishers!$A$2:$A$301=$B1852),Extinguishers!$E$2:$E$301),AND($C1852&lt;&gt;"Monthly",$C1852&lt;&gt;"Maintenance",$C1852&lt;&gt;"Internal",$C1852&lt;&gt;"Hydrostatic"),AND($E1852&lt;&gt;"Pass",$E1852&lt;&gt;"Fail"),AND($G1852&lt;&gt;"",$G1852&lt;&gt;"Open",$G1852&lt;&gt;"Closed")),"Check inputs",IF(AND($E1852="Fail",$G1852=""),"Set follow-up","OK"))))</f>
        <v/>
      </c>
      <c r="I1852" s="26">
        <f>IF(AND(ISNUMBER($A1852),N($A1852)&gt;=18264,N($A1852)&lt;=73050),$A1852,0)</f>
        <v>0</v>
      </c>
    </row>
    <row r="1853" spans="1:9" x14ac:dyDescent="0.25">
      <c r="A1853" s="25"/>
      <c r="B1853" s="13"/>
      <c r="C1853" s="13"/>
      <c r="D1853" s="14"/>
      <c r="E1853" s="13"/>
      <c r="F1853" s="14"/>
      <c r="G1853" s="13"/>
      <c r="H1853" s="16" t="str">
        <f>IF(COUNTA($A1853:$G1853)=0,"",IF(OR($B1853="",SUMPRODUCT(--(Extinguishers!$A$2:$A$301=$B1853))&lt;&gt;1),"Check ID",IF(OR(NOT(AND(ISNUMBER($A1853),N($A1853)&gt;=18264,N($A1853)&lt;=73050)),N($A1853)&lt;SUMPRODUCT(--(Extinguishers!$A$2:$A$301=$B1853),Extinguishers!$E$2:$E$301),AND($C1853&lt;&gt;"Monthly",$C1853&lt;&gt;"Maintenance",$C1853&lt;&gt;"Internal",$C1853&lt;&gt;"Hydrostatic"),AND($E1853&lt;&gt;"Pass",$E1853&lt;&gt;"Fail"),AND($G1853&lt;&gt;"",$G1853&lt;&gt;"Open",$G1853&lt;&gt;"Closed")),"Check inputs",IF(AND($E1853="Fail",$G1853=""),"Set follow-up","OK"))))</f>
        <v/>
      </c>
      <c r="I1853" s="26">
        <f>IF(AND(ISNUMBER($A1853),N($A1853)&gt;=18264,N($A1853)&lt;=73050),$A1853,0)</f>
        <v>0</v>
      </c>
    </row>
    <row r="1854" spans="1:9" x14ac:dyDescent="0.25">
      <c r="A1854" s="25"/>
      <c r="B1854" s="13"/>
      <c r="C1854" s="13"/>
      <c r="D1854" s="14"/>
      <c r="E1854" s="13"/>
      <c r="F1854" s="14"/>
      <c r="G1854" s="13"/>
      <c r="H1854" s="16" t="str">
        <f>IF(COUNTA($A1854:$G1854)=0,"",IF(OR($B1854="",SUMPRODUCT(--(Extinguishers!$A$2:$A$301=$B1854))&lt;&gt;1),"Check ID",IF(OR(NOT(AND(ISNUMBER($A1854),N($A1854)&gt;=18264,N($A1854)&lt;=73050)),N($A1854)&lt;SUMPRODUCT(--(Extinguishers!$A$2:$A$301=$B1854),Extinguishers!$E$2:$E$301),AND($C1854&lt;&gt;"Monthly",$C1854&lt;&gt;"Maintenance",$C1854&lt;&gt;"Internal",$C1854&lt;&gt;"Hydrostatic"),AND($E1854&lt;&gt;"Pass",$E1854&lt;&gt;"Fail"),AND($G1854&lt;&gt;"",$G1854&lt;&gt;"Open",$G1854&lt;&gt;"Closed")),"Check inputs",IF(AND($E1854="Fail",$G1854=""),"Set follow-up","OK"))))</f>
        <v/>
      </c>
      <c r="I1854" s="26">
        <f>IF(AND(ISNUMBER($A1854),N($A1854)&gt;=18264,N($A1854)&lt;=73050),$A1854,0)</f>
        <v>0</v>
      </c>
    </row>
    <row r="1855" spans="1:9" x14ac:dyDescent="0.25">
      <c r="A1855" s="25"/>
      <c r="B1855" s="13"/>
      <c r="C1855" s="13"/>
      <c r="D1855" s="14"/>
      <c r="E1855" s="13"/>
      <c r="F1855" s="14"/>
      <c r="G1855" s="13"/>
      <c r="H1855" s="16" t="str">
        <f>IF(COUNTA($A1855:$G1855)=0,"",IF(OR($B1855="",SUMPRODUCT(--(Extinguishers!$A$2:$A$301=$B1855))&lt;&gt;1),"Check ID",IF(OR(NOT(AND(ISNUMBER($A1855),N($A1855)&gt;=18264,N($A1855)&lt;=73050)),N($A1855)&lt;SUMPRODUCT(--(Extinguishers!$A$2:$A$301=$B1855),Extinguishers!$E$2:$E$301),AND($C1855&lt;&gt;"Monthly",$C1855&lt;&gt;"Maintenance",$C1855&lt;&gt;"Internal",$C1855&lt;&gt;"Hydrostatic"),AND($E1855&lt;&gt;"Pass",$E1855&lt;&gt;"Fail"),AND($G1855&lt;&gt;"",$G1855&lt;&gt;"Open",$G1855&lt;&gt;"Closed")),"Check inputs",IF(AND($E1855="Fail",$G1855=""),"Set follow-up","OK"))))</f>
        <v/>
      </c>
      <c r="I1855" s="26">
        <f>IF(AND(ISNUMBER($A1855),N($A1855)&gt;=18264,N($A1855)&lt;=73050),$A1855,0)</f>
        <v>0</v>
      </c>
    </row>
    <row r="1856" spans="1:9" x14ac:dyDescent="0.25">
      <c r="A1856" s="25"/>
      <c r="B1856" s="13"/>
      <c r="C1856" s="13"/>
      <c r="D1856" s="14"/>
      <c r="E1856" s="13"/>
      <c r="F1856" s="14"/>
      <c r="G1856" s="13"/>
      <c r="H1856" s="16" t="str">
        <f>IF(COUNTA($A1856:$G1856)=0,"",IF(OR($B1856="",SUMPRODUCT(--(Extinguishers!$A$2:$A$301=$B1856))&lt;&gt;1),"Check ID",IF(OR(NOT(AND(ISNUMBER($A1856),N($A1856)&gt;=18264,N($A1856)&lt;=73050)),N($A1856)&lt;SUMPRODUCT(--(Extinguishers!$A$2:$A$301=$B1856),Extinguishers!$E$2:$E$301),AND($C1856&lt;&gt;"Monthly",$C1856&lt;&gt;"Maintenance",$C1856&lt;&gt;"Internal",$C1856&lt;&gt;"Hydrostatic"),AND($E1856&lt;&gt;"Pass",$E1856&lt;&gt;"Fail"),AND($G1856&lt;&gt;"",$G1856&lt;&gt;"Open",$G1856&lt;&gt;"Closed")),"Check inputs",IF(AND($E1856="Fail",$G1856=""),"Set follow-up","OK"))))</f>
        <v/>
      </c>
      <c r="I1856" s="26">
        <f>IF(AND(ISNUMBER($A1856),N($A1856)&gt;=18264,N($A1856)&lt;=73050),$A1856,0)</f>
        <v>0</v>
      </c>
    </row>
    <row r="1857" spans="1:9" x14ac:dyDescent="0.25">
      <c r="A1857" s="25"/>
      <c r="B1857" s="13"/>
      <c r="C1857" s="13"/>
      <c r="D1857" s="14"/>
      <c r="E1857" s="13"/>
      <c r="F1857" s="14"/>
      <c r="G1857" s="13"/>
      <c r="H1857" s="16" t="str">
        <f>IF(COUNTA($A1857:$G1857)=0,"",IF(OR($B1857="",SUMPRODUCT(--(Extinguishers!$A$2:$A$301=$B1857))&lt;&gt;1),"Check ID",IF(OR(NOT(AND(ISNUMBER($A1857),N($A1857)&gt;=18264,N($A1857)&lt;=73050)),N($A1857)&lt;SUMPRODUCT(--(Extinguishers!$A$2:$A$301=$B1857),Extinguishers!$E$2:$E$301),AND($C1857&lt;&gt;"Monthly",$C1857&lt;&gt;"Maintenance",$C1857&lt;&gt;"Internal",$C1857&lt;&gt;"Hydrostatic"),AND($E1857&lt;&gt;"Pass",$E1857&lt;&gt;"Fail"),AND($G1857&lt;&gt;"",$G1857&lt;&gt;"Open",$G1857&lt;&gt;"Closed")),"Check inputs",IF(AND($E1857="Fail",$G1857=""),"Set follow-up","OK"))))</f>
        <v/>
      </c>
      <c r="I1857" s="26">
        <f>IF(AND(ISNUMBER($A1857),N($A1857)&gt;=18264,N($A1857)&lt;=73050),$A1857,0)</f>
        <v>0</v>
      </c>
    </row>
    <row r="1858" spans="1:9" x14ac:dyDescent="0.25">
      <c r="A1858" s="25"/>
      <c r="B1858" s="13"/>
      <c r="C1858" s="13"/>
      <c r="D1858" s="14"/>
      <c r="E1858" s="13"/>
      <c r="F1858" s="14"/>
      <c r="G1858" s="13"/>
      <c r="H1858" s="16" t="str">
        <f>IF(COUNTA($A1858:$G1858)=0,"",IF(OR($B1858="",SUMPRODUCT(--(Extinguishers!$A$2:$A$301=$B1858))&lt;&gt;1),"Check ID",IF(OR(NOT(AND(ISNUMBER($A1858),N($A1858)&gt;=18264,N($A1858)&lt;=73050)),N($A1858)&lt;SUMPRODUCT(--(Extinguishers!$A$2:$A$301=$B1858),Extinguishers!$E$2:$E$301),AND($C1858&lt;&gt;"Monthly",$C1858&lt;&gt;"Maintenance",$C1858&lt;&gt;"Internal",$C1858&lt;&gt;"Hydrostatic"),AND($E1858&lt;&gt;"Pass",$E1858&lt;&gt;"Fail"),AND($G1858&lt;&gt;"",$G1858&lt;&gt;"Open",$G1858&lt;&gt;"Closed")),"Check inputs",IF(AND($E1858="Fail",$G1858=""),"Set follow-up","OK"))))</f>
        <v/>
      </c>
      <c r="I1858" s="26">
        <f>IF(AND(ISNUMBER($A1858),N($A1858)&gt;=18264,N($A1858)&lt;=73050),$A1858,0)</f>
        <v>0</v>
      </c>
    </row>
    <row r="1859" spans="1:9" x14ac:dyDescent="0.25">
      <c r="A1859" s="25"/>
      <c r="B1859" s="13"/>
      <c r="C1859" s="13"/>
      <c r="D1859" s="14"/>
      <c r="E1859" s="13"/>
      <c r="F1859" s="14"/>
      <c r="G1859" s="13"/>
      <c r="H1859" s="16" t="str">
        <f>IF(COUNTA($A1859:$G1859)=0,"",IF(OR($B1859="",SUMPRODUCT(--(Extinguishers!$A$2:$A$301=$B1859))&lt;&gt;1),"Check ID",IF(OR(NOT(AND(ISNUMBER($A1859),N($A1859)&gt;=18264,N($A1859)&lt;=73050)),N($A1859)&lt;SUMPRODUCT(--(Extinguishers!$A$2:$A$301=$B1859),Extinguishers!$E$2:$E$301),AND($C1859&lt;&gt;"Monthly",$C1859&lt;&gt;"Maintenance",$C1859&lt;&gt;"Internal",$C1859&lt;&gt;"Hydrostatic"),AND($E1859&lt;&gt;"Pass",$E1859&lt;&gt;"Fail"),AND($G1859&lt;&gt;"",$G1859&lt;&gt;"Open",$G1859&lt;&gt;"Closed")),"Check inputs",IF(AND($E1859="Fail",$G1859=""),"Set follow-up","OK"))))</f>
        <v/>
      </c>
      <c r="I1859" s="26">
        <f>IF(AND(ISNUMBER($A1859),N($A1859)&gt;=18264,N($A1859)&lt;=73050),$A1859,0)</f>
        <v>0</v>
      </c>
    </row>
    <row r="1860" spans="1:9" x14ac:dyDescent="0.25">
      <c r="A1860" s="25"/>
      <c r="B1860" s="13"/>
      <c r="C1860" s="13"/>
      <c r="D1860" s="14"/>
      <c r="E1860" s="13"/>
      <c r="F1860" s="14"/>
      <c r="G1860" s="13"/>
      <c r="H1860" s="16" t="str">
        <f>IF(COUNTA($A1860:$G1860)=0,"",IF(OR($B1860="",SUMPRODUCT(--(Extinguishers!$A$2:$A$301=$B1860))&lt;&gt;1),"Check ID",IF(OR(NOT(AND(ISNUMBER($A1860),N($A1860)&gt;=18264,N($A1860)&lt;=73050)),N($A1860)&lt;SUMPRODUCT(--(Extinguishers!$A$2:$A$301=$B1860),Extinguishers!$E$2:$E$301),AND($C1860&lt;&gt;"Monthly",$C1860&lt;&gt;"Maintenance",$C1860&lt;&gt;"Internal",$C1860&lt;&gt;"Hydrostatic"),AND($E1860&lt;&gt;"Pass",$E1860&lt;&gt;"Fail"),AND($G1860&lt;&gt;"",$G1860&lt;&gt;"Open",$G1860&lt;&gt;"Closed")),"Check inputs",IF(AND($E1860="Fail",$G1860=""),"Set follow-up","OK"))))</f>
        <v/>
      </c>
      <c r="I1860" s="26">
        <f>IF(AND(ISNUMBER($A1860),N($A1860)&gt;=18264,N($A1860)&lt;=73050),$A1860,0)</f>
        <v>0</v>
      </c>
    </row>
    <row r="1861" spans="1:9" x14ac:dyDescent="0.25">
      <c r="A1861" s="25"/>
      <c r="B1861" s="13"/>
      <c r="C1861" s="13"/>
      <c r="D1861" s="14"/>
      <c r="E1861" s="13"/>
      <c r="F1861" s="14"/>
      <c r="G1861" s="13"/>
      <c r="H1861" s="16" t="str">
        <f>IF(COUNTA($A1861:$G1861)=0,"",IF(OR($B1861="",SUMPRODUCT(--(Extinguishers!$A$2:$A$301=$B1861))&lt;&gt;1),"Check ID",IF(OR(NOT(AND(ISNUMBER($A1861),N($A1861)&gt;=18264,N($A1861)&lt;=73050)),N($A1861)&lt;SUMPRODUCT(--(Extinguishers!$A$2:$A$301=$B1861),Extinguishers!$E$2:$E$301),AND($C1861&lt;&gt;"Monthly",$C1861&lt;&gt;"Maintenance",$C1861&lt;&gt;"Internal",$C1861&lt;&gt;"Hydrostatic"),AND($E1861&lt;&gt;"Pass",$E1861&lt;&gt;"Fail"),AND($G1861&lt;&gt;"",$G1861&lt;&gt;"Open",$G1861&lt;&gt;"Closed")),"Check inputs",IF(AND($E1861="Fail",$G1861=""),"Set follow-up","OK"))))</f>
        <v/>
      </c>
      <c r="I1861" s="26">
        <f>IF(AND(ISNUMBER($A1861),N($A1861)&gt;=18264,N($A1861)&lt;=73050),$A1861,0)</f>
        <v>0</v>
      </c>
    </row>
    <row r="1862" spans="1:9" x14ac:dyDescent="0.25">
      <c r="A1862" s="25"/>
      <c r="B1862" s="13"/>
      <c r="C1862" s="13"/>
      <c r="D1862" s="14"/>
      <c r="E1862" s="13"/>
      <c r="F1862" s="14"/>
      <c r="G1862" s="13"/>
      <c r="H1862" s="16" t="str">
        <f>IF(COUNTA($A1862:$G1862)=0,"",IF(OR($B1862="",SUMPRODUCT(--(Extinguishers!$A$2:$A$301=$B1862))&lt;&gt;1),"Check ID",IF(OR(NOT(AND(ISNUMBER($A1862),N($A1862)&gt;=18264,N($A1862)&lt;=73050)),N($A1862)&lt;SUMPRODUCT(--(Extinguishers!$A$2:$A$301=$B1862),Extinguishers!$E$2:$E$301),AND($C1862&lt;&gt;"Monthly",$C1862&lt;&gt;"Maintenance",$C1862&lt;&gt;"Internal",$C1862&lt;&gt;"Hydrostatic"),AND($E1862&lt;&gt;"Pass",$E1862&lt;&gt;"Fail"),AND($G1862&lt;&gt;"",$G1862&lt;&gt;"Open",$G1862&lt;&gt;"Closed")),"Check inputs",IF(AND($E1862="Fail",$G1862=""),"Set follow-up","OK"))))</f>
        <v/>
      </c>
      <c r="I1862" s="26">
        <f>IF(AND(ISNUMBER($A1862),N($A1862)&gt;=18264,N($A1862)&lt;=73050),$A1862,0)</f>
        <v>0</v>
      </c>
    </row>
    <row r="1863" spans="1:9" x14ac:dyDescent="0.25">
      <c r="A1863" s="25"/>
      <c r="B1863" s="13"/>
      <c r="C1863" s="13"/>
      <c r="D1863" s="14"/>
      <c r="E1863" s="13"/>
      <c r="F1863" s="14"/>
      <c r="G1863" s="13"/>
      <c r="H1863" s="16" t="str">
        <f>IF(COUNTA($A1863:$G1863)=0,"",IF(OR($B1863="",SUMPRODUCT(--(Extinguishers!$A$2:$A$301=$B1863))&lt;&gt;1),"Check ID",IF(OR(NOT(AND(ISNUMBER($A1863),N($A1863)&gt;=18264,N($A1863)&lt;=73050)),N($A1863)&lt;SUMPRODUCT(--(Extinguishers!$A$2:$A$301=$B1863),Extinguishers!$E$2:$E$301),AND($C1863&lt;&gt;"Monthly",$C1863&lt;&gt;"Maintenance",$C1863&lt;&gt;"Internal",$C1863&lt;&gt;"Hydrostatic"),AND($E1863&lt;&gt;"Pass",$E1863&lt;&gt;"Fail"),AND($G1863&lt;&gt;"",$G1863&lt;&gt;"Open",$G1863&lt;&gt;"Closed")),"Check inputs",IF(AND($E1863="Fail",$G1863=""),"Set follow-up","OK"))))</f>
        <v/>
      </c>
      <c r="I1863" s="26">
        <f>IF(AND(ISNUMBER($A1863),N($A1863)&gt;=18264,N($A1863)&lt;=73050),$A1863,0)</f>
        <v>0</v>
      </c>
    </row>
    <row r="1864" spans="1:9" x14ac:dyDescent="0.25">
      <c r="A1864" s="25"/>
      <c r="B1864" s="13"/>
      <c r="C1864" s="13"/>
      <c r="D1864" s="14"/>
      <c r="E1864" s="13"/>
      <c r="F1864" s="14"/>
      <c r="G1864" s="13"/>
      <c r="H1864" s="16" t="str">
        <f>IF(COUNTA($A1864:$G1864)=0,"",IF(OR($B1864="",SUMPRODUCT(--(Extinguishers!$A$2:$A$301=$B1864))&lt;&gt;1),"Check ID",IF(OR(NOT(AND(ISNUMBER($A1864),N($A1864)&gt;=18264,N($A1864)&lt;=73050)),N($A1864)&lt;SUMPRODUCT(--(Extinguishers!$A$2:$A$301=$B1864),Extinguishers!$E$2:$E$301),AND($C1864&lt;&gt;"Monthly",$C1864&lt;&gt;"Maintenance",$C1864&lt;&gt;"Internal",$C1864&lt;&gt;"Hydrostatic"),AND($E1864&lt;&gt;"Pass",$E1864&lt;&gt;"Fail"),AND($G1864&lt;&gt;"",$G1864&lt;&gt;"Open",$G1864&lt;&gt;"Closed")),"Check inputs",IF(AND($E1864="Fail",$G1864=""),"Set follow-up","OK"))))</f>
        <v/>
      </c>
      <c r="I1864" s="26">
        <f>IF(AND(ISNUMBER($A1864),N($A1864)&gt;=18264,N($A1864)&lt;=73050),$A1864,0)</f>
        <v>0</v>
      </c>
    </row>
    <row r="1865" spans="1:9" x14ac:dyDescent="0.25">
      <c r="A1865" s="25"/>
      <c r="B1865" s="13"/>
      <c r="C1865" s="13"/>
      <c r="D1865" s="14"/>
      <c r="E1865" s="13"/>
      <c r="F1865" s="14"/>
      <c r="G1865" s="13"/>
      <c r="H1865" s="16" t="str">
        <f>IF(COUNTA($A1865:$G1865)=0,"",IF(OR($B1865="",SUMPRODUCT(--(Extinguishers!$A$2:$A$301=$B1865))&lt;&gt;1),"Check ID",IF(OR(NOT(AND(ISNUMBER($A1865),N($A1865)&gt;=18264,N($A1865)&lt;=73050)),N($A1865)&lt;SUMPRODUCT(--(Extinguishers!$A$2:$A$301=$B1865),Extinguishers!$E$2:$E$301),AND($C1865&lt;&gt;"Monthly",$C1865&lt;&gt;"Maintenance",$C1865&lt;&gt;"Internal",$C1865&lt;&gt;"Hydrostatic"),AND($E1865&lt;&gt;"Pass",$E1865&lt;&gt;"Fail"),AND($G1865&lt;&gt;"",$G1865&lt;&gt;"Open",$G1865&lt;&gt;"Closed")),"Check inputs",IF(AND($E1865="Fail",$G1865=""),"Set follow-up","OK"))))</f>
        <v/>
      </c>
      <c r="I1865" s="26">
        <f>IF(AND(ISNUMBER($A1865),N($A1865)&gt;=18264,N($A1865)&lt;=73050),$A1865,0)</f>
        <v>0</v>
      </c>
    </row>
    <row r="1866" spans="1:9" x14ac:dyDescent="0.25">
      <c r="A1866" s="25"/>
      <c r="B1866" s="13"/>
      <c r="C1866" s="13"/>
      <c r="D1866" s="14"/>
      <c r="E1866" s="13"/>
      <c r="F1866" s="14"/>
      <c r="G1866" s="13"/>
      <c r="H1866" s="16" t="str">
        <f>IF(COUNTA($A1866:$G1866)=0,"",IF(OR($B1866="",SUMPRODUCT(--(Extinguishers!$A$2:$A$301=$B1866))&lt;&gt;1),"Check ID",IF(OR(NOT(AND(ISNUMBER($A1866),N($A1866)&gt;=18264,N($A1866)&lt;=73050)),N($A1866)&lt;SUMPRODUCT(--(Extinguishers!$A$2:$A$301=$B1866),Extinguishers!$E$2:$E$301),AND($C1866&lt;&gt;"Monthly",$C1866&lt;&gt;"Maintenance",$C1866&lt;&gt;"Internal",$C1866&lt;&gt;"Hydrostatic"),AND($E1866&lt;&gt;"Pass",$E1866&lt;&gt;"Fail"),AND($G1866&lt;&gt;"",$G1866&lt;&gt;"Open",$G1866&lt;&gt;"Closed")),"Check inputs",IF(AND($E1866="Fail",$G1866=""),"Set follow-up","OK"))))</f>
        <v/>
      </c>
      <c r="I1866" s="26">
        <f>IF(AND(ISNUMBER($A1866),N($A1866)&gt;=18264,N($A1866)&lt;=73050),$A1866,0)</f>
        <v>0</v>
      </c>
    </row>
    <row r="1867" spans="1:9" x14ac:dyDescent="0.25">
      <c r="A1867" s="25"/>
      <c r="B1867" s="13"/>
      <c r="C1867" s="13"/>
      <c r="D1867" s="14"/>
      <c r="E1867" s="13"/>
      <c r="F1867" s="14"/>
      <c r="G1867" s="13"/>
      <c r="H1867" s="16" t="str">
        <f>IF(COUNTA($A1867:$G1867)=0,"",IF(OR($B1867="",SUMPRODUCT(--(Extinguishers!$A$2:$A$301=$B1867))&lt;&gt;1),"Check ID",IF(OR(NOT(AND(ISNUMBER($A1867),N($A1867)&gt;=18264,N($A1867)&lt;=73050)),N($A1867)&lt;SUMPRODUCT(--(Extinguishers!$A$2:$A$301=$B1867),Extinguishers!$E$2:$E$301),AND($C1867&lt;&gt;"Monthly",$C1867&lt;&gt;"Maintenance",$C1867&lt;&gt;"Internal",$C1867&lt;&gt;"Hydrostatic"),AND($E1867&lt;&gt;"Pass",$E1867&lt;&gt;"Fail"),AND($G1867&lt;&gt;"",$G1867&lt;&gt;"Open",$G1867&lt;&gt;"Closed")),"Check inputs",IF(AND($E1867="Fail",$G1867=""),"Set follow-up","OK"))))</f>
        <v/>
      </c>
      <c r="I1867" s="26">
        <f>IF(AND(ISNUMBER($A1867),N($A1867)&gt;=18264,N($A1867)&lt;=73050),$A1867,0)</f>
        <v>0</v>
      </c>
    </row>
    <row r="1868" spans="1:9" x14ac:dyDescent="0.25">
      <c r="A1868" s="25"/>
      <c r="B1868" s="13"/>
      <c r="C1868" s="13"/>
      <c r="D1868" s="14"/>
      <c r="E1868" s="13"/>
      <c r="F1868" s="14"/>
      <c r="G1868" s="13"/>
      <c r="H1868" s="16" t="str">
        <f>IF(COUNTA($A1868:$G1868)=0,"",IF(OR($B1868="",SUMPRODUCT(--(Extinguishers!$A$2:$A$301=$B1868))&lt;&gt;1),"Check ID",IF(OR(NOT(AND(ISNUMBER($A1868),N($A1868)&gt;=18264,N($A1868)&lt;=73050)),N($A1868)&lt;SUMPRODUCT(--(Extinguishers!$A$2:$A$301=$B1868),Extinguishers!$E$2:$E$301),AND($C1868&lt;&gt;"Monthly",$C1868&lt;&gt;"Maintenance",$C1868&lt;&gt;"Internal",$C1868&lt;&gt;"Hydrostatic"),AND($E1868&lt;&gt;"Pass",$E1868&lt;&gt;"Fail"),AND($G1868&lt;&gt;"",$G1868&lt;&gt;"Open",$G1868&lt;&gt;"Closed")),"Check inputs",IF(AND($E1868="Fail",$G1868=""),"Set follow-up","OK"))))</f>
        <v/>
      </c>
      <c r="I1868" s="26">
        <f>IF(AND(ISNUMBER($A1868),N($A1868)&gt;=18264,N($A1868)&lt;=73050),$A1868,0)</f>
        <v>0</v>
      </c>
    </row>
    <row r="1869" spans="1:9" x14ac:dyDescent="0.25">
      <c r="A1869" s="25"/>
      <c r="B1869" s="13"/>
      <c r="C1869" s="13"/>
      <c r="D1869" s="14"/>
      <c r="E1869" s="13"/>
      <c r="F1869" s="14"/>
      <c r="G1869" s="13"/>
      <c r="H1869" s="16" t="str">
        <f>IF(COUNTA($A1869:$G1869)=0,"",IF(OR($B1869="",SUMPRODUCT(--(Extinguishers!$A$2:$A$301=$B1869))&lt;&gt;1),"Check ID",IF(OR(NOT(AND(ISNUMBER($A1869),N($A1869)&gt;=18264,N($A1869)&lt;=73050)),N($A1869)&lt;SUMPRODUCT(--(Extinguishers!$A$2:$A$301=$B1869),Extinguishers!$E$2:$E$301),AND($C1869&lt;&gt;"Monthly",$C1869&lt;&gt;"Maintenance",$C1869&lt;&gt;"Internal",$C1869&lt;&gt;"Hydrostatic"),AND($E1869&lt;&gt;"Pass",$E1869&lt;&gt;"Fail"),AND($G1869&lt;&gt;"",$G1869&lt;&gt;"Open",$G1869&lt;&gt;"Closed")),"Check inputs",IF(AND($E1869="Fail",$G1869=""),"Set follow-up","OK"))))</f>
        <v/>
      </c>
      <c r="I1869" s="26">
        <f>IF(AND(ISNUMBER($A1869),N($A1869)&gt;=18264,N($A1869)&lt;=73050),$A1869,0)</f>
        <v>0</v>
      </c>
    </row>
    <row r="1870" spans="1:9" x14ac:dyDescent="0.25">
      <c r="A1870" s="25"/>
      <c r="B1870" s="13"/>
      <c r="C1870" s="13"/>
      <c r="D1870" s="14"/>
      <c r="E1870" s="13"/>
      <c r="F1870" s="14"/>
      <c r="G1870" s="13"/>
      <c r="H1870" s="16" t="str">
        <f>IF(COUNTA($A1870:$G1870)=0,"",IF(OR($B1870="",SUMPRODUCT(--(Extinguishers!$A$2:$A$301=$B1870))&lt;&gt;1),"Check ID",IF(OR(NOT(AND(ISNUMBER($A1870),N($A1870)&gt;=18264,N($A1870)&lt;=73050)),N($A1870)&lt;SUMPRODUCT(--(Extinguishers!$A$2:$A$301=$B1870),Extinguishers!$E$2:$E$301),AND($C1870&lt;&gt;"Monthly",$C1870&lt;&gt;"Maintenance",$C1870&lt;&gt;"Internal",$C1870&lt;&gt;"Hydrostatic"),AND($E1870&lt;&gt;"Pass",$E1870&lt;&gt;"Fail"),AND($G1870&lt;&gt;"",$G1870&lt;&gt;"Open",$G1870&lt;&gt;"Closed")),"Check inputs",IF(AND($E1870="Fail",$G1870=""),"Set follow-up","OK"))))</f>
        <v/>
      </c>
      <c r="I1870" s="26">
        <f>IF(AND(ISNUMBER($A1870),N($A1870)&gt;=18264,N($A1870)&lt;=73050),$A1870,0)</f>
        <v>0</v>
      </c>
    </row>
    <row r="1871" spans="1:9" x14ac:dyDescent="0.25">
      <c r="A1871" s="25"/>
      <c r="B1871" s="13"/>
      <c r="C1871" s="13"/>
      <c r="D1871" s="14"/>
      <c r="E1871" s="13"/>
      <c r="F1871" s="14"/>
      <c r="G1871" s="13"/>
      <c r="H1871" s="16" t="str">
        <f>IF(COUNTA($A1871:$G1871)=0,"",IF(OR($B1871="",SUMPRODUCT(--(Extinguishers!$A$2:$A$301=$B1871))&lt;&gt;1),"Check ID",IF(OR(NOT(AND(ISNUMBER($A1871),N($A1871)&gt;=18264,N($A1871)&lt;=73050)),N($A1871)&lt;SUMPRODUCT(--(Extinguishers!$A$2:$A$301=$B1871),Extinguishers!$E$2:$E$301),AND($C1871&lt;&gt;"Monthly",$C1871&lt;&gt;"Maintenance",$C1871&lt;&gt;"Internal",$C1871&lt;&gt;"Hydrostatic"),AND($E1871&lt;&gt;"Pass",$E1871&lt;&gt;"Fail"),AND($G1871&lt;&gt;"",$G1871&lt;&gt;"Open",$G1871&lt;&gt;"Closed")),"Check inputs",IF(AND($E1871="Fail",$G1871=""),"Set follow-up","OK"))))</f>
        <v/>
      </c>
      <c r="I1871" s="26">
        <f>IF(AND(ISNUMBER($A1871),N($A1871)&gt;=18264,N($A1871)&lt;=73050),$A1871,0)</f>
        <v>0</v>
      </c>
    </row>
    <row r="1872" spans="1:9" x14ac:dyDescent="0.25">
      <c r="A1872" s="25"/>
      <c r="B1872" s="13"/>
      <c r="C1872" s="13"/>
      <c r="D1872" s="14"/>
      <c r="E1872" s="13"/>
      <c r="F1872" s="14"/>
      <c r="G1872" s="13"/>
      <c r="H1872" s="16" t="str">
        <f>IF(COUNTA($A1872:$G1872)=0,"",IF(OR($B1872="",SUMPRODUCT(--(Extinguishers!$A$2:$A$301=$B1872))&lt;&gt;1),"Check ID",IF(OR(NOT(AND(ISNUMBER($A1872),N($A1872)&gt;=18264,N($A1872)&lt;=73050)),N($A1872)&lt;SUMPRODUCT(--(Extinguishers!$A$2:$A$301=$B1872),Extinguishers!$E$2:$E$301),AND($C1872&lt;&gt;"Monthly",$C1872&lt;&gt;"Maintenance",$C1872&lt;&gt;"Internal",$C1872&lt;&gt;"Hydrostatic"),AND($E1872&lt;&gt;"Pass",$E1872&lt;&gt;"Fail"),AND($G1872&lt;&gt;"",$G1872&lt;&gt;"Open",$G1872&lt;&gt;"Closed")),"Check inputs",IF(AND($E1872="Fail",$G1872=""),"Set follow-up","OK"))))</f>
        <v/>
      </c>
      <c r="I1872" s="26">
        <f>IF(AND(ISNUMBER($A1872),N($A1872)&gt;=18264,N($A1872)&lt;=73050),$A1872,0)</f>
        <v>0</v>
      </c>
    </row>
    <row r="1873" spans="1:9" x14ac:dyDescent="0.25">
      <c r="A1873" s="25"/>
      <c r="B1873" s="13"/>
      <c r="C1873" s="13"/>
      <c r="D1873" s="14"/>
      <c r="E1873" s="13"/>
      <c r="F1873" s="14"/>
      <c r="G1873" s="13"/>
      <c r="H1873" s="16" t="str">
        <f>IF(COUNTA($A1873:$G1873)=0,"",IF(OR($B1873="",SUMPRODUCT(--(Extinguishers!$A$2:$A$301=$B1873))&lt;&gt;1),"Check ID",IF(OR(NOT(AND(ISNUMBER($A1873),N($A1873)&gt;=18264,N($A1873)&lt;=73050)),N($A1873)&lt;SUMPRODUCT(--(Extinguishers!$A$2:$A$301=$B1873),Extinguishers!$E$2:$E$301),AND($C1873&lt;&gt;"Monthly",$C1873&lt;&gt;"Maintenance",$C1873&lt;&gt;"Internal",$C1873&lt;&gt;"Hydrostatic"),AND($E1873&lt;&gt;"Pass",$E1873&lt;&gt;"Fail"),AND($G1873&lt;&gt;"",$G1873&lt;&gt;"Open",$G1873&lt;&gt;"Closed")),"Check inputs",IF(AND($E1873="Fail",$G1873=""),"Set follow-up","OK"))))</f>
        <v/>
      </c>
      <c r="I1873" s="26">
        <f>IF(AND(ISNUMBER($A1873),N($A1873)&gt;=18264,N($A1873)&lt;=73050),$A1873,0)</f>
        <v>0</v>
      </c>
    </row>
    <row r="1874" spans="1:9" x14ac:dyDescent="0.25">
      <c r="A1874" s="25"/>
      <c r="B1874" s="13"/>
      <c r="C1874" s="13"/>
      <c r="D1874" s="14"/>
      <c r="E1874" s="13"/>
      <c r="F1874" s="14"/>
      <c r="G1874" s="13"/>
      <c r="H1874" s="16" t="str">
        <f>IF(COUNTA($A1874:$G1874)=0,"",IF(OR($B1874="",SUMPRODUCT(--(Extinguishers!$A$2:$A$301=$B1874))&lt;&gt;1),"Check ID",IF(OR(NOT(AND(ISNUMBER($A1874),N($A1874)&gt;=18264,N($A1874)&lt;=73050)),N($A1874)&lt;SUMPRODUCT(--(Extinguishers!$A$2:$A$301=$B1874),Extinguishers!$E$2:$E$301),AND($C1874&lt;&gt;"Monthly",$C1874&lt;&gt;"Maintenance",$C1874&lt;&gt;"Internal",$C1874&lt;&gt;"Hydrostatic"),AND($E1874&lt;&gt;"Pass",$E1874&lt;&gt;"Fail"),AND($G1874&lt;&gt;"",$G1874&lt;&gt;"Open",$G1874&lt;&gt;"Closed")),"Check inputs",IF(AND($E1874="Fail",$G1874=""),"Set follow-up","OK"))))</f>
        <v/>
      </c>
      <c r="I1874" s="26">
        <f>IF(AND(ISNUMBER($A1874),N($A1874)&gt;=18264,N($A1874)&lt;=73050),$A1874,0)</f>
        <v>0</v>
      </c>
    </row>
    <row r="1875" spans="1:9" x14ac:dyDescent="0.25">
      <c r="A1875" s="25"/>
      <c r="B1875" s="13"/>
      <c r="C1875" s="13"/>
      <c r="D1875" s="14"/>
      <c r="E1875" s="13"/>
      <c r="F1875" s="14"/>
      <c r="G1875" s="13"/>
      <c r="H1875" s="16" t="str">
        <f>IF(COUNTA($A1875:$G1875)=0,"",IF(OR($B1875="",SUMPRODUCT(--(Extinguishers!$A$2:$A$301=$B1875))&lt;&gt;1),"Check ID",IF(OR(NOT(AND(ISNUMBER($A1875),N($A1875)&gt;=18264,N($A1875)&lt;=73050)),N($A1875)&lt;SUMPRODUCT(--(Extinguishers!$A$2:$A$301=$B1875),Extinguishers!$E$2:$E$301),AND($C1875&lt;&gt;"Monthly",$C1875&lt;&gt;"Maintenance",$C1875&lt;&gt;"Internal",$C1875&lt;&gt;"Hydrostatic"),AND($E1875&lt;&gt;"Pass",$E1875&lt;&gt;"Fail"),AND($G1875&lt;&gt;"",$G1875&lt;&gt;"Open",$G1875&lt;&gt;"Closed")),"Check inputs",IF(AND($E1875="Fail",$G1875=""),"Set follow-up","OK"))))</f>
        <v/>
      </c>
      <c r="I1875" s="26">
        <f>IF(AND(ISNUMBER($A1875),N($A1875)&gt;=18264,N($A1875)&lt;=73050),$A1875,0)</f>
        <v>0</v>
      </c>
    </row>
    <row r="1876" spans="1:9" x14ac:dyDescent="0.25">
      <c r="A1876" s="25"/>
      <c r="B1876" s="13"/>
      <c r="C1876" s="13"/>
      <c r="D1876" s="14"/>
      <c r="E1876" s="13"/>
      <c r="F1876" s="14"/>
      <c r="G1876" s="13"/>
      <c r="H1876" s="16" t="str">
        <f>IF(COUNTA($A1876:$G1876)=0,"",IF(OR($B1876="",SUMPRODUCT(--(Extinguishers!$A$2:$A$301=$B1876))&lt;&gt;1),"Check ID",IF(OR(NOT(AND(ISNUMBER($A1876),N($A1876)&gt;=18264,N($A1876)&lt;=73050)),N($A1876)&lt;SUMPRODUCT(--(Extinguishers!$A$2:$A$301=$B1876),Extinguishers!$E$2:$E$301),AND($C1876&lt;&gt;"Monthly",$C1876&lt;&gt;"Maintenance",$C1876&lt;&gt;"Internal",$C1876&lt;&gt;"Hydrostatic"),AND($E1876&lt;&gt;"Pass",$E1876&lt;&gt;"Fail"),AND($G1876&lt;&gt;"",$G1876&lt;&gt;"Open",$G1876&lt;&gt;"Closed")),"Check inputs",IF(AND($E1876="Fail",$G1876=""),"Set follow-up","OK"))))</f>
        <v/>
      </c>
      <c r="I1876" s="26">
        <f>IF(AND(ISNUMBER($A1876),N($A1876)&gt;=18264,N($A1876)&lt;=73050),$A1876,0)</f>
        <v>0</v>
      </c>
    </row>
    <row r="1877" spans="1:9" x14ac:dyDescent="0.25">
      <c r="A1877" s="25"/>
      <c r="B1877" s="13"/>
      <c r="C1877" s="13"/>
      <c r="D1877" s="14"/>
      <c r="E1877" s="13"/>
      <c r="F1877" s="14"/>
      <c r="G1877" s="13"/>
      <c r="H1877" s="16" t="str">
        <f>IF(COUNTA($A1877:$G1877)=0,"",IF(OR($B1877="",SUMPRODUCT(--(Extinguishers!$A$2:$A$301=$B1877))&lt;&gt;1),"Check ID",IF(OR(NOT(AND(ISNUMBER($A1877),N($A1877)&gt;=18264,N($A1877)&lt;=73050)),N($A1877)&lt;SUMPRODUCT(--(Extinguishers!$A$2:$A$301=$B1877),Extinguishers!$E$2:$E$301),AND($C1877&lt;&gt;"Monthly",$C1877&lt;&gt;"Maintenance",$C1877&lt;&gt;"Internal",$C1877&lt;&gt;"Hydrostatic"),AND($E1877&lt;&gt;"Pass",$E1877&lt;&gt;"Fail"),AND($G1877&lt;&gt;"",$G1877&lt;&gt;"Open",$G1877&lt;&gt;"Closed")),"Check inputs",IF(AND($E1877="Fail",$G1877=""),"Set follow-up","OK"))))</f>
        <v/>
      </c>
      <c r="I1877" s="26">
        <f>IF(AND(ISNUMBER($A1877),N($A1877)&gt;=18264,N($A1877)&lt;=73050),$A1877,0)</f>
        <v>0</v>
      </c>
    </row>
    <row r="1878" spans="1:9" x14ac:dyDescent="0.25">
      <c r="A1878" s="25"/>
      <c r="B1878" s="13"/>
      <c r="C1878" s="13"/>
      <c r="D1878" s="14"/>
      <c r="E1878" s="13"/>
      <c r="F1878" s="14"/>
      <c r="G1878" s="13"/>
      <c r="H1878" s="16" t="str">
        <f>IF(COUNTA($A1878:$G1878)=0,"",IF(OR($B1878="",SUMPRODUCT(--(Extinguishers!$A$2:$A$301=$B1878))&lt;&gt;1),"Check ID",IF(OR(NOT(AND(ISNUMBER($A1878),N($A1878)&gt;=18264,N($A1878)&lt;=73050)),N($A1878)&lt;SUMPRODUCT(--(Extinguishers!$A$2:$A$301=$B1878),Extinguishers!$E$2:$E$301),AND($C1878&lt;&gt;"Monthly",$C1878&lt;&gt;"Maintenance",$C1878&lt;&gt;"Internal",$C1878&lt;&gt;"Hydrostatic"),AND($E1878&lt;&gt;"Pass",$E1878&lt;&gt;"Fail"),AND($G1878&lt;&gt;"",$G1878&lt;&gt;"Open",$G1878&lt;&gt;"Closed")),"Check inputs",IF(AND($E1878="Fail",$G1878=""),"Set follow-up","OK"))))</f>
        <v/>
      </c>
      <c r="I1878" s="26">
        <f>IF(AND(ISNUMBER($A1878),N($A1878)&gt;=18264,N($A1878)&lt;=73050),$A1878,0)</f>
        <v>0</v>
      </c>
    </row>
    <row r="1879" spans="1:9" x14ac:dyDescent="0.25">
      <c r="A1879" s="25"/>
      <c r="B1879" s="13"/>
      <c r="C1879" s="13"/>
      <c r="D1879" s="14"/>
      <c r="E1879" s="13"/>
      <c r="F1879" s="14"/>
      <c r="G1879" s="13"/>
      <c r="H1879" s="16" t="str">
        <f>IF(COUNTA($A1879:$G1879)=0,"",IF(OR($B1879="",SUMPRODUCT(--(Extinguishers!$A$2:$A$301=$B1879))&lt;&gt;1),"Check ID",IF(OR(NOT(AND(ISNUMBER($A1879),N($A1879)&gt;=18264,N($A1879)&lt;=73050)),N($A1879)&lt;SUMPRODUCT(--(Extinguishers!$A$2:$A$301=$B1879),Extinguishers!$E$2:$E$301),AND($C1879&lt;&gt;"Monthly",$C1879&lt;&gt;"Maintenance",$C1879&lt;&gt;"Internal",$C1879&lt;&gt;"Hydrostatic"),AND($E1879&lt;&gt;"Pass",$E1879&lt;&gt;"Fail"),AND($G1879&lt;&gt;"",$G1879&lt;&gt;"Open",$G1879&lt;&gt;"Closed")),"Check inputs",IF(AND($E1879="Fail",$G1879=""),"Set follow-up","OK"))))</f>
        <v/>
      </c>
      <c r="I1879" s="26">
        <f>IF(AND(ISNUMBER($A1879),N($A1879)&gt;=18264,N($A1879)&lt;=73050),$A1879,0)</f>
        <v>0</v>
      </c>
    </row>
    <row r="1880" spans="1:9" x14ac:dyDescent="0.25">
      <c r="A1880" s="25"/>
      <c r="B1880" s="13"/>
      <c r="C1880" s="13"/>
      <c r="D1880" s="14"/>
      <c r="E1880" s="13"/>
      <c r="F1880" s="14"/>
      <c r="G1880" s="13"/>
      <c r="H1880" s="16" t="str">
        <f>IF(COUNTA($A1880:$G1880)=0,"",IF(OR($B1880="",SUMPRODUCT(--(Extinguishers!$A$2:$A$301=$B1880))&lt;&gt;1),"Check ID",IF(OR(NOT(AND(ISNUMBER($A1880),N($A1880)&gt;=18264,N($A1880)&lt;=73050)),N($A1880)&lt;SUMPRODUCT(--(Extinguishers!$A$2:$A$301=$B1880),Extinguishers!$E$2:$E$301),AND($C1880&lt;&gt;"Monthly",$C1880&lt;&gt;"Maintenance",$C1880&lt;&gt;"Internal",$C1880&lt;&gt;"Hydrostatic"),AND($E1880&lt;&gt;"Pass",$E1880&lt;&gt;"Fail"),AND($G1880&lt;&gt;"",$G1880&lt;&gt;"Open",$G1880&lt;&gt;"Closed")),"Check inputs",IF(AND($E1880="Fail",$G1880=""),"Set follow-up","OK"))))</f>
        <v/>
      </c>
      <c r="I1880" s="26">
        <f>IF(AND(ISNUMBER($A1880),N($A1880)&gt;=18264,N($A1880)&lt;=73050),$A1880,0)</f>
        <v>0</v>
      </c>
    </row>
    <row r="1881" spans="1:9" x14ac:dyDescent="0.25">
      <c r="A1881" s="25"/>
      <c r="B1881" s="13"/>
      <c r="C1881" s="13"/>
      <c r="D1881" s="14"/>
      <c r="E1881" s="13"/>
      <c r="F1881" s="14"/>
      <c r="G1881" s="13"/>
      <c r="H1881" s="16" t="str">
        <f>IF(COUNTA($A1881:$G1881)=0,"",IF(OR($B1881="",SUMPRODUCT(--(Extinguishers!$A$2:$A$301=$B1881))&lt;&gt;1),"Check ID",IF(OR(NOT(AND(ISNUMBER($A1881),N($A1881)&gt;=18264,N($A1881)&lt;=73050)),N($A1881)&lt;SUMPRODUCT(--(Extinguishers!$A$2:$A$301=$B1881),Extinguishers!$E$2:$E$301),AND($C1881&lt;&gt;"Monthly",$C1881&lt;&gt;"Maintenance",$C1881&lt;&gt;"Internal",$C1881&lt;&gt;"Hydrostatic"),AND($E1881&lt;&gt;"Pass",$E1881&lt;&gt;"Fail"),AND($G1881&lt;&gt;"",$G1881&lt;&gt;"Open",$G1881&lt;&gt;"Closed")),"Check inputs",IF(AND($E1881="Fail",$G1881=""),"Set follow-up","OK"))))</f>
        <v/>
      </c>
      <c r="I1881" s="26">
        <f>IF(AND(ISNUMBER($A1881),N($A1881)&gt;=18264,N($A1881)&lt;=73050),$A1881,0)</f>
        <v>0</v>
      </c>
    </row>
    <row r="1882" spans="1:9" x14ac:dyDescent="0.25">
      <c r="A1882" s="25"/>
      <c r="B1882" s="13"/>
      <c r="C1882" s="13"/>
      <c r="D1882" s="14"/>
      <c r="E1882" s="13"/>
      <c r="F1882" s="14"/>
      <c r="G1882" s="13"/>
      <c r="H1882" s="16" t="str">
        <f>IF(COUNTA($A1882:$G1882)=0,"",IF(OR($B1882="",SUMPRODUCT(--(Extinguishers!$A$2:$A$301=$B1882))&lt;&gt;1),"Check ID",IF(OR(NOT(AND(ISNUMBER($A1882),N($A1882)&gt;=18264,N($A1882)&lt;=73050)),N($A1882)&lt;SUMPRODUCT(--(Extinguishers!$A$2:$A$301=$B1882),Extinguishers!$E$2:$E$301),AND($C1882&lt;&gt;"Monthly",$C1882&lt;&gt;"Maintenance",$C1882&lt;&gt;"Internal",$C1882&lt;&gt;"Hydrostatic"),AND($E1882&lt;&gt;"Pass",$E1882&lt;&gt;"Fail"),AND($G1882&lt;&gt;"",$G1882&lt;&gt;"Open",$G1882&lt;&gt;"Closed")),"Check inputs",IF(AND($E1882="Fail",$G1882=""),"Set follow-up","OK"))))</f>
        <v/>
      </c>
      <c r="I1882" s="26">
        <f>IF(AND(ISNUMBER($A1882),N($A1882)&gt;=18264,N($A1882)&lt;=73050),$A1882,0)</f>
        <v>0</v>
      </c>
    </row>
    <row r="1883" spans="1:9" x14ac:dyDescent="0.25">
      <c r="A1883" s="25"/>
      <c r="B1883" s="13"/>
      <c r="C1883" s="13"/>
      <c r="D1883" s="14"/>
      <c r="E1883" s="13"/>
      <c r="F1883" s="14"/>
      <c r="G1883" s="13"/>
      <c r="H1883" s="16" t="str">
        <f>IF(COUNTA($A1883:$G1883)=0,"",IF(OR($B1883="",SUMPRODUCT(--(Extinguishers!$A$2:$A$301=$B1883))&lt;&gt;1),"Check ID",IF(OR(NOT(AND(ISNUMBER($A1883),N($A1883)&gt;=18264,N($A1883)&lt;=73050)),N($A1883)&lt;SUMPRODUCT(--(Extinguishers!$A$2:$A$301=$B1883),Extinguishers!$E$2:$E$301),AND($C1883&lt;&gt;"Monthly",$C1883&lt;&gt;"Maintenance",$C1883&lt;&gt;"Internal",$C1883&lt;&gt;"Hydrostatic"),AND($E1883&lt;&gt;"Pass",$E1883&lt;&gt;"Fail"),AND($G1883&lt;&gt;"",$G1883&lt;&gt;"Open",$G1883&lt;&gt;"Closed")),"Check inputs",IF(AND($E1883="Fail",$G1883=""),"Set follow-up","OK"))))</f>
        <v/>
      </c>
      <c r="I1883" s="26">
        <f>IF(AND(ISNUMBER($A1883),N($A1883)&gt;=18264,N($A1883)&lt;=73050),$A1883,0)</f>
        <v>0</v>
      </c>
    </row>
    <row r="1884" spans="1:9" x14ac:dyDescent="0.25">
      <c r="A1884" s="25"/>
      <c r="B1884" s="13"/>
      <c r="C1884" s="13"/>
      <c r="D1884" s="14"/>
      <c r="E1884" s="13"/>
      <c r="F1884" s="14"/>
      <c r="G1884" s="13"/>
      <c r="H1884" s="16" t="str">
        <f>IF(COUNTA($A1884:$G1884)=0,"",IF(OR($B1884="",SUMPRODUCT(--(Extinguishers!$A$2:$A$301=$B1884))&lt;&gt;1),"Check ID",IF(OR(NOT(AND(ISNUMBER($A1884),N($A1884)&gt;=18264,N($A1884)&lt;=73050)),N($A1884)&lt;SUMPRODUCT(--(Extinguishers!$A$2:$A$301=$B1884),Extinguishers!$E$2:$E$301),AND($C1884&lt;&gt;"Monthly",$C1884&lt;&gt;"Maintenance",$C1884&lt;&gt;"Internal",$C1884&lt;&gt;"Hydrostatic"),AND($E1884&lt;&gt;"Pass",$E1884&lt;&gt;"Fail"),AND($G1884&lt;&gt;"",$G1884&lt;&gt;"Open",$G1884&lt;&gt;"Closed")),"Check inputs",IF(AND($E1884="Fail",$G1884=""),"Set follow-up","OK"))))</f>
        <v/>
      </c>
      <c r="I1884" s="26">
        <f>IF(AND(ISNUMBER($A1884),N($A1884)&gt;=18264,N($A1884)&lt;=73050),$A1884,0)</f>
        <v>0</v>
      </c>
    </row>
    <row r="1885" spans="1:9" x14ac:dyDescent="0.25">
      <c r="A1885" s="25"/>
      <c r="B1885" s="13"/>
      <c r="C1885" s="13"/>
      <c r="D1885" s="14"/>
      <c r="E1885" s="13"/>
      <c r="F1885" s="14"/>
      <c r="G1885" s="13"/>
      <c r="H1885" s="16" t="str">
        <f>IF(COUNTA($A1885:$G1885)=0,"",IF(OR($B1885="",SUMPRODUCT(--(Extinguishers!$A$2:$A$301=$B1885))&lt;&gt;1),"Check ID",IF(OR(NOT(AND(ISNUMBER($A1885),N($A1885)&gt;=18264,N($A1885)&lt;=73050)),N($A1885)&lt;SUMPRODUCT(--(Extinguishers!$A$2:$A$301=$B1885),Extinguishers!$E$2:$E$301),AND($C1885&lt;&gt;"Monthly",$C1885&lt;&gt;"Maintenance",$C1885&lt;&gt;"Internal",$C1885&lt;&gt;"Hydrostatic"),AND($E1885&lt;&gt;"Pass",$E1885&lt;&gt;"Fail"),AND($G1885&lt;&gt;"",$G1885&lt;&gt;"Open",$G1885&lt;&gt;"Closed")),"Check inputs",IF(AND($E1885="Fail",$G1885=""),"Set follow-up","OK"))))</f>
        <v/>
      </c>
      <c r="I1885" s="26">
        <f>IF(AND(ISNUMBER($A1885),N($A1885)&gt;=18264,N($A1885)&lt;=73050),$A1885,0)</f>
        <v>0</v>
      </c>
    </row>
    <row r="1886" spans="1:9" x14ac:dyDescent="0.25">
      <c r="A1886" s="25"/>
      <c r="B1886" s="13"/>
      <c r="C1886" s="13"/>
      <c r="D1886" s="14"/>
      <c r="E1886" s="13"/>
      <c r="F1886" s="14"/>
      <c r="G1886" s="13"/>
      <c r="H1886" s="16" t="str">
        <f>IF(COUNTA($A1886:$G1886)=0,"",IF(OR($B1886="",SUMPRODUCT(--(Extinguishers!$A$2:$A$301=$B1886))&lt;&gt;1),"Check ID",IF(OR(NOT(AND(ISNUMBER($A1886),N($A1886)&gt;=18264,N($A1886)&lt;=73050)),N($A1886)&lt;SUMPRODUCT(--(Extinguishers!$A$2:$A$301=$B1886),Extinguishers!$E$2:$E$301),AND($C1886&lt;&gt;"Monthly",$C1886&lt;&gt;"Maintenance",$C1886&lt;&gt;"Internal",$C1886&lt;&gt;"Hydrostatic"),AND($E1886&lt;&gt;"Pass",$E1886&lt;&gt;"Fail"),AND($G1886&lt;&gt;"",$G1886&lt;&gt;"Open",$G1886&lt;&gt;"Closed")),"Check inputs",IF(AND($E1886="Fail",$G1886=""),"Set follow-up","OK"))))</f>
        <v/>
      </c>
      <c r="I1886" s="26">
        <f>IF(AND(ISNUMBER($A1886),N($A1886)&gt;=18264,N($A1886)&lt;=73050),$A1886,0)</f>
        <v>0</v>
      </c>
    </row>
    <row r="1887" spans="1:9" x14ac:dyDescent="0.25">
      <c r="A1887" s="25"/>
      <c r="B1887" s="13"/>
      <c r="C1887" s="13"/>
      <c r="D1887" s="14"/>
      <c r="E1887" s="13"/>
      <c r="F1887" s="14"/>
      <c r="G1887" s="13"/>
      <c r="H1887" s="16" t="str">
        <f>IF(COUNTA($A1887:$G1887)=0,"",IF(OR($B1887="",SUMPRODUCT(--(Extinguishers!$A$2:$A$301=$B1887))&lt;&gt;1),"Check ID",IF(OR(NOT(AND(ISNUMBER($A1887),N($A1887)&gt;=18264,N($A1887)&lt;=73050)),N($A1887)&lt;SUMPRODUCT(--(Extinguishers!$A$2:$A$301=$B1887),Extinguishers!$E$2:$E$301),AND($C1887&lt;&gt;"Monthly",$C1887&lt;&gt;"Maintenance",$C1887&lt;&gt;"Internal",$C1887&lt;&gt;"Hydrostatic"),AND($E1887&lt;&gt;"Pass",$E1887&lt;&gt;"Fail"),AND($G1887&lt;&gt;"",$G1887&lt;&gt;"Open",$G1887&lt;&gt;"Closed")),"Check inputs",IF(AND($E1887="Fail",$G1887=""),"Set follow-up","OK"))))</f>
        <v/>
      </c>
      <c r="I1887" s="26">
        <f>IF(AND(ISNUMBER($A1887),N($A1887)&gt;=18264,N($A1887)&lt;=73050),$A1887,0)</f>
        <v>0</v>
      </c>
    </row>
    <row r="1888" spans="1:9" x14ac:dyDescent="0.25">
      <c r="A1888" s="25"/>
      <c r="B1888" s="13"/>
      <c r="C1888" s="13"/>
      <c r="D1888" s="14"/>
      <c r="E1888" s="13"/>
      <c r="F1888" s="14"/>
      <c r="G1888" s="13"/>
      <c r="H1888" s="16" t="str">
        <f>IF(COUNTA($A1888:$G1888)=0,"",IF(OR($B1888="",SUMPRODUCT(--(Extinguishers!$A$2:$A$301=$B1888))&lt;&gt;1),"Check ID",IF(OR(NOT(AND(ISNUMBER($A1888),N($A1888)&gt;=18264,N($A1888)&lt;=73050)),N($A1888)&lt;SUMPRODUCT(--(Extinguishers!$A$2:$A$301=$B1888),Extinguishers!$E$2:$E$301),AND($C1888&lt;&gt;"Monthly",$C1888&lt;&gt;"Maintenance",$C1888&lt;&gt;"Internal",$C1888&lt;&gt;"Hydrostatic"),AND($E1888&lt;&gt;"Pass",$E1888&lt;&gt;"Fail"),AND($G1888&lt;&gt;"",$G1888&lt;&gt;"Open",$G1888&lt;&gt;"Closed")),"Check inputs",IF(AND($E1888="Fail",$G1888=""),"Set follow-up","OK"))))</f>
        <v/>
      </c>
      <c r="I1888" s="26">
        <f>IF(AND(ISNUMBER($A1888),N($A1888)&gt;=18264,N($A1888)&lt;=73050),$A1888,0)</f>
        <v>0</v>
      </c>
    </row>
    <row r="1889" spans="1:9" x14ac:dyDescent="0.25">
      <c r="A1889" s="25"/>
      <c r="B1889" s="13"/>
      <c r="C1889" s="13"/>
      <c r="D1889" s="14"/>
      <c r="E1889" s="13"/>
      <c r="F1889" s="14"/>
      <c r="G1889" s="13"/>
      <c r="H1889" s="16" t="str">
        <f>IF(COUNTA($A1889:$G1889)=0,"",IF(OR($B1889="",SUMPRODUCT(--(Extinguishers!$A$2:$A$301=$B1889))&lt;&gt;1),"Check ID",IF(OR(NOT(AND(ISNUMBER($A1889),N($A1889)&gt;=18264,N($A1889)&lt;=73050)),N($A1889)&lt;SUMPRODUCT(--(Extinguishers!$A$2:$A$301=$B1889),Extinguishers!$E$2:$E$301),AND($C1889&lt;&gt;"Monthly",$C1889&lt;&gt;"Maintenance",$C1889&lt;&gt;"Internal",$C1889&lt;&gt;"Hydrostatic"),AND($E1889&lt;&gt;"Pass",$E1889&lt;&gt;"Fail"),AND($G1889&lt;&gt;"",$G1889&lt;&gt;"Open",$G1889&lt;&gt;"Closed")),"Check inputs",IF(AND($E1889="Fail",$G1889=""),"Set follow-up","OK"))))</f>
        <v/>
      </c>
      <c r="I1889" s="26">
        <f>IF(AND(ISNUMBER($A1889),N($A1889)&gt;=18264,N($A1889)&lt;=73050),$A1889,0)</f>
        <v>0</v>
      </c>
    </row>
    <row r="1890" spans="1:9" x14ac:dyDescent="0.25">
      <c r="A1890" s="25"/>
      <c r="B1890" s="13"/>
      <c r="C1890" s="13"/>
      <c r="D1890" s="14"/>
      <c r="E1890" s="13"/>
      <c r="F1890" s="14"/>
      <c r="G1890" s="13"/>
      <c r="H1890" s="16" t="str">
        <f>IF(COUNTA($A1890:$G1890)=0,"",IF(OR($B1890="",SUMPRODUCT(--(Extinguishers!$A$2:$A$301=$B1890))&lt;&gt;1),"Check ID",IF(OR(NOT(AND(ISNUMBER($A1890),N($A1890)&gt;=18264,N($A1890)&lt;=73050)),N($A1890)&lt;SUMPRODUCT(--(Extinguishers!$A$2:$A$301=$B1890),Extinguishers!$E$2:$E$301),AND($C1890&lt;&gt;"Monthly",$C1890&lt;&gt;"Maintenance",$C1890&lt;&gt;"Internal",$C1890&lt;&gt;"Hydrostatic"),AND($E1890&lt;&gt;"Pass",$E1890&lt;&gt;"Fail"),AND($G1890&lt;&gt;"",$G1890&lt;&gt;"Open",$G1890&lt;&gt;"Closed")),"Check inputs",IF(AND($E1890="Fail",$G1890=""),"Set follow-up","OK"))))</f>
        <v/>
      </c>
      <c r="I1890" s="26">
        <f>IF(AND(ISNUMBER($A1890),N($A1890)&gt;=18264,N($A1890)&lt;=73050),$A1890,0)</f>
        <v>0</v>
      </c>
    </row>
    <row r="1891" spans="1:9" x14ac:dyDescent="0.25">
      <c r="A1891" s="25"/>
      <c r="B1891" s="13"/>
      <c r="C1891" s="13"/>
      <c r="D1891" s="14"/>
      <c r="E1891" s="13"/>
      <c r="F1891" s="14"/>
      <c r="G1891" s="13"/>
      <c r="H1891" s="16" t="str">
        <f>IF(COUNTA($A1891:$G1891)=0,"",IF(OR($B1891="",SUMPRODUCT(--(Extinguishers!$A$2:$A$301=$B1891))&lt;&gt;1),"Check ID",IF(OR(NOT(AND(ISNUMBER($A1891),N($A1891)&gt;=18264,N($A1891)&lt;=73050)),N($A1891)&lt;SUMPRODUCT(--(Extinguishers!$A$2:$A$301=$B1891),Extinguishers!$E$2:$E$301),AND($C1891&lt;&gt;"Monthly",$C1891&lt;&gt;"Maintenance",$C1891&lt;&gt;"Internal",$C1891&lt;&gt;"Hydrostatic"),AND($E1891&lt;&gt;"Pass",$E1891&lt;&gt;"Fail"),AND($G1891&lt;&gt;"",$G1891&lt;&gt;"Open",$G1891&lt;&gt;"Closed")),"Check inputs",IF(AND($E1891="Fail",$G1891=""),"Set follow-up","OK"))))</f>
        <v/>
      </c>
      <c r="I1891" s="26">
        <f>IF(AND(ISNUMBER($A1891),N($A1891)&gt;=18264,N($A1891)&lt;=73050),$A1891,0)</f>
        <v>0</v>
      </c>
    </row>
    <row r="1892" spans="1:9" x14ac:dyDescent="0.25">
      <c r="A1892" s="25"/>
      <c r="B1892" s="13"/>
      <c r="C1892" s="13"/>
      <c r="D1892" s="14"/>
      <c r="E1892" s="13"/>
      <c r="F1892" s="14"/>
      <c r="G1892" s="13"/>
      <c r="H1892" s="16" t="str">
        <f>IF(COUNTA($A1892:$G1892)=0,"",IF(OR($B1892="",SUMPRODUCT(--(Extinguishers!$A$2:$A$301=$B1892))&lt;&gt;1),"Check ID",IF(OR(NOT(AND(ISNUMBER($A1892),N($A1892)&gt;=18264,N($A1892)&lt;=73050)),N($A1892)&lt;SUMPRODUCT(--(Extinguishers!$A$2:$A$301=$B1892),Extinguishers!$E$2:$E$301),AND($C1892&lt;&gt;"Monthly",$C1892&lt;&gt;"Maintenance",$C1892&lt;&gt;"Internal",$C1892&lt;&gt;"Hydrostatic"),AND($E1892&lt;&gt;"Pass",$E1892&lt;&gt;"Fail"),AND($G1892&lt;&gt;"",$G1892&lt;&gt;"Open",$G1892&lt;&gt;"Closed")),"Check inputs",IF(AND($E1892="Fail",$G1892=""),"Set follow-up","OK"))))</f>
        <v/>
      </c>
      <c r="I1892" s="26">
        <f>IF(AND(ISNUMBER($A1892),N($A1892)&gt;=18264,N($A1892)&lt;=73050),$A1892,0)</f>
        <v>0</v>
      </c>
    </row>
    <row r="1893" spans="1:9" x14ac:dyDescent="0.25">
      <c r="A1893" s="25"/>
      <c r="B1893" s="13"/>
      <c r="C1893" s="13"/>
      <c r="D1893" s="14"/>
      <c r="E1893" s="13"/>
      <c r="F1893" s="14"/>
      <c r="G1893" s="13"/>
      <c r="H1893" s="16" t="str">
        <f>IF(COUNTA($A1893:$G1893)=0,"",IF(OR($B1893="",SUMPRODUCT(--(Extinguishers!$A$2:$A$301=$B1893))&lt;&gt;1),"Check ID",IF(OR(NOT(AND(ISNUMBER($A1893),N($A1893)&gt;=18264,N($A1893)&lt;=73050)),N($A1893)&lt;SUMPRODUCT(--(Extinguishers!$A$2:$A$301=$B1893),Extinguishers!$E$2:$E$301),AND($C1893&lt;&gt;"Monthly",$C1893&lt;&gt;"Maintenance",$C1893&lt;&gt;"Internal",$C1893&lt;&gt;"Hydrostatic"),AND($E1893&lt;&gt;"Pass",$E1893&lt;&gt;"Fail"),AND($G1893&lt;&gt;"",$G1893&lt;&gt;"Open",$G1893&lt;&gt;"Closed")),"Check inputs",IF(AND($E1893="Fail",$G1893=""),"Set follow-up","OK"))))</f>
        <v/>
      </c>
      <c r="I1893" s="26">
        <f>IF(AND(ISNUMBER($A1893),N($A1893)&gt;=18264,N($A1893)&lt;=73050),$A1893,0)</f>
        <v>0</v>
      </c>
    </row>
    <row r="1894" spans="1:9" x14ac:dyDescent="0.25">
      <c r="A1894" s="25"/>
      <c r="B1894" s="13"/>
      <c r="C1894" s="13"/>
      <c r="D1894" s="14"/>
      <c r="E1894" s="13"/>
      <c r="F1894" s="14"/>
      <c r="G1894" s="13"/>
      <c r="H1894" s="16" t="str">
        <f>IF(COUNTA($A1894:$G1894)=0,"",IF(OR($B1894="",SUMPRODUCT(--(Extinguishers!$A$2:$A$301=$B1894))&lt;&gt;1),"Check ID",IF(OR(NOT(AND(ISNUMBER($A1894),N($A1894)&gt;=18264,N($A1894)&lt;=73050)),N($A1894)&lt;SUMPRODUCT(--(Extinguishers!$A$2:$A$301=$B1894),Extinguishers!$E$2:$E$301),AND($C1894&lt;&gt;"Monthly",$C1894&lt;&gt;"Maintenance",$C1894&lt;&gt;"Internal",$C1894&lt;&gt;"Hydrostatic"),AND($E1894&lt;&gt;"Pass",$E1894&lt;&gt;"Fail"),AND($G1894&lt;&gt;"",$G1894&lt;&gt;"Open",$G1894&lt;&gt;"Closed")),"Check inputs",IF(AND($E1894="Fail",$G1894=""),"Set follow-up","OK"))))</f>
        <v/>
      </c>
      <c r="I1894" s="26">
        <f>IF(AND(ISNUMBER($A1894),N($A1894)&gt;=18264,N($A1894)&lt;=73050),$A1894,0)</f>
        <v>0</v>
      </c>
    </row>
    <row r="1895" spans="1:9" x14ac:dyDescent="0.25">
      <c r="A1895" s="25"/>
      <c r="B1895" s="13"/>
      <c r="C1895" s="13"/>
      <c r="D1895" s="14"/>
      <c r="E1895" s="13"/>
      <c r="F1895" s="14"/>
      <c r="G1895" s="13"/>
      <c r="H1895" s="16" t="str">
        <f>IF(COUNTA($A1895:$G1895)=0,"",IF(OR($B1895="",SUMPRODUCT(--(Extinguishers!$A$2:$A$301=$B1895))&lt;&gt;1),"Check ID",IF(OR(NOT(AND(ISNUMBER($A1895),N($A1895)&gt;=18264,N($A1895)&lt;=73050)),N($A1895)&lt;SUMPRODUCT(--(Extinguishers!$A$2:$A$301=$B1895),Extinguishers!$E$2:$E$301),AND($C1895&lt;&gt;"Monthly",$C1895&lt;&gt;"Maintenance",$C1895&lt;&gt;"Internal",$C1895&lt;&gt;"Hydrostatic"),AND($E1895&lt;&gt;"Pass",$E1895&lt;&gt;"Fail"),AND($G1895&lt;&gt;"",$G1895&lt;&gt;"Open",$G1895&lt;&gt;"Closed")),"Check inputs",IF(AND($E1895="Fail",$G1895=""),"Set follow-up","OK"))))</f>
        <v/>
      </c>
      <c r="I1895" s="26">
        <f>IF(AND(ISNUMBER($A1895),N($A1895)&gt;=18264,N($A1895)&lt;=73050),$A1895,0)</f>
        <v>0</v>
      </c>
    </row>
    <row r="1896" spans="1:9" x14ac:dyDescent="0.25">
      <c r="A1896" s="25"/>
      <c r="B1896" s="13"/>
      <c r="C1896" s="13"/>
      <c r="D1896" s="14"/>
      <c r="E1896" s="13"/>
      <c r="F1896" s="14"/>
      <c r="G1896" s="13"/>
      <c r="H1896" s="16" t="str">
        <f>IF(COUNTA($A1896:$G1896)=0,"",IF(OR($B1896="",SUMPRODUCT(--(Extinguishers!$A$2:$A$301=$B1896))&lt;&gt;1),"Check ID",IF(OR(NOT(AND(ISNUMBER($A1896),N($A1896)&gt;=18264,N($A1896)&lt;=73050)),N($A1896)&lt;SUMPRODUCT(--(Extinguishers!$A$2:$A$301=$B1896),Extinguishers!$E$2:$E$301),AND($C1896&lt;&gt;"Monthly",$C1896&lt;&gt;"Maintenance",$C1896&lt;&gt;"Internal",$C1896&lt;&gt;"Hydrostatic"),AND($E1896&lt;&gt;"Pass",$E1896&lt;&gt;"Fail"),AND($G1896&lt;&gt;"",$G1896&lt;&gt;"Open",$G1896&lt;&gt;"Closed")),"Check inputs",IF(AND($E1896="Fail",$G1896=""),"Set follow-up","OK"))))</f>
        <v/>
      </c>
      <c r="I1896" s="26">
        <f>IF(AND(ISNUMBER($A1896),N($A1896)&gt;=18264,N($A1896)&lt;=73050),$A1896,0)</f>
        <v>0</v>
      </c>
    </row>
    <row r="1897" spans="1:9" x14ac:dyDescent="0.25">
      <c r="A1897" s="25"/>
      <c r="B1897" s="13"/>
      <c r="C1897" s="13"/>
      <c r="D1897" s="14"/>
      <c r="E1897" s="13"/>
      <c r="F1897" s="14"/>
      <c r="G1897" s="13"/>
      <c r="H1897" s="16" t="str">
        <f>IF(COUNTA($A1897:$G1897)=0,"",IF(OR($B1897="",SUMPRODUCT(--(Extinguishers!$A$2:$A$301=$B1897))&lt;&gt;1),"Check ID",IF(OR(NOT(AND(ISNUMBER($A1897),N($A1897)&gt;=18264,N($A1897)&lt;=73050)),N($A1897)&lt;SUMPRODUCT(--(Extinguishers!$A$2:$A$301=$B1897),Extinguishers!$E$2:$E$301),AND($C1897&lt;&gt;"Monthly",$C1897&lt;&gt;"Maintenance",$C1897&lt;&gt;"Internal",$C1897&lt;&gt;"Hydrostatic"),AND($E1897&lt;&gt;"Pass",$E1897&lt;&gt;"Fail"),AND($G1897&lt;&gt;"",$G1897&lt;&gt;"Open",$G1897&lt;&gt;"Closed")),"Check inputs",IF(AND($E1897="Fail",$G1897=""),"Set follow-up","OK"))))</f>
        <v/>
      </c>
      <c r="I1897" s="26">
        <f>IF(AND(ISNUMBER($A1897),N($A1897)&gt;=18264,N($A1897)&lt;=73050),$A1897,0)</f>
        <v>0</v>
      </c>
    </row>
    <row r="1898" spans="1:9" x14ac:dyDescent="0.25">
      <c r="A1898" s="25"/>
      <c r="B1898" s="13"/>
      <c r="C1898" s="13"/>
      <c r="D1898" s="14"/>
      <c r="E1898" s="13"/>
      <c r="F1898" s="14"/>
      <c r="G1898" s="13"/>
      <c r="H1898" s="16" t="str">
        <f>IF(COUNTA($A1898:$G1898)=0,"",IF(OR($B1898="",SUMPRODUCT(--(Extinguishers!$A$2:$A$301=$B1898))&lt;&gt;1),"Check ID",IF(OR(NOT(AND(ISNUMBER($A1898),N($A1898)&gt;=18264,N($A1898)&lt;=73050)),N($A1898)&lt;SUMPRODUCT(--(Extinguishers!$A$2:$A$301=$B1898),Extinguishers!$E$2:$E$301),AND($C1898&lt;&gt;"Monthly",$C1898&lt;&gt;"Maintenance",$C1898&lt;&gt;"Internal",$C1898&lt;&gt;"Hydrostatic"),AND($E1898&lt;&gt;"Pass",$E1898&lt;&gt;"Fail"),AND($G1898&lt;&gt;"",$G1898&lt;&gt;"Open",$G1898&lt;&gt;"Closed")),"Check inputs",IF(AND($E1898="Fail",$G1898=""),"Set follow-up","OK"))))</f>
        <v/>
      </c>
      <c r="I1898" s="26">
        <f>IF(AND(ISNUMBER($A1898),N($A1898)&gt;=18264,N($A1898)&lt;=73050),$A1898,0)</f>
        <v>0</v>
      </c>
    </row>
    <row r="1899" spans="1:9" x14ac:dyDescent="0.25">
      <c r="A1899" s="25"/>
      <c r="B1899" s="13"/>
      <c r="C1899" s="13"/>
      <c r="D1899" s="14"/>
      <c r="E1899" s="13"/>
      <c r="F1899" s="14"/>
      <c r="G1899" s="13"/>
      <c r="H1899" s="16" t="str">
        <f>IF(COUNTA($A1899:$G1899)=0,"",IF(OR($B1899="",SUMPRODUCT(--(Extinguishers!$A$2:$A$301=$B1899))&lt;&gt;1),"Check ID",IF(OR(NOT(AND(ISNUMBER($A1899),N($A1899)&gt;=18264,N($A1899)&lt;=73050)),N($A1899)&lt;SUMPRODUCT(--(Extinguishers!$A$2:$A$301=$B1899),Extinguishers!$E$2:$E$301),AND($C1899&lt;&gt;"Monthly",$C1899&lt;&gt;"Maintenance",$C1899&lt;&gt;"Internal",$C1899&lt;&gt;"Hydrostatic"),AND($E1899&lt;&gt;"Pass",$E1899&lt;&gt;"Fail"),AND($G1899&lt;&gt;"",$G1899&lt;&gt;"Open",$G1899&lt;&gt;"Closed")),"Check inputs",IF(AND($E1899="Fail",$G1899=""),"Set follow-up","OK"))))</f>
        <v/>
      </c>
      <c r="I1899" s="26">
        <f>IF(AND(ISNUMBER($A1899),N($A1899)&gt;=18264,N($A1899)&lt;=73050),$A1899,0)</f>
        <v>0</v>
      </c>
    </row>
    <row r="1900" spans="1:9" x14ac:dyDescent="0.25">
      <c r="A1900" s="25"/>
      <c r="B1900" s="13"/>
      <c r="C1900" s="13"/>
      <c r="D1900" s="14"/>
      <c r="E1900" s="13"/>
      <c r="F1900" s="14"/>
      <c r="G1900" s="13"/>
      <c r="H1900" s="16" t="str">
        <f>IF(COUNTA($A1900:$G1900)=0,"",IF(OR($B1900="",SUMPRODUCT(--(Extinguishers!$A$2:$A$301=$B1900))&lt;&gt;1),"Check ID",IF(OR(NOT(AND(ISNUMBER($A1900),N($A1900)&gt;=18264,N($A1900)&lt;=73050)),N($A1900)&lt;SUMPRODUCT(--(Extinguishers!$A$2:$A$301=$B1900),Extinguishers!$E$2:$E$301),AND($C1900&lt;&gt;"Monthly",$C1900&lt;&gt;"Maintenance",$C1900&lt;&gt;"Internal",$C1900&lt;&gt;"Hydrostatic"),AND($E1900&lt;&gt;"Pass",$E1900&lt;&gt;"Fail"),AND($G1900&lt;&gt;"",$G1900&lt;&gt;"Open",$G1900&lt;&gt;"Closed")),"Check inputs",IF(AND($E1900="Fail",$G1900=""),"Set follow-up","OK"))))</f>
        <v/>
      </c>
      <c r="I1900" s="26">
        <f>IF(AND(ISNUMBER($A1900),N($A1900)&gt;=18264,N($A1900)&lt;=73050),$A1900,0)</f>
        <v>0</v>
      </c>
    </row>
    <row r="1901" spans="1:9" x14ac:dyDescent="0.25">
      <c r="A1901" s="25"/>
      <c r="B1901" s="13"/>
      <c r="C1901" s="13"/>
      <c r="D1901" s="14"/>
      <c r="E1901" s="13"/>
      <c r="F1901" s="14"/>
      <c r="G1901" s="13"/>
      <c r="H1901" s="16" t="str">
        <f>IF(COUNTA($A1901:$G1901)=0,"",IF(OR($B1901="",SUMPRODUCT(--(Extinguishers!$A$2:$A$301=$B1901))&lt;&gt;1),"Check ID",IF(OR(NOT(AND(ISNUMBER($A1901),N($A1901)&gt;=18264,N($A1901)&lt;=73050)),N($A1901)&lt;SUMPRODUCT(--(Extinguishers!$A$2:$A$301=$B1901),Extinguishers!$E$2:$E$301),AND($C1901&lt;&gt;"Monthly",$C1901&lt;&gt;"Maintenance",$C1901&lt;&gt;"Internal",$C1901&lt;&gt;"Hydrostatic"),AND($E1901&lt;&gt;"Pass",$E1901&lt;&gt;"Fail"),AND($G1901&lt;&gt;"",$G1901&lt;&gt;"Open",$G1901&lt;&gt;"Closed")),"Check inputs",IF(AND($E1901="Fail",$G1901=""),"Set follow-up","OK"))))</f>
        <v/>
      </c>
      <c r="I1901" s="26">
        <f>IF(AND(ISNUMBER($A1901),N($A1901)&gt;=18264,N($A1901)&lt;=73050),$A1901,0)</f>
        <v>0</v>
      </c>
    </row>
    <row r="1902" spans="1:9" x14ac:dyDescent="0.25">
      <c r="A1902" s="25"/>
      <c r="B1902" s="13"/>
      <c r="C1902" s="13"/>
      <c r="D1902" s="14"/>
      <c r="E1902" s="13"/>
      <c r="F1902" s="14"/>
      <c r="G1902" s="13"/>
      <c r="H1902" s="16" t="str">
        <f>IF(COUNTA($A1902:$G1902)=0,"",IF(OR($B1902="",SUMPRODUCT(--(Extinguishers!$A$2:$A$301=$B1902))&lt;&gt;1),"Check ID",IF(OR(NOT(AND(ISNUMBER($A1902),N($A1902)&gt;=18264,N($A1902)&lt;=73050)),N($A1902)&lt;SUMPRODUCT(--(Extinguishers!$A$2:$A$301=$B1902),Extinguishers!$E$2:$E$301),AND($C1902&lt;&gt;"Monthly",$C1902&lt;&gt;"Maintenance",$C1902&lt;&gt;"Internal",$C1902&lt;&gt;"Hydrostatic"),AND($E1902&lt;&gt;"Pass",$E1902&lt;&gt;"Fail"),AND($G1902&lt;&gt;"",$G1902&lt;&gt;"Open",$G1902&lt;&gt;"Closed")),"Check inputs",IF(AND($E1902="Fail",$G1902=""),"Set follow-up","OK"))))</f>
        <v/>
      </c>
      <c r="I1902" s="26">
        <f>IF(AND(ISNUMBER($A1902),N($A1902)&gt;=18264,N($A1902)&lt;=73050),$A1902,0)</f>
        <v>0</v>
      </c>
    </row>
    <row r="1903" spans="1:9" x14ac:dyDescent="0.25">
      <c r="A1903" s="25"/>
      <c r="B1903" s="13"/>
      <c r="C1903" s="13"/>
      <c r="D1903" s="14"/>
      <c r="E1903" s="13"/>
      <c r="F1903" s="14"/>
      <c r="G1903" s="13"/>
      <c r="H1903" s="16" t="str">
        <f>IF(COUNTA($A1903:$G1903)=0,"",IF(OR($B1903="",SUMPRODUCT(--(Extinguishers!$A$2:$A$301=$B1903))&lt;&gt;1),"Check ID",IF(OR(NOT(AND(ISNUMBER($A1903),N($A1903)&gt;=18264,N($A1903)&lt;=73050)),N($A1903)&lt;SUMPRODUCT(--(Extinguishers!$A$2:$A$301=$B1903),Extinguishers!$E$2:$E$301),AND($C1903&lt;&gt;"Monthly",$C1903&lt;&gt;"Maintenance",$C1903&lt;&gt;"Internal",$C1903&lt;&gt;"Hydrostatic"),AND($E1903&lt;&gt;"Pass",$E1903&lt;&gt;"Fail"),AND($G1903&lt;&gt;"",$G1903&lt;&gt;"Open",$G1903&lt;&gt;"Closed")),"Check inputs",IF(AND($E1903="Fail",$G1903=""),"Set follow-up","OK"))))</f>
        <v/>
      </c>
      <c r="I1903" s="26">
        <f>IF(AND(ISNUMBER($A1903),N($A1903)&gt;=18264,N($A1903)&lt;=73050),$A1903,0)</f>
        <v>0</v>
      </c>
    </row>
    <row r="1904" spans="1:9" x14ac:dyDescent="0.25">
      <c r="A1904" s="25"/>
      <c r="B1904" s="13"/>
      <c r="C1904" s="13"/>
      <c r="D1904" s="14"/>
      <c r="E1904" s="13"/>
      <c r="F1904" s="14"/>
      <c r="G1904" s="13"/>
      <c r="H1904" s="16" t="str">
        <f>IF(COUNTA($A1904:$G1904)=0,"",IF(OR($B1904="",SUMPRODUCT(--(Extinguishers!$A$2:$A$301=$B1904))&lt;&gt;1),"Check ID",IF(OR(NOT(AND(ISNUMBER($A1904),N($A1904)&gt;=18264,N($A1904)&lt;=73050)),N($A1904)&lt;SUMPRODUCT(--(Extinguishers!$A$2:$A$301=$B1904),Extinguishers!$E$2:$E$301),AND($C1904&lt;&gt;"Monthly",$C1904&lt;&gt;"Maintenance",$C1904&lt;&gt;"Internal",$C1904&lt;&gt;"Hydrostatic"),AND($E1904&lt;&gt;"Pass",$E1904&lt;&gt;"Fail"),AND($G1904&lt;&gt;"",$G1904&lt;&gt;"Open",$G1904&lt;&gt;"Closed")),"Check inputs",IF(AND($E1904="Fail",$G1904=""),"Set follow-up","OK"))))</f>
        <v/>
      </c>
      <c r="I1904" s="26">
        <f>IF(AND(ISNUMBER($A1904),N($A1904)&gt;=18264,N($A1904)&lt;=73050),$A1904,0)</f>
        <v>0</v>
      </c>
    </row>
    <row r="1905" spans="1:9" x14ac:dyDescent="0.25">
      <c r="A1905" s="25"/>
      <c r="B1905" s="13"/>
      <c r="C1905" s="13"/>
      <c r="D1905" s="14"/>
      <c r="E1905" s="13"/>
      <c r="F1905" s="14"/>
      <c r="G1905" s="13"/>
      <c r="H1905" s="16" t="str">
        <f>IF(COUNTA($A1905:$G1905)=0,"",IF(OR($B1905="",SUMPRODUCT(--(Extinguishers!$A$2:$A$301=$B1905))&lt;&gt;1),"Check ID",IF(OR(NOT(AND(ISNUMBER($A1905),N($A1905)&gt;=18264,N($A1905)&lt;=73050)),N($A1905)&lt;SUMPRODUCT(--(Extinguishers!$A$2:$A$301=$B1905),Extinguishers!$E$2:$E$301),AND($C1905&lt;&gt;"Monthly",$C1905&lt;&gt;"Maintenance",$C1905&lt;&gt;"Internal",$C1905&lt;&gt;"Hydrostatic"),AND($E1905&lt;&gt;"Pass",$E1905&lt;&gt;"Fail"),AND($G1905&lt;&gt;"",$G1905&lt;&gt;"Open",$G1905&lt;&gt;"Closed")),"Check inputs",IF(AND($E1905="Fail",$G1905=""),"Set follow-up","OK"))))</f>
        <v/>
      </c>
      <c r="I1905" s="26">
        <f>IF(AND(ISNUMBER($A1905),N($A1905)&gt;=18264,N($A1905)&lt;=73050),$A1905,0)</f>
        <v>0</v>
      </c>
    </row>
    <row r="1906" spans="1:9" x14ac:dyDescent="0.25">
      <c r="A1906" s="25"/>
      <c r="B1906" s="13"/>
      <c r="C1906" s="13"/>
      <c r="D1906" s="14"/>
      <c r="E1906" s="13"/>
      <c r="F1906" s="14"/>
      <c r="G1906" s="13"/>
      <c r="H1906" s="16" t="str">
        <f>IF(COUNTA($A1906:$G1906)=0,"",IF(OR($B1906="",SUMPRODUCT(--(Extinguishers!$A$2:$A$301=$B1906))&lt;&gt;1),"Check ID",IF(OR(NOT(AND(ISNUMBER($A1906),N($A1906)&gt;=18264,N($A1906)&lt;=73050)),N($A1906)&lt;SUMPRODUCT(--(Extinguishers!$A$2:$A$301=$B1906),Extinguishers!$E$2:$E$301),AND($C1906&lt;&gt;"Monthly",$C1906&lt;&gt;"Maintenance",$C1906&lt;&gt;"Internal",$C1906&lt;&gt;"Hydrostatic"),AND($E1906&lt;&gt;"Pass",$E1906&lt;&gt;"Fail"),AND($G1906&lt;&gt;"",$G1906&lt;&gt;"Open",$G1906&lt;&gt;"Closed")),"Check inputs",IF(AND($E1906="Fail",$G1906=""),"Set follow-up","OK"))))</f>
        <v/>
      </c>
      <c r="I1906" s="26">
        <f>IF(AND(ISNUMBER($A1906),N($A1906)&gt;=18264,N($A1906)&lt;=73050),$A1906,0)</f>
        <v>0</v>
      </c>
    </row>
    <row r="1907" spans="1:9" x14ac:dyDescent="0.25">
      <c r="A1907" s="25"/>
      <c r="B1907" s="13"/>
      <c r="C1907" s="13"/>
      <c r="D1907" s="14"/>
      <c r="E1907" s="13"/>
      <c r="F1907" s="14"/>
      <c r="G1907" s="13"/>
      <c r="H1907" s="16" t="str">
        <f>IF(COUNTA($A1907:$G1907)=0,"",IF(OR($B1907="",SUMPRODUCT(--(Extinguishers!$A$2:$A$301=$B1907))&lt;&gt;1),"Check ID",IF(OR(NOT(AND(ISNUMBER($A1907),N($A1907)&gt;=18264,N($A1907)&lt;=73050)),N($A1907)&lt;SUMPRODUCT(--(Extinguishers!$A$2:$A$301=$B1907),Extinguishers!$E$2:$E$301),AND($C1907&lt;&gt;"Monthly",$C1907&lt;&gt;"Maintenance",$C1907&lt;&gt;"Internal",$C1907&lt;&gt;"Hydrostatic"),AND($E1907&lt;&gt;"Pass",$E1907&lt;&gt;"Fail"),AND($G1907&lt;&gt;"",$G1907&lt;&gt;"Open",$G1907&lt;&gt;"Closed")),"Check inputs",IF(AND($E1907="Fail",$G1907=""),"Set follow-up","OK"))))</f>
        <v/>
      </c>
      <c r="I1907" s="26">
        <f>IF(AND(ISNUMBER($A1907),N($A1907)&gt;=18264,N($A1907)&lt;=73050),$A1907,0)</f>
        <v>0</v>
      </c>
    </row>
    <row r="1908" spans="1:9" x14ac:dyDescent="0.25">
      <c r="A1908" s="25"/>
      <c r="B1908" s="13"/>
      <c r="C1908" s="13"/>
      <c r="D1908" s="14"/>
      <c r="E1908" s="13"/>
      <c r="F1908" s="14"/>
      <c r="G1908" s="13"/>
      <c r="H1908" s="16" t="str">
        <f>IF(COUNTA($A1908:$G1908)=0,"",IF(OR($B1908="",SUMPRODUCT(--(Extinguishers!$A$2:$A$301=$B1908))&lt;&gt;1),"Check ID",IF(OR(NOT(AND(ISNUMBER($A1908),N($A1908)&gt;=18264,N($A1908)&lt;=73050)),N($A1908)&lt;SUMPRODUCT(--(Extinguishers!$A$2:$A$301=$B1908),Extinguishers!$E$2:$E$301),AND($C1908&lt;&gt;"Monthly",$C1908&lt;&gt;"Maintenance",$C1908&lt;&gt;"Internal",$C1908&lt;&gt;"Hydrostatic"),AND($E1908&lt;&gt;"Pass",$E1908&lt;&gt;"Fail"),AND($G1908&lt;&gt;"",$G1908&lt;&gt;"Open",$G1908&lt;&gt;"Closed")),"Check inputs",IF(AND($E1908="Fail",$G1908=""),"Set follow-up","OK"))))</f>
        <v/>
      </c>
      <c r="I1908" s="26">
        <f>IF(AND(ISNUMBER($A1908),N($A1908)&gt;=18264,N($A1908)&lt;=73050),$A1908,0)</f>
        <v>0</v>
      </c>
    </row>
    <row r="1909" spans="1:9" x14ac:dyDescent="0.25">
      <c r="A1909" s="25"/>
      <c r="B1909" s="13"/>
      <c r="C1909" s="13"/>
      <c r="D1909" s="14"/>
      <c r="E1909" s="13"/>
      <c r="F1909" s="14"/>
      <c r="G1909" s="13"/>
      <c r="H1909" s="16" t="str">
        <f>IF(COUNTA($A1909:$G1909)=0,"",IF(OR($B1909="",SUMPRODUCT(--(Extinguishers!$A$2:$A$301=$B1909))&lt;&gt;1),"Check ID",IF(OR(NOT(AND(ISNUMBER($A1909),N($A1909)&gt;=18264,N($A1909)&lt;=73050)),N($A1909)&lt;SUMPRODUCT(--(Extinguishers!$A$2:$A$301=$B1909),Extinguishers!$E$2:$E$301),AND($C1909&lt;&gt;"Monthly",$C1909&lt;&gt;"Maintenance",$C1909&lt;&gt;"Internal",$C1909&lt;&gt;"Hydrostatic"),AND($E1909&lt;&gt;"Pass",$E1909&lt;&gt;"Fail"),AND($G1909&lt;&gt;"",$G1909&lt;&gt;"Open",$G1909&lt;&gt;"Closed")),"Check inputs",IF(AND($E1909="Fail",$G1909=""),"Set follow-up","OK"))))</f>
        <v/>
      </c>
      <c r="I1909" s="26">
        <f>IF(AND(ISNUMBER($A1909),N($A1909)&gt;=18264,N($A1909)&lt;=73050),$A1909,0)</f>
        <v>0</v>
      </c>
    </row>
    <row r="1910" spans="1:9" x14ac:dyDescent="0.25">
      <c r="A1910" s="25"/>
      <c r="B1910" s="13"/>
      <c r="C1910" s="13"/>
      <c r="D1910" s="14"/>
      <c r="E1910" s="13"/>
      <c r="F1910" s="14"/>
      <c r="G1910" s="13"/>
      <c r="H1910" s="16" t="str">
        <f>IF(COUNTA($A1910:$G1910)=0,"",IF(OR($B1910="",SUMPRODUCT(--(Extinguishers!$A$2:$A$301=$B1910))&lt;&gt;1),"Check ID",IF(OR(NOT(AND(ISNUMBER($A1910),N($A1910)&gt;=18264,N($A1910)&lt;=73050)),N($A1910)&lt;SUMPRODUCT(--(Extinguishers!$A$2:$A$301=$B1910),Extinguishers!$E$2:$E$301),AND($C1910&lt;&gt;"Monthly",$C1910&lt;&gt;"Maintenance",$C1910&lt;&gt;"Internal",$C1910&lt;&gt;"Hydrostatic"),AND($E1910&lt;&gt;"Pass",$E1910&lt;&gt;"Fail"),AND($G1910&lt;&gt;"",$G1910&lt;&gt;"Open",$G1910&lt;&gt;"Closed")),"Check inputs",IF(AND($E1910="Fail",$G1910=""),"Set follow-up","OK"))))</f>
        <v/>
      </c>
      <c r="I1910" s="26">
        <f>IF(AND(ISNUMBER($A1910),N($A1910)&gt;=18264,N($A1910)&lt;=73050),$A1910,0)</f>
        <v>0</v>
      </c>
    </row>
    <row r="1911" spans="1:9" x14ac:dyDescent="0.25">
      <c r="A1911" s="25"/>
      <c r="B1911" s="13"/>
      <c r="C1911" s="13"/>
      <c r="D1911" s="14"/>
      <c r="E1911" s="13"/>
      <c r="F1911" s="14"/>
      <c r="G1911" s="13"/>
      <c r="H1911" s="16" t="str">
        <f>IF(COUNTA($A1911:$G1911)=0,"",IF(OR($B1911="",SUMPRODUCT(--(Extinguishers!$A$2:$A$301=$B1911))&lt;&gt;1),"Check ID",IF(OR(NOT(AND(ISNUMBER($A1911),N($A1911)&gt;=18264,N($A1911)&lt;=73050)),N($A1911)&lt;SUMPRODUCT(--(Extinguishers!$A$2:$A$301=$B1911),Extinguishers!$E$2:$E$301),AND($C1911&lt;&gt;"Monthly",$C1911&lt;&gt;"Maintenance",$C1911&lt;&gt;"Internal",$C1911&lt;&gt;"Hydrostatic"),AND($E1911&lt;&gt;"Pass",$E1911&lt;&gt;"Fail"),AND($G1911&lt;&gt;"",$G1911&lt;&gt;"Open",$G1911&lt;&gt;"Closed")),"Check inputs",IF(AND($E1911="Fail",$G1911=""),"Set follow-up","OK"))))</f>
        <v/>
      </c>
      <c r="I1911" s="26">
        <f>IF(AND(ISNUMBER($A1911),N($A1911)&gt;=18264,N($A1911)&lt;=73050),$A1911,0)</f>
        <v>0</v>
      </c>
    </row>
    <row r="1912" spans="1:9" x14ac:dyDescent="0.25">
      <c r="A1912" s="25"/>
      <c r="B1912" s="13"/>
      <c r="C1912" s="13"/>
      <c r="D1912" s="14"/>
      <c r="E1912" s="13"/>
      <c r="F1912" s="14"/>
      <c r="G1912" s="13"/>
      <c r="H1912" s="16" t="str">
        <f>IF(COUNTA($A1912:$G1912)=0,"",IF(OR($B1912="",SUMPRODUCT(--(Extinguishers!$A$2:$A$301=$B1912))&lt;&gt;1),"Check ID",IF(OR(NOT(AND(ISNUMBER($A1912),N($A1912)&gt;=18264,N($A1912)&lt;=73050)),N($A1912)&lt;SUMPRODUCT(--(Extinguishers!$A$2:$A$301=$B1912),Extinguishers!$E$2:$E$301),AND($C1912&lt;&gt;"Monthly",$C1912&lt;&gt;"Maintenance",$C1912&lt;&gt;"Internal",$C1912&lt;&gt;"Hydrostatic"),AND($E1912&lt;&gt;"Pass",$E1912&lt;&gt;"Fail"),AND($G1912&lt;&gt;"",$G1912&lt;&gt;"Open",$G1912&lt;&gt;"Closed")),"Check inputs",IF(AND($E1912="Fail",$G1912=""),"Set follow-up","OK"))))</f>
        <v/>
      </c>
      <c r="I1912" s="26">
        <f>IF(AND(ISNUMBER($A1912),N($A1912)&gt;=18264,N($A1912)&lt;=73050),$A1912,0)</f>
        <v>0</v>
      </c>
    </row>
    <row r="1913" spans="1:9" x14ac:dyDescent="0.25">
      <c r="A1913" s="25"/>
      <c r="B1913" s="13"/>
      <c r="C1913" s="13"/>
      <c r="D1913" s="14"/>
      <c r="E1913" s="13"/>
      <c r="F1913" s="14"/>
      <c r="G1913" s="13"/>
      <c r="H1913" s="16" t="str">
        <f>IF(COUNTA($A1913:$G1913)=0,"",IF(OR($B1913="",SUMPRODUCT(--(Extinguishers!$A$2:$A$301=$B1913))&lt;&gt;1),"Check ID",IF(OR(NOT(AND(ISNUMBER($A1913),N($A1913)&gt;=18264,N($A1913)&lt;=73050)),N($A1913)&lt;SUMPRODUCT(--(Extinguishers!$A$2:$A$301=$B1913),Extinguishers!$E$2:$E$301),AND($C1913&lt;&gt;"Monthly",$C1913&lt;&gt;"Maintenance",$C1913&lt;&gt;"Internal",$C1913&lt;&gt;"Hydrostatic"),AND($E1913&lt;&gt;"Pass",$E1913&lt;&gt;"Fail"),AND($G1913&lt;&gt;"",$G1913&lt;&gt;"Open",$G1913&lt;&gt;"Closed")),"Check inputs",IF(AND($E1913="Fail",$G1913=""),"Set follow-up","OK"))))</f>
        <v/>
      </c>
      <c r="I1913" s="26">
        <f>IF(AND(ISNUMBER($A1913),N($A1913)&gt;=18264,N($A1913)&lt;=73050),$A1913,0)</f>
        <v>0</v>
      </c>
    </row>
    <row r="1914" spans="1:9" x14ac:dyDescent="0.25">
      <c r="A1914" s="25"/>
      <c r="B1914" s="13"/>
      <c r="C1914" s="13"/>
      <c r="D1914" s="14"/>
      <c r="E1914" s="13"/>
      <c r="F1914" s="14"/>
      <c r="G1914" s="13"/>
      <c r="H1914" s="16" t="str">
        <f>IF(COUNTA($A1914:$G1914)=0,"",IF(OR($B1914="",SUMPRODUCT(--(Extinguishers!$A$2:$A$301=$B1914))&lt;&gt;1),"Check ID",IF(OR(NOT(AND(ISNUMBER($A1914),N($A1914)&gt;=18264,N($A1914)&lt;=73050)),N($A1914)&lt;SUMPRODUCT(--(Extinguishers!$A$2:$A$301=$B1914),Extinguishers!$E$2:$E$301),AND($C1914&lt;&gt;"Monthly",$C1914&lt;&gt;"Maintenance",$C1914&lt;&gt;"Internal",$C1914&lt;&gt;"Hydrostatic"),AND($E1914&lt;&gt;"Pass",$E1914&lt;&gt;"Fail"),AND($G1914&lt;&gt;"",$G1914&lt;&gt;"Open",$G1914&lt;&gt;"Closed")),"Check inputs",IF(AND($E1914="Fail",$G1914=""),"Set follow-up","OK"))))</f>
        <v/>
      </c>
      <c r="I1914" s="26">
        <f>IF(AND(ISNUMBER($A1914),N($A1914)&gt;=18264,N($A1914)&lt;=73050),$A1914,0)</f>
        <v>0</v>
      </c>
    </row>
    <row r="1915" spans="1:9" x14ac:dyDescent="0.25">
      <c r="A1915" s="25"/>
      <c r="B1915" s="13"/>
      <c r="C1915" s="13"/>
      <c r="D1915" s="14"/>
      <c r="E1915" s="13"/>
      <c r="F1915" s="14"/>
      <c r="G1915" s="13"/>
      <c r="H1915" s="16" t="str">
        <f>IF(COUNTA($A1915:$G1915)=0,"",IF(OR($B1915="",SUMPRODUCT(--(Extinguishers!$A$2:$A$301=$B1915))&lt;&gt;1),"Check ID",IF(OR(NOT(AND(ISNUMBER($A1915),N($A1915)&gt;=18264,N($A1915)&lt;=73050)),N($A1915)&lt;SUMPRODUCT(--(Extinguishers!$A$2:$A$301=$B1915),Extinguishers!$E$2:$E$301),AND($C1915&lt;&gt;"Monthly",$C1915&lt;&gt;"Maintenance",$C1915&lt;&gt;"Internal",$C1915&lt;&gt;"Hydrostatic"),AND($E1915&lt;&gt;"Pass",$E1915&lt;&gt;"Fail"),AND($G1915&lt;&gt;"",$G1915&lt;&gt;"Open",$G1915&lt;&gt;"Closed")),"Check inputs",IF(AND($E1915="Fail",$G1915=""),"Set follow-up","OK"))))</f>
        <v/>
      </c>
      <c r="I1915" s="26">
        <f>IF(AND(ISNUMBER($A1915),N($A1915)&gt;=18264,N($A1915)&lt;=73050),$A1915,0)</f>
        <v>0</v>
      </c>
    </row>
    <row r="1916" spans="1:9" x14ac:dyDescent="0.25">
      <c r="A1916" s="25"/>
      <c r="B1916" s="13"/>
      <c r="C1916" s="13"/>
      <c r="D1916" s="14"/>
      <c r="E1916" s="13"/>
      <c r="F1916" s="14"/>
      <c r="G1916" s="13"/>
      <c r="H1916" s="16" t="str">
        <f>IF(COUNTA($A1916:$G1916)=0,"",IF(OR($B1916="",SUMPRODUCT(--(Extinguishers!$A$2:$A$301=$B1916))&lt;&gt;1),"Check ID",IF(OR(NOT(AND(ISNUMBER($A1916),N($A1916)&gt;=18264,N($A1916)&lt;=73050)),N($A1916)&lt;SUMPRODUCT(--(Extinguishers!$A$2:$A$301=$B1916),Extinguishers!$E$2:$E$301),AND($C1916&lt;&gt;"Monthly",$C1916&lt;&gt;"Maintenance",$C1916&lt;&gt;"Internal",$C1916&lt;&gt;"Hydrostatic"),AND($E1916&lt;&gt;"Pass",$E1916&lt;&gt;"Fail"),AND($G1916&lt;&gt;"",$G1916&lt;&gt;"Open",$G1916&lt;&gt;"Closed")),"Check inputs",IF(AND($E1916="Fail",$G1916=""),"Set follow-up","OK"))))</f>
        <v/>
      </c>
      <c r="I1916" s="26">
        <f>IF(AND(ISNUMBER($A1916),N($A1916)&gt;=18264,N($A1916)&lt;=73050),$A1916,0)</f>
        <v>0</v>
      </c>
    </row>
    <row r="1917" spans="1:9" x14ac:dyDescent="0.25">
      <c r="A1917" s="25"/>
      <c r="B1917" s="13"/>
      <c r="C1917" s="13"/>
      <c r="D1917" s="14"/>
      <c r="E1917" s="13"/>
      <c r="F1917" s="14"/>
      <c r="G1917" s="13"/>
      <c r="H1917" s="16" t="str">
        <f>IF(COUNTA($A1917:$G1917)=0,"",IF(OR($B1917="",SUMPRODUCT(--(Extinguishers!$A$2:$A$301=$B1917))&lt;&gt;1),"Check ID",IF(OR(NOT(AND(ISNUMBER($A1917),N($A1917)&gt;=18264,N($A1917)&lt;=73050)),N($A1917)&lt;SUMPRODUCT(--(Extinguishers!$A$2:$A$301=$B1917),Extinguishers!$E$2:$E$301),AND($C1917&lt;&gt;"Monthly",$C1917&lt;&gt;"Maintenance",$C1917&lt;&gt;"Internal",$C1917&lt;&gt;"Hydrostatic"),AND($E1917&lt;&gt;"Pass",$E1917&lt;&gt;"Fail"),AND($G1917&lt;&gt;"",$G1917&lt;&gt;"Open",$G1917&lt;&gt;"Closed")),"Check inputs",IF(AND($E1917="Fail",$G1917=""),"Set follow-up","OK"))))</f>
        <v/>
      </c>
      <c r="I1917" s="26">
        <f>IF(AND(ISNUMBER($A1917),N($A1917)&gt;=18264,N($A1917)&lt;=73050),$A1917,0)</f>
        <v>0</v>
      </c>
    </row>
    <row r="1918" spans="1:9" x14ac:dyDescent="0.25">
      <c r="A1918" s="25"/>
      <c r="B1918" s="13"/>
      <c r="C1918" s="13"/>
      <c r="D1918" s="14"/>
      <c r="E1918" s="13"/>
      <c r="F1918" s="14"/>
      <c r="G1918" s="13"/>
      <c r="H1918" s="16" t="str">
        <f>IF(COUNTA($A1918:$G1918)=0,"",IF(OR($B1918="",SUMPRODUCT(--(Extinguishers!$A$2:$A$301=$B1918))&lt;&gt;1),"Check ID",IF(OR(NOT(AND(ISNUMBER($A1918),N($A1918)&gt;=18264,N($A1918)&lt;=73050)),N($A1918)&lt;SUMPRODUCT(--(Extinguishers!$A$2:$A$301=$B1918),Extinguishers!$E$2:$E$301),AND($C1918&lt;&gt;"Monthly",$C1918&lt;&gt;"Maintenance",$C1918&lt;&gt;"Internal",$C1918&lt;&gt;"Hydrostatic"),AND($E1918&lt;&gt;"Pass",$E1918&lt;&gt;"Fail"),AND($G1918&lt;&gt;"",$G1918&lt;&gt;"Open",$G1918&lt;&gt;"Closed")),"Check inputs",IF(AND($E1918="Fail",$G1918=""),"Set follow-up","OK"))))</f>
        <v/>
      </c>
      <c r="I1918" s="26">
        <f>IF(AND(ISNUMBER($A1918),N($A1918)&gt;=18264,N($A1918)&lt;=73050),$A1918,0)</f>
        <v>0</v>
      </c>
    </row>
    <row r="1919" spans="1:9" x14ac:dyDescent="0.25">
      <c r="A1919" s="25"/>
      <c r="B1919" s="13"/>
      <c r="C1919" s="13"/>
      <c r="D1919" s="14"/>
      <c r="E1919" s="13"/>
      <c r="F1919" s="14"/>
      <c r="G1919" s="13"/>
      <c r="H1919" s="16" t="str">
        <f>IF(COUNTA($A1919:$G1919)=0,"",IF(OR($B1919="",SUMPRODUCT(--(Extinguishers!$A$2:$A$301=$B1919))&lt;&gt;1),"Check ID",IF(OR(NOT(AND(ISNUMBER($A1919),N($A1919)&gt;=18264,N($A1919)&lt;=73050)),N($A1919)&lt;SUMPRODUCT(--(Extinguishers!$A$2:$A$301=$B1919),Extinguishers!$E$2:$E$301),AND($C1919&lt;&gt;"Monthly",$C1919&lt;&gt;"Maintenance",$C1919&lt;&gt;"Internal",$C1919&lt;&gt;"Hydrostatic"),AND($E1919&lt;&gt;"Pass",$E1919&lt;&gt;"Fail"),AND($G1919&lt;&gt;"",$G1919&lt;&gt;"Open",$G1919&lt;&gt;"Closed")),"Check inputs",IF(AND($E1919="Fail",$G1919=""),"Set follow-up","OK"))))</f>
        <v/>
      </c>
      <c r="I1919" s="26">
        <f>IF(AND(ISNUMBER($A1919),N($A1919)&gt;=18264,N($A1919)&lt;=73050),$A1919,0)</f>
        <v>0</v>
      </c>
    </row>
    <row r="1920" spans="1:9" x14ac:dyDescent="0.25">
      <c r="A1920" s="25"/>
      <c r="B1920" s="13"/>
      <c r="C1920" s="13"/>
      <c r="D1920" s="14"/>
      <c r="E1920" s="13"/>
      <c r="F1920" s="14"/>
      <c r="G1920" s="13"/>
      <c r="H1920" s="16" t="str">
        <f>IF(COUNTA($A1920:$G1920)=0,"",IF(OR($B1920="",SUMPRODUCT(--(Extinguishers!$A$2:$A$301=$B1920))&lt;&gt;1),"Check ID",IF(OR(NOT(AND(ISNUMBER($A1920),N($A1920)&gt;=18264,N($A1920)&lt;=73050)),N($A1920)&lt;SUMPRODUCT(--(Extinguishers!$A$2:$A$301=$B1920),Extinguishers!$E$2:$E$301),AND($C1920&lt;&gt;"Monthly",$C1920&lt;&gt;"Maintenance",$C1920&lt;&gt;"Internal",$C1920&lt;&gt;"Hydrostatic"),AND($E1920&lt;&gt;"Pass",$E1920&lt;&gt;"Fail"),AND($G1920&lt;&gt;"",$G1920&lt;&gt;"Open",$G1920&lt;&gt;"Closed")),"Check inputs",IF(AND($E1920="Fail",$G1920=""),"Set follow-up","OK"))))</f>
        <v/>
      </c>
      <c r="I1920" s="26">
        <f>IF(AND(ISNUMBER($A1920),N($A1920)&gt;=18264,N($A1920)&lt;=73050),$A1920,0)</f>
        <v>0</v>
      </c>
    </row>
    <row r="1921" spans="1:9" x14ac:dyDescent="0.25">
      <c r="A1921" s="25"/>
      <c r="B1921" s="13"/>
      <c r="C1921" s="13"/>
      <c r="D1921" s="14"/>
      <c r="E1921" s="13"/>
      <c r="F1921" s="14"/>
      <c r="G1921" s="13"/>
      <c r="H1921" s="16" t="str">
        <f>IF(COUNTA($A1921:$G1921)=0,"",IF(OR($B1921="",SUMPRODUCT(--(Extinguishers!$A$2:$A$301=$B1921))&lt;&gt;1),"Check ID",IF(OR(NOT(AND(ISNUMBER($A1921),N($A1921)&gt;=18264,N($A1921)&lt;=73050)),N($A1921)&lt;SUMPRODUCT(--(Extinguishers!$A$2:$A$301=$B1921),Extinguishers!$E$2:$E$301),AND($C1921&lt;&gt;"Monthly",$C1921&lt;&gt;"Maintenance",$C1921&lt;&gt;"Internal",$C1921&lt;&gt;"Hydrostatic"),AND($E1921&lt;&gt;"Pass",$E1921&lt;&gt;"Fail"),AND($G1921&lt;&gt;"",$G1921&lt;&gt;"Open",$G1921&lt;&gt;"Closed")),"Check inputs",IF(AND($E1921="Fail",$G1921=""),"Set follow-up","OK"))))</f>
        <v/>
      </c>
      <c r="I1921" s="26">
        <f>IF(AND(ISNUMBER($A1921),N($A1921)&gt;=18264,N($A1921)&lt;=73050),$A1921,0)</f>
        <v>0</v>
      </c>
    </row>
    <row r="1922" spans="1:9" x14ac:dyDescent="0.25">
      <c r="A1922" s="25"/>
      <c r="B1922" s="13"/>
      <c r="C1922" s="13"/>
      <c r="D1922" s="14"/>
      <c r="E1922" s="13"/>
      <c r="F1922" s="14"/>
      <c r="G1922" s="13"/>
      <c r="H1922" s="16" t="str">
        <f>IF(COUNTA($A1922:$G1922)=0,"",IF(OR($B1922="",SUMPRODUCT(--(Extinguishers!$A$2:$A$301=$B1922))&lt;&gt;1),"Check ID",IF(OR(NOT(AND(ISNUMBER($A1922),N($A1922)&gt;=18264,N($A1922)&lt;=73050)),N($A1922)&lt;SUMPRODUCT(--(Extinguishers!$A$2:$A$301=$B1922),Extinguishers!$E$2:$E$301),AND($C1922&lt;&gt;"Monthly",$C1922&lt;&gt;"Maintenance",$C1922&lt;&gt;"Internal",$C1922&lt;&gt;"Hydrostatic"),AND($E1922&lt;&gt;"Pass",$E1922&lt;&gt;"Fail"),AND($G1922&lt;&gt;"",$G1922&lt;&gt;"Open",$G1922&lt;&gt;"Closed")),"Check inputs",IF(AND($E1922="Fail",$G1922=""),"Set follow-up","OK"))))</f>
        <v/>
      </c>
      <c r="I1922" s="26">
        <f>IF(AND(ISNUMBER($A1922),N($A1922)&gt;=18264,N($A1922)&lt;=73050),$A1922,0)</f>
        <v>0</v>
      </c>
    </row>
    <row r="1923" spans="1:9" x14ac:dyDescent="0.25">
      <c r="A1923" s="25"/>
      <c r="B1923" s="13"/>
      <c r="C1923" s="13"/>
      <c r="D1923" s="14"/>
      <c r="E1923" s="13"/>
      <c r="F1923" s="14"/>
      <c r="G1923" s="13"/>
      <c r="H1923" s="16" t="str">
        <f>IF(COUNTA($A1923:$G1923)=0,"",IF(OR($B1923="",SUMPRODUCT(--(Extinguishers!$A$2:$A$301=$B1923))&lt;&gt;1),"Check ID",IF(OR(NOT(AND(ISNUMBER($A1923),N($A1923)&gt;=18264,N($A1923)&lt;=73050)),N($A1923)&lt;SUMPRODUCT(--(Extinguishers!$A$2:$A$301=$B1923),Extinguishers!$E$2:$E$301),AND($C1923&lt;&gt;"Monthly",$C1923&lt;&gt;"Maintenance",$C1923&lt;&gt;"Internal",$C1923&lt;&gt;"Hydrostatic"),AND($E1923&lt;&gt;"Pass",$E1923&lt;&gt;"Fail"),AND($G1923&lt;&gt;"",$G1923&lt;&gt;"Open",$G1923&lt;&gt;"Closed")),"Check inputs",IF(AND($E1923="Fail",$G1923=""),"Set follow-up","OK"))))</f>
        <v/>
      </c>
      <c r="I1923" s="26">
        <f>IF(AND(ISNUMBER($A1923),N($A1923)&gt;=18264,N($A1923)&lt;=73050),$A1923,0)</f>
        <v>0</v>
      </c>
    </row>
    <row r="1924" spans="1:9" x14ac:dyDescent="0.25">
      <c r="A1924" s="25"/>
      <c r="B1924" s="13"/>
      <c r="C1924" s="13"/>
      <c r="D1924" s="14"/>
      <c r="E1924" s="13"/>
      <c r="F1924" s="14"/>
      <c r="G1924" s="13"/>
      <c r="H1924" s="16" t="str">
        <f>IF(COUNTA($A1924:$G1924)=0,"",IF(OR($B1924="",SUMPRODUCT(--(Extinguishers!$A$2:$A$301=$B1924))&lt;&gt;1),"Check ID",IF(OR(NOT(AND(ISNUMBER($A1924),N($A1924)&gt;=18264,N($A1924)&lt;=73050)),N($A1924)&lt;SUMPRODUCT(--(Extinguishers!$A$2:$A$301=$B1924),Extinguishers!$E$2:$E$301),AND($C1924&lt;&gt;"Monthly",$C1924&lt;&gt;"Maintenance",$C1924&lt;&gt;"Internal",$C1924&lt;&gt;"Hydrostatic"),AND($E1924&lt;&gt;"Pass",$E1924&lt;&gt;"Fail"),AND($G1924&lt;&gt;"",$G1924&lt;&gt;"Open",$G1924&lt;&gt;"Closed")),"Check inputs",IF(AND($E1924="Fail",$G1924=""),"Set follow-up","OK"))))</f>
        <v/>
      </c>
      <c r="I1924" s="26">
        <f>IF(AND(ISNUMBER($A1924),N($A1924)&gt;=18264,N($A1924)&lt;=73050),$A1924,0)</f>
        <v>0</v>
      </c>
    </row>
    <row r="1925" spans="1:9" x14ac:dyDescent="0.25">
      <c r="A1925" s="25"/>
      <c r="B1925" s="13"/>
      <c r="C1925" s="13"/>
      <c r="D1925" s="14"/>
      <c r="E1925" s="13"/>
      <c r="F1925" s="14"/>
      <c r="G1925" s="13"/>
      <c r="H1925" s="16" t="str">
        <f>IF(COUNTA($A1925:$G1925)=0,"",IF(OR($B1925="",SUMPRODUCT(--(Extinguishers!$A$2:$A$301=$B1925))&lt;&gt;1),"Check ID",IF(OR(NOT(AND(ISNUMBER($A1925),N($A1925)&gt;=18264,N($A1925)&lt;=73050)),N($A1925)&lt;SUMPRODUCT(--(Extinguishers!$A$2:$A$301=$B1925),Extinguishers!$E$2:$E$301),AND($C1925&lt;&gt;"Monthly",$C1925&lt;&gt;"Maintenance",$C1925&lt;&gt;"Internal",$C1925&lt;&gt;"Hydrostatic"),AND($E1925&lt;&gt;"Pass",$E1925&lt;&gt;"Fail"),AND($G1925&lt;&gt;"",$G1925&lt;&gt;"Open",$G1925&lt;&gt;"Closed")),"Check inputs",IF(AND($E1925="Fail",$G1925=""),"Set follow-up","OK"))))</f>
        <v/>
      </c>
      <c r="I1925" s="26">
        <f>IF(AND(ISNUMBER($A1925),N($A1925)&gt;=18264,N($A1925)&lt;=73050),$A1925,0)</f>
        <v>0</v>
      </c>
    </row>
    <row r="1926" spans="1:9" x14ac:dyDescent="0.25">
      <c r="A1926" s="25"/>
      <c r="B1926" s="13"/>
      <c r="C1926" s="13"/>
      <c r="D1926" s="14"/>
      <c r="E1926" s="13"/>
      <c r="F1926" s="14"/>
      <c r="G1926" s="13"/>
      <c r="H1926" s="16" t="str">
        <f>IF(COUNTA($A1926:$G1926)=0,"",IF(OR($B1926="",SUMPRODUCT(--(Extinguishers!$A$2:$A$301=$B1926))&lt;&gt;1),"Check ID",IF(OR(NOT(AND(ISNUMBER($A1926),N($A1926)&gt;=18264,N($A1926)&lt;=73050)),N($A1926)&lt;SUMPRODUCT(--(Extinguishers!$A$2:$A$301=$B1926),Extinguishers!$E$2:$E$301),AND($C1926&lt;&gt;"Monthly",$C1926&lt;&gt;"Maintenance",$C1926&lt;&gt;"Internal",$C1926&lt;&gt;"Hydrostatic"),AND($E1926&lt;&gt;"Pass",$E1926&lt;&gt;"Fail"),AND($G1926&lt;&gt;"",$G1926&lt;&gt;"Open",$G1926&lt;&gt;"Closed")),"Check inputs",IF(AND($E1926="Fail",$G1926=""),"Set follow-up","OK"))))</f>
        <v/>
      </c>
      <c r="I1926" s="26">
        <f>IF(AND(ISNUMBER($A1926),N($A1926)&gt;=18264,N($A1926)&lt;=73050),$A1926,0)</f>
        <v>0</v>
      </c>
    </row>
    <row r="1927" spans="1:9" x14ac:dyDescent="0.25">
      <c r="A1927" s="25"/>
      <c r="B1927" s="13"/>
      <c r="C1927" s="13"/>
      <c r="D1927" s="14"/>
      <c r="E1927" s="13"/>
      <c r="F1927" s="14"/>
      <c r="G1927" s="13"/>
      <c r="H1927" s="16" t="str">
        <f>IF(COUNTA($A1927:$G1927)=0,"",IF(OR($B1927="",SUMPRODUCT(--(Extinguishers!$A$2:$A$301=$B1927))&lt;&gt;1),"Check ID",IF(OR(NOT(AND(ISNUMBER($A1927),N($A1927)&gt;=18264,N($A1927)&lt;=73050)),N($A1927)&lt;SUMPRODUCT(--(Extinguishers!$A$2:$A$301=$B1927),Extinguishers!$E$2:$E$301),AND($C1927&lt;&gt;"Monthly",$C1927&lt;&gt;"Maintenance",$C1927&lt;&gt;"Internal",$C1927&lt;&gt;"Hydrostatic"),AND($E1927&lt;&gt;"Pass",$E1927&lt;&gt;"Fail"),AND($G1927&lt;&gt;"",$G1927&lt;&gt;"Open",$G1927&lt;&gt;"Closed")),"Check inputs",IF(AND($E1927="Fail",$G1927=""),"Set follow-up","OK"))))</f>
        <v/>
      </c>
      <c r="I1927" s="26">
        <f>IF(AND(ISNUMBER($A1927),N($A1927)&gt;=18264,N($A1927)&lt;=73050),$A1927,0)</f>
        <v>0</v>
      </c>
    </row>
    <row r="1928" spans="1:9" x14ac:dyDescent="0.25">
      <c r="A1928" s="25"/>
      <c r="B1928" s="13"/>
      <c r="C1928" s="13"/>
      <c r="D1928" s="14"/>
      <c r="E1928" s="13"/>
      <c r="F1928" s="14"/>
      <c r="G1928" s="13"/>
      <c r="H1928" s="16" t="str">
        <f>IF(COUNTA($A1928:$G1928)=0,"",IF(OR($B1928="",SUMPRODUCT(--(Extinguishers!$A$2:$A$301=$B1928))&lt;&gt;1),"Check ID",IF(OR(NOT(AND(ISNUMBER($A1928),N($A1928)&gt;=18264,N($A1928)&lt;=73050)),N($A1928)&lt;SUMPRODUCT(--(Extinguishers!$A$2:$A$301=$B1928),Extinguishers!$E$2:$E$301),AND($C1928&lt;&gt;"Monthly",$C1928&lt;&gt;"Maintenance",$C1928&lt;&gt;"Internal",$C1928&lt;&gt;"Hydrostatic"),AND($E1928&lt;&gt;"Pass",$E1928&lt;&gt;"Fail"),AND($G1928&lt;&gt;"",$G1928&lt;&gt;"Open",$G1928&lt;&gt;"Closed")),"Check inputs",IF(AND($E1928="Fail",$G1928=""),"Set follow-up","OK"))))</f>
        <v/>
      </c>
      <c r="I1928" s="26">
        <f>IF(AND(ISNUMBER($A1928),N($A1928)&gt;=18264,N($A1928)&lt;=73050),$A1928,0)</f>
        <v>0</v>
      </c>
    </row>
    <row r="1929" spans="1:9" x14ac:dyDescent="0.25">
      <c r="A1929" s="25"/>
      <c r="B1929" s="13"/>
      <c r="C1929" s="13"/>
      <c r="D1929" s="14"/>
      <c r="E1929" s="13"/>
      <c r="F1929" s="14"/>
      <c r="G1929" s="13"/>
      <c r="H1929" s="16" t="str">
        <f>IF(COUNTA($A1929:$G1929)=0,"",IF(OR($B1929="",SUMPRODUCT(--(Extinguishers!$A$2:$A$301=$B1929))&lt;&gt;1),"Check ID",IF(OR(NOT(AND(ISNUMBER($A1929),N($A1929)&gt;=18264,N($A1929)&lt;=73050)),N($A1929)&lt;SUMPRODUCT(--(Extinguishers!$A$2:$A$301=$B1929),Extinguishers!$E$2:$E$301),AND($C1929&lt;&gt;"Monthly",$C1929&lt;&gt;"Maintenance",$C1929&lt;&gt;"Internal",$C1929&lt;&gt;"Hydrostatic"),AND($E1929&lt;&gt;"Pass",$E1929&lt;&gt;"Fail"),AND($G1929&lt;&gt;"",$G1929&lt;&gt;"Open",$G1929&lt;&gt;"Closed")),"Check inputs",IF(AND($E1929="Fail",$G1929=""),"Set follow-up","OK"))))</f>
        <v/>
      </c>
      <c r="I1929" s="26">
        <f>IF(AND(ISNUMBER($A1929),N($A1929)&gt;=18264,N($A1929)&lt;=73050),$A1929,0)</f>
        <v>0</v>
      </c>
    </row>
    <row r="1930" spans="1:9" x14ac:dyDescent="0.25">
      <c r="A1930" s="25"/>
      <c r="B1930" s="13"/>
      <c r="C1930" s="13"/>
      <c r="D1930" s="14"/>
      <c r="E1930" s="13"/>
      <c r="F1930" s="14"/>
      <c r="G1930" s="13"/>
      <c r="H1930" s="16" t="str">
        <f>IF(COUNTA($A1930:$G1930)=0,"",IF(OR($B1930="",SUMPRODUCT(--(Extinguishers!$A$2:$A$301=$B1930))&lt;&gt;1),"Check ID",IF(OR(NOT(AND(ISNUMBER($A1930),N($A1930)&gt;=18264,N($A1930)&lt;=73050)),N($A1930)&lt;SUMPRODUCT(--(Extinguishers!$A$2:$A$301=$B1930),Extinguishers!$E$2:$E$301),AND($C1930&lt;&gt;"Monthly",$C1930&lt;&gt;"Maintenance",$C1930&lt;&gt;"Internal",$C1930&lt;&gt;"Hydrostatic"),AND($E1930&lt;&gt;"Pass",$E1930&lt;&gt;"Fail"),AND($G1930&lt;&gt;"",$G1930&lt;&gt;"Open",$G1930&lt;&gt;"Closed")),"Check inputs",IF(AND($E1930="Fail",$G1930=""),"Set follow-up","OK"))))</f>
        <v/>
      </c>
      <c r="I1930" s="26">
        <f>IF(AND(ISNUMBER($A1930),N($A1930)&gt;=18264,N($A1930)&lt;=73050),$A1930,0)</f>
        <v>0</v>
      </c>
    </row>
    <row r="1931" spans="1:9" x14ac:dyDescent="0.25">
      <c r="A1931" s="25"/>
      <c r="B1931" s="13"/>
      <c r="C1931" s="13"/>
      <c r="D1931" s="14"/>
      <c r="E1931" s="13"/>
      <c r="F1931" s="14"/>
      <c r="G1931" s="13"/>
      <c r="H1931" s="16" t="str">
        <f>IF(COUNTA($A1931:$G1931)=0,"",IF(OR($B1931="",SUMPRODUCT(--(Extinguishers!$A$2:$A$301=$B1931))&lt;&gt;1),"Check ID",IF(OR(NOT(AND(ISNUMBER($A1931),N($A1931)&gt;=18264,N($A1931)&lt;=73050)),N($A1931)&lt;SUMPRODUCT(--(Extinguishers!$A$2:$A$301=$B1931),Extinguishers!$E$2:$E$301),AND($C1931&lt;&gt;"Monthly",$C1931&lt;&gt;"Maintenance",$C1931&lt;&gt;"Internal",$C1931&lt;&gt;"Hydrostatic"),AND($E1931&lt;&gt;"Pass",$E1931&lt;&gt;"Fail"),AND($G1931&lt;&gt;"",$G1931&lt;&gt;"Open",$G1931&lt;&gt;"Closed")),"Check inputs",IF(AND($E1931="Fail",$G1931=""),"Set follow-up","OK"))))</f>
        <v/>
      </c>
      <c r="I1931" s="26">
        <f>IF(AND(ISNUMBER($A1931),N($A1931)&gt;=18264,N($A1931)&lt;=73050),$A1931,0)</f>
        <v>0</v>
      </c>
    </row>
    <row r="1932" spans="1:9" x14ac:dyDescent="0.25">
      <c r="A1932" s="25"/>
      <c r="B1932" s="13"/>
      <c r="C1932" s="13"/>
      <c r="D1932" s="14"/>
      <c r="E1932" s="13"/>
      <c r="F1932" s="14"/>
      <c r="G1932" s="13"/>
      <c r="H1932" s="16" t="str">
        <f>IF(COUNTA($A1932:$G1932)=0,"",IF(OR($B1932="",SUMPRODUCT(--(Extinguishers!$A$2:$A$301=$B1932))&lt;&gt;1),"Check ID",IF(OR(NOT(AND(ISNUMBER($A1932),N($A1932)&gt;=18264,N($A1932)&lt;=73050)),N($A1932)&lt;SUMPRODUCT(--(Extinguishers!$A$2:$A$301=$B1932),Extinguishers!$E$2:$E$301),AND($C1932&lt;&gt;"Monthly",$C1932&lt;&gt;"Maintenance",$C1932&lt;&gt;"Internal",$C1932&lt;&gt;"Hydrostatic"),AND($E1932&lt;&gt;"Pass",$E1932&lt;&gt;"Fail"),AND($G1932&lt;&gt;"",$G1932&lt;&gt;"Open",$G1932&lt;&gt;"Closed")),"Check inputs",IF(AND($E1932="Fail",$G1932=""),"Set follow-up","OK"))))</f>
        <v/>
      </c>
      <c r="I1932" s="26">
        <f>IF(AND(ISNUMBER($A1932),N($A1932)&gt;=18264,N($A1932)&lt;=73050),$A1932,0)</f>
        <v>0</v>
      </c>
    </row>
    <row r="1933" spans="1:9" x14ac:dyDescent="0.25">
      <c r="A1933" s="25"/>
      <c r="B1933" s="13"/>
      <c r="C1933" s="13"/>
      <c r="D1933" s="14"/>
      <c r="E1933" s="13"/>
      <c r="F1933" s="14"/>
      <c r="G1933" s="13"/>
      <c r="H1933" s="16" t="str">
        <f>IF(COUNTA($A1933:$G1933)=0,"",IF(OR($B1933="",SUMPRODUCT(--(Extinguishers!$A$2:$A$301=$B1933))&lt;&gt;1),"Check ID",IF(OR(NOT(AND(ISNUMBER($A1933),N($A1933)&gt;=18264,N($A1933)&lt;=73050)),N($A1933)&lt;SUMPRODUCT(--(Extinguishers!$A$2:$A$301=$B1933),Extinguishers!$E$2:$E$301),AND($C1933&lt;&gt;"Monthly",$C1933&lt;&gt;"Maintenance",$C1933&lt;&gt;"Internal",$C1933&lt;&gt;"Hydrostatic"),AND($E1933&lt;&gt;"Pass",$E1933&lt;&gt;"Fail"),AND($G1933&lt;&gt;"",$G1933&lt;&gt;"Open",$G1933&lt;&gt;"Closed")),"Check inputs",IF(AND($E1933="Fail",$G1933=""),"Set follow-up","OK"))))</f>
        <v/>
      </c>
      <c r="I1933" s="26">
        <f>IF(AND(ISNUMBER($A1933),N($A1933)&gt;=18264,N($A1933)&lt;=73050),$A1933,0)</f>
        <v>0</v>
      </c>
    </row>
    <row r="1934" spans="1:9" x14ac:dyDescent="0.25">
      <c r="A1934" s="25"/>
      <c r="B1934" s="13"/>
      <c r="C1934" s="13"/>
      <c r="D1934" s="14"/>
      <c r="E1934" s="13"/>
      <c r="F1934" s="14"/>
      <c r="G1934" s="13"/>
      <c r="H1934" s="16" t="str">
        <f>IF(COUNTA($A1934:$G1934)=0,"",IF(OR($B1934="",SUMPRODUCT(--(Extinguishers!$A$2:$A$301=$B1934))&lt;&gt;1),"Check ID",IF(OR(NOT(AND(ISNUMBER($A1934),N($A1934)&gt;=18264,N($A1934)&lt;=73050)),N($A1934)&lt;SUMPRODUCT(--(Extinguishers!$A$2:$A$301=$B1934),Extinguishers!$E$2:$E$301),AND($C1934&lt;&gt;"Monthly",$C1934&lt;&gt;"Maintenance",$C1934&lt;&gt;"Internal",$C1934&lt;&gt;"Hydrostatic"),AND($E1934&lt;&gt;"Pass",$E1934&lt;&gt;"Fail"),AND($G1934&lt;&gt;"",$G1934&lt;&gt;"Open",$G1934&lt;&gt;"Closed")),"Check inputs",IF(AND($E1934="Fail",$G1934=""),"Set follow-up","OK"))))</f>
        <v/>
      </c>
      <c r="I1934" s="26">
        <f>IF(AND(ISNUMBER($A1934),N($A1934)&gt;=18264,N($A1934)&lt;=73050),$A1934,0)</f>
        <v>0</v>
      </c>
    </row>
    <row r="1935" spans="1:9" x14ac:dyDescent="0.25">
      <c r="A1935" s="25"/>
      <c r="B1935" s="13"/>
      <c r="C1935" s="13"/>
      <c r="D1935" s="14"/>
      <c r="E1935" s="13"/>
      <c r="F1935" s="14"/>
      <c r="G1935" s="13"/>
      <c r="H1935" s="16" t="str">
        <f>IF(COUNTA($A1935:$G1935)=0,"",IF(OR($B1935="",SUMPRODUCT(--(Extinguishers!$A$2:$A$301=$B1935))&lt;&gt;1),"Check ID",IF(OR(NOT(AND(ISNUMBER($A1935),N($A1935)&gt;=18264,N($A1935)&lt;=73050)),N($A1935)&lt;SUMPRODUCT(--(Extinguishers!$A$2:$A$301=$B1935),Extinguishers!$E$2:$E$301),AND($C1935&lt;&gt;"Monthly",$C1935&lt;&gt;"Maintenance",$C1935&lt;&gt;"Internal",$C1935&lt;&gt;"Hydrostatic"),AND($E1935&lt;&gt;"Pass",$E1935&lt;&gt;"Fail"),AND($G1935&lt;&gt;"",$G1935&lt;&gt;"Open",$G1935&lt;&gt;"Closed")),"Check inputs",IF(AND($E1935="Fail",$G1935=""),"Set follow-up","OK"))))</f>
        <v/>
      </c>
      <c r="I1935" s="26">
        <f>IF(AND(ISNUMBER($A1935),N($A1935)&gt;=18264,N($A1935)&lt;=73050),$A1935,0)</f>
        <v>0</v>
      </c>
    </row>
    <row r="1936" spans="1:9" x14ac:dyDescent="0.25">
      <c r="A1936" s="25"/>
      <c r="B1936" s="13"/>
      <c r="C1936" s="13"/>
      <c r="D1936" s="14"/>
      <c r="E1936" s="13"/>
      <c r="F1936" s="14"/>
      <c r="G1936" s="13"/>
      <c r="H1936" s="16" t="str">
        <f>IF(COUNTA($A1936:$G1936)=0,"",IF(OR($B1936="",SUMPRODUCT(--(Extinguishers!$A$2:$A$301=$B1936))&lt;&gt;1),"Check ID",IF(OR(NOT(AND(ISNUMBER($A1936),N($A1936)&gt;=18264,N($A1936)&lt;=73050)),N($A1936)&lt;SUMPRODUCT(--(Extinguishers!$A$2:$A$301=$B1936),Extinguishers!$E$2:$E$301),AND($C1936&lt;&gt;"Monthly",$C1936&lt;&gt;"Maintenance",$C1936&lt;&gt;"Internal",$C1936&lt;&gt;"Hydrostatic"),AND($E1936&lt;&gt;"Pass",$E1936&lt;&gt;"Fail"),AND($G1936&lt;&gt;"",$G1936&lt;&gt;"Open",$G1936&lt;&gt;"Closed")),"Check inputs",IF(AND($E1936="Fail",$G1936=""),"Set follow-up","OK"))))</f>
        <v/>
      </c>
      <c r="I1936" s="26">
        <f>IF(AND(ISNUMBER($A1936),N($A1936)&gt;=18264,N($A1936)&lt;=73050),$A1936,0)</f>
        <v>0</v>
      </c>
    </row>
    <row r="1937" spans="1:9" x14ac:dyDescent="0.25">
      <c r="A1937" s="25"/>
      <c r="B1937" s="13"/>
      <c r="C1937" s="13"/>
      <c r="D1937" s="14"/>
      <c r="E1937" s="13"/>
      <c r="F1937" s="14"/>
      <c r="G1937" s="13"/>
      <c r="H1937" s="16" t="str">
        <f>IF(COUNTA($A1937:$G1937)=0,"",IF(OR($B1937="",SUMPRODUCT(--(Extinguishers!$A$2:$A$301=$B1937))&lt;&gt;1),"Check ID",IF(OR(NOT(AND(ISNUMBER($A1937),N($A1937)&gt;=18264,N($A1937)&lt;=73050)),N($A1937)&lt;SUMPRODUCT(--(Extinguishers!$A$2:$A$301=$B1937),Extinguishers!$E$2:$E$301),AND($C1937&lt;&gt;"Monthly",$C1937&lt;&gt;"Maintenance",$C1937&lt;&gt;"Internal",$C1937&lt;&gt;"Hydrostatic"),AND($E1937&lt;&gt;"Pass",$E1937&lt;&gt;"Fail"),AND($G1937&lt;&gt;"",$G1937&lt;&gt;"Open",$G1937&lt;&gt;"Closed")),"Check inputs",IF(AND($E1937="Fail",$G1937=""),"Set follow-up","OK"))))</f>
        <v/>
      </c>
      <c r="I1937" s="26">
        <f>IF(AND(ISNUMBER($A1937),N($A1937)&gt;=18264,N($A1937)&lt;=73050),$A1937,0)</f>
        <v>0</v>
      </c>
    </row>
    <row r="1938" spans="1:9" x14ac:dyDescent="0.25">
      <c r="A1938" s="25"/>
      <c r="B1938" s="13"/>
      <c r="C1938" s="13"/>
      <c r="D1938" s="14"/>
      <c r="E1938" s="13"/>
      <c r="F1938" s="14"/>
      <c r="G1938" s="13"/>
      <c r="H1938" s="16" t="str">
        <f>IF(COUNTA($A1938:$G1938)=0,"",IF(OR($B1938="",SUMPRODUCT(--(Extinguishers!$A$2:$A$301=$B1938))&lt;&gt;1),"Check ID",IF(OR(NOT(AND(ISNUMBER($A1938),N($A1938)&gt;=18264,N($A1938)&lt;=73050)),N($A1938)&lt;SUMPRODUCT(--(Extinguishers!$A$2:$A$301=$B1938),Extinguishers!$E$2:$E$301),AND($C1938&lt;&gt;"Monthly",$C1938&lt;&gt;"Maintenance",$C1938&lt;&gt;"Internal",$C1938&lt;&gt;"Hydrostatic"),AND($E1938&lt;&gt;"Pass",$E1938&lt;&gt;"Fail"),AND($G1938&lt;&gt;"",$G1938&lt;&gt;"Open",$G1938&lt;&gt;"Closed")),"Check inputs",IF(AND($E1938="Fail",$G1938=""),"Set follow-up","OK"))))</f>
        <v/>
      </c>
      <c r="I1938" s="26">
        <f>IF(AND(ISNUMBER($A1938),N($A1938)&gt;=18264,N($A1938)&lt;=73050),$A1938,0)</f>
        <v>0</v>
      </c>
    </row>
    <row r="1939" spans="1:9" x14ac:dyDescent="0.25">
      <c r="A1939" s="25"/>
      <c r="B1939" s="13"/>
      <c r="C1939" s="13"/>
      <c r="D1939" s="14"/>
      <c r="E1939" s="13"/>
      <c r="F1939" s="14"/>
      <c r="G1939" s="13"/>
      <c r="H1939" s="16" t="str">
        <f>IF(COUNTA($A1939:$G1939)=0,"",IF(OR($B1939="",SUMPRODUCT(--(Extinguishers!$A$2:$A$301=$B1939))&lt;&gt;1),"Check ID",IF(OR(NOT(AND(ISNUMBER($A1939),N($A1939)&gt;=18264,N($A1939)&lt;=73050)),N($A1939)&lt;SUMPRODUCT(--(Extinguishers!$A$2:$A$301=$B1939),Extinguishers!$E$2:$E$301),AND($C1939&lt;&gt;"Monthly",$C1939&lt;&gt;"Maintenance",$C1939&lt;&gt;"Internal",$C1939&lt;&gt;"Hydrostatic"),AND($E1939&lt;&gt;"Pass",$E1939&lt;&gt;"Fail"),AND($G1939&lt;&gt;"",$G1939&lt;&gt;"Open",$G1939&lt;&gt;"Closed")),"Check inputs",IF(AND($E1939="Fail",$G1939=""),"Set follow-up","OK"))))</f>
        <v/>
      </c>
      <c r="I1939" s="26">
        <f>IF(AND(ISNUMBER($A1939),N($A1939)&gt;=18264,N($A1939)&lt;=73050),$A1939,0)</f>
        <v>0</v>
      </c>
    </row>
    <row r="1940" spans="1:9" x14ac:dyDescent="0.25">
      <c r="A1940" s="25"/>
      <c r="B1940" s="13"/>
      <c r="C1940" s="13"/>
      <c r="D1940" s="14"/>
      <c r="E1940" s="13"/>
      <c r="F1940" s="14"/>
      <c r="G1940" s="13"/>
      <c r="H1940" s="16" t="str">
        <f>IF(COUNTA($A1940:$G1940)=0,"",IF(OR($B1940="",SUMPRODUCT(--(Extinguishers!$A$2:$A$301=$B1940))&lt;&gt;1),"Check ID",IF(OR(NOT(AND(ISNUMBER($A1940),N($A1940)&gt;=18264,N($A1940)&lt;=73050)),N($A1940)&lt;SUMPRODUCT(--(Extinguishers!$A$2:$A$301=$B1940),Extinguishers!$E$2:$E$301),AND($C1940&lt;&gt;"Monthly",$C1940&lt;&gt;"Maintenance",$C1940&lt;&gt;"Internal",$C1940&lt;&gt;"Hydrostatic"),AND($E1940&lt;&gt;"Pass",$E1940&lt;&gt;"Fail"),AND($G1940&lt;&gt;"",$G1940&lt;&gt;"Open",$G1940&lt;&gt;"Closed")),"Check inputs",IF(AND($E1940="Fail",$G1940=""),"Set follow-up","OK"))))</f>
        <v/>
      </c>
      <c r="I1940" s="26">
        <f>IF(AND(ISNUMBER($A1940),N($A1940)&gt;=18264,N($A1940)&lt;=73050),$A1940,0)</f>
        <v>0</v>
      </c>
    </row>
    <row r="1941" spans="1:9" x14ac:dyDescent="0.25">
      <c r="A1941" s="25"/>
      <c r="B1941" s="13"/>
      <c r="C1941" s="13"/>
      <c r="D1941" s="14"/>
      <c r="E1941" s="13"/>
      <c r="F1941" s="14"/>
      <c r="G1941" s="13"/>
      <c r="H1941" s="16" t="str">
        <f>IF(COUNTA($A1941:$G1941)=0,"",IF(OR($B1941="",SUMPRODUCT(--(Extinguishers!$A$2:$A$301=$B1941))&lt;&gt;1),"Check ID",IF(OR(NOT(AND(ISNUMBER($A1941),N($A1941)&gt;=18264,N($A1941)&lt;=73050)),N($A1941)&lt;SUMPRODUCT(--(Extinguishers!$A$2:$A$301=$B1941),Extinguishers!$E$2:$E$301),AND($C1941&lt;&gt;"Monthly",$C1941&lt;&gt;"Maintenance",$C1941&lt;&gt;"Internal",$C1941&lt;&gt;"Hydrostatic"),AND($E1941&lt;&gt;"Pass",$E1941&lt;&gt;"Fail"),AND($G1941&lt;&gt;"",$G1941&lt;&gt;"Open",$G1941&lt;&gt;"Closed")),"Check inputs",IF(AND($E1941="Fail",$G1941=""),"Set follow-up","OK"))))</f>
        <v/>
      </c>
      <c r="I1941" s="26">
        <f>IF(AND(ISNUMBER($A1941),N($A1941)&gt;=18264,N($A1941)&lt;=73050),$A1941,0)</f>
        <v>0</v>
      </c>
    </row>
    <row r="1942" spans="1:9" x14ac:dyDescent="0.25">
      <c r="A1942" s="25"/>
      <c r="B1942" s="13"/>
      <c r="C1942" s="13"/>
      <c r="D1942" s="14"/>
      <c r="E1942" s="13"/>
      <c r="F1942" s="14"/>
      <c r="G1942" s="13"/>
      <c r="H1942" s="16" t="str">
        <f>IF(COUNTA($A1942:$G1942)=0,"",IF(OR($B1942="",SUMPRODUCT(--(Extinguishers!$A$2:$A$301=$B1942))&lt;&gt;1),"Check ID",IF(OR(NOT(AND(ISNUMBER($A1942),N($A1942)&gt;=18264,N($A1942)&lt;=73050)),N($A1942)&lt;SUMPRODUCT(--(Extinguishers!$A$2:$A$301=$B1942),Extinguishers!$E$2:$E$301),AND($C1942&lt;&gt;"Monthly",$C1942&lt;&gt;"Maintenance",$C1942&lt;&gt;"Internal",$C1942&lt;&gt;"Hydrostatic"),AND($E1942&lt;&gt;"Pass",$E1942&lt;&gt;"Fail"),AND($G1942&lt;&gt;"",$G1942&lt;&gt;"Open",$G1942&lt;&gt;"Closed")),"Check inputs",IF(AND($E1942="Fail",$G1942=""),"Set follow-up","OK"))))</f>
        <v/>
      </c>
      <c r="I1942" s="26">
        <f>IF(AND(ISNUMBER($A1942),N($A1942)&gt;=18264,N($A1942)&lt;=73050),$A1942,0)</f>
        <v>0</v>
      </c>
    </row>
    <row r="1943" spans="1:9" x14ac:dyDescent="0.25">
      <c r="A1943" s="25"/>
      <c r="B1943" s="13"/>
      <c r="C1943" s="13"/>
      <c r="D1943" s="14"/>
      <c r="E1943" s="13"/>
      <c r="F1943" s="14"/>
      <c r="G1943" s="13"/>
      <c r="H1943" s="16" t="str">
        <f>IF(COUNTA($A1943:$G1943)=0,"",IF(OR($B1943="",SUMPRODUCT(--(Extinguishers!$A$2:$A$301=$B1943))&lt;&gt;1),"Check ID",IF(OR(NOT(AND(ISNUMBER($A1943),N($A1943)&gt;=18264,N($A1943)&lt;=73050)),N($A1943)&lt;SUMPRODUCT(--(Extinguishers!$A$2:$A$301=$B1943),Extinguishers!$E$2:$E$301),AND($C1943&lt;&gt;"Monthly",$C1943&lt;&gt;"Maintenance",$C1943&lt;&gt;"Internal",$C1943&lt;&gt;"Hydrostatic"),AND($E1943&lt;&gt;"Pass",$E1943&lt;&gt;"Fail"),AND($G1943&lt;&gt;"",$G1943&lt;&gt;"Open",$G1943&lt;&gt;"Closed")),"Check inputs",IF(AND($E1943="Fail",$G1943=""),"Set follow-up","OK"))))</f>
        <v/>
      </c>
      <c r="I1943" s="26">
        <f>IF(AND(ISNUMBER($A1943),N($A1943)&gt;=18264,N($A1943)&lt;=73050),$A1943,0)</f>
        <v>0</v>
      </c>
    </row>
    <row r="1944" spans="1:9" x14ac:dyDescent="0.25">
      <c r="A1944" s="25"/>
      <c r="B1944" s="13"/>
      <c r="C1944" s="13"/>
      <c r="D1944" s="14"/>
      <c r="E1944" s="13"/>
      <c r="F1944" s="14"/>
      <c r="G1944" s="13"/>
      <c r="H1944" s="16" t="str">
        <f>IF(COUNTA($A1944:$G1944)=0,"",IF(OR($B1944="",SUMPRODUCT(--(Extinguishers!$A$2:$A$301=$B1944))&lt;&gt;1),"Check ID",IF(OR(NOT(AND(ISNUMBER($A1944),N($A1944)&gt;=18264,N($A1944)&lt;=73050)),N($A1944)&lt;SUMPRODUCT(--(Extinguishers!$A$2:$A$301=$B1944),Extinguishers!$E$2:$E$301),AND($C1944&lt;&gt;"Monthly",$C1944&lt;&gt;"Maintenance",$C1944&lt;&gt;"Internal",$C1944&lt;&gt;"Hydrostatic"),AND($E1944&lt;&gt;"Pass",$E1944&lt;&gt;"Fail"),AND($G1944&lt;&gt;"",$G1944&lt;&gt;"Open",$G1944&lt;&gt;"Closed")),"Check inputs",IF(AND($E1944="Fail",$G1944=""),"Set follow-up","OK"))))</f>
        <v/>
      </c>
      <c r="I1944" s="26">
        <f>IF(AND(ISNUMBER($A1944),N($A1944)&gt;=18264,N($A1944)&lt;=73050),$A1944,0)</f>
        <v>0</v>
      </c>
    </row>
    <row r="1945" spans="1:9" x14ac:dyDescent="0.25">
      <c r="A1945" s="25"/>
      <c r="B1945" s="13"/>
      <c r="C1945" s="13"/>
      <c r="D1945" s="14"/>
      <c r="E1945" s="13"/>
      <c r="F1945" s="14"/>
      <c r="G1945" s="13"/>
      <c r="H1945" s="16" t="str">
        <f>IF(COUNTA($A1945:$G1945)=0,"",IF(OR($B1945="",SUMPRODUCT(--(Extinguishers!$A$2:$A$301=$B1945))&lt;&gt;1),"Check ID",IF(OR(NOT(AND(ISNUMBER($A1945),N($A1945)&gt;=18264,N($A1945)&lt;=73050)),N($A1945)&lt;SUMPRODUCT(--(Extinguishers!$A$2:$A$301=$B1945),Extinguishers!$E$2:$E$301),AND($C1945&lt;&gt;"Monthly",$C1945&lt;&gt;"Maintenance",$C1945&lt;&gt;"Internal",$C1945&lt;&gt;"Hydrostatic"),AND($E1945&lt;&gt;"Pass",$E1945&lt;&gt;"Fail"),AND($G1945&lt;&gt;"",$G1945&lt;&gt;"Open",$G1945&lt;&gt;"Closed")),"Check inputs",IF(AND($E1945="Fail",$G1945=""),"Set follow-up","OK"))))</f>
        <v/>
      </c>
      <c r="I1945" s="26">
        <f>IF(AND(ISNUMBER($A1945),N($A1945)&gt;=18264,N($A1945)&lt;=73050),$A1945,0)</f>
        <v>0</v>
      </c>
    </row>
    <row r="1946" spans="1:9" x14ac:dyDescent="0.25">
      <c r="A1946" s="25"/>
      <c r="B1946" s="13"/>
      <c r="C1946" s="13"/>
      <c r="D1946" s="14"/>
      <c r="E1946" s="13"/>
      <c r="F1946" s="14"/>
      <c r="G1946" s="13"/>
      <c r="H1946" s="16" t="str">
        <f>IF(COUNTA($A1946:$G1946)=0,"",IF(OR($B1946="",SUMPRODUCT(--(Extinguishers!$A$2:$A$301=$B1946))&lt;&gt;1),"Check ID",IF(OR(NOT(AND(ISNUMBER($A1946),N($A1946)&gt;=18264,N($A1946)&lt;=73050)),N($A1946)&lt;SUMPRODUCT(--(Extinguishers!$A$2:$A$301=$B1946),Extinguishers!$E$2:$E$301),AND($C1946&lt;&gt;"Monthly",$C1946&lt;&gt;"Maintenance",$C1946&lt;&gt;"Internal",$C1946&lt;&gt;"Hydrostatic"),AND($E1946&lt;&gt;"Pass",$E1946&lt;&gt;"Fail"),AND($G1946&lt;&gt;"",$G1946&lt;&gt;"Open",$G1946&lt;&gt;"Closed")),"Check inputs",IF(AND($E1946="Fail",$G1946=""),"Set follow-up","OK"))))</f>
        <v/>
      </c>
      <c r="I1946" s="26">
        <f>IF(AND(ISNUMBER($A1946),N($A1946)&gt;=18264,N($A1946)&lt;=73050),$A1946,0)</f>
        <v>0</v>
      </c>
    </row>
    <row r="1947" spans="1:9" x14ac:dyDescent="0.25">
      <c r="A1947" s="25"/>
      <c r="B1947" s="13"/>
      <c r="C1947" s="13"/>
      <c r="D1947" s="14"/>
      <c r="E1947" s="13"/>
      <c r="F1947" s="14"/>
      <c r="G1947" s="13"/>
      <c r="H1947" s="16" t="str">
        <f>IF(COUNTA($A1947:$G1947)=0,"",IF(OR($B1947="",SUMPRODUCT(--(Extinguishers!$A$2:$A$301=$B1947))&lt;&gt;1),"Check ID",IF(OR(NOT(AND(ISNUMBER($A1947),N($A1947)&gt;=18264,N($A1947)&lt;=73050)),N($A1947)&lt;SUMPRODUCT(--(Extinguishers!$A$2:$A$301=$B1947),Extinguishers!$E$2:$E$301),AND($C1947&lt;&gt;"Monthly",$C1947&lt;&gt;"Maintenance",$C1947&lt;&gt;"Internal",$C1947&lt;&gt;"Hydrostatic"),AND($E1947&lt;&gt;"Pass",$E1947&lt;&gt;"Fail"),AND($G1947&lt;&gt;"",$G1947&lt;&gt;"Open",$G1947&lt;&gt;"Closed")),"Check inputs",IF(AND($E1947="Fail",$G1947=""),"Set follow-up","OK"))))</f>
        <v/>
      </c>
      <c r="I1947" s="26">
        <f>IF(AND(ISNUMBER($A1947),N($A1947)&gt;=18264,N($A1947)&lt;=73050),$A1947,0)</f>
        <v>0</v>
      </c>
    </row>
    <row r="1948" spans="1:9" x14ac:dyDescent="0.25">
      <c r="A1948" s="25"/>
      <c r="B1948" s="13"/>
      <c r="C1948" s="13"/>
      <c r="D1948" s="14"/>
      <c r="E1948" s="13"/>
      <c r="F1948" s="14"/>
      <c r="G1948" s="13"/>
      <c r="H1948" s="16" t="str">
        <f>IF(COUNTA($A1948:$G1948)=0,"",IF(OR($B1948="",SUMPRODUCT(--(Extinguishers!$A$2:$A$301=$B1948))&lt;&gt;1),"Check ID",IF(OR(NOT(AND(ISNUMBER($A1948),N($A1948)&gt;=18264,N($A1948)&lt;=73050)),N($A1948)&lt;SUMPRODUCT(--(Extinguishers!$A$2:$A$301=$B1948),Extinguishers!$E$2:$E$301),AND($C1948&lt;&gt;"Monthly",$C1948&lt;&gt;"Maintenance",$C1948&lt;&gt;"Internal",$C1948&lt;&gt;"Hydrostatic"),AND($E1948&lt;&gt;"Pass",$E1948&lt;&gt;"Fail"),AND($G1948&lt;&gt;"",$G1948&lt;&gt;"Open",$G1948&lt;&gt;"Closed")),"Check inputs",IF(AND($E1948="Fail",$G1948=""),"Set follow-up","OK"))))</f>
        <v/>
      </c>
      <c r="I1948" s="26">
        <f>IF(AND(ISNUMBER($A1948),N($A1948)&gt;=18264,N($A1948)&lt;=73050),$A1948,0)</f>
        <v>0</v>
      </c>
    </row>
    <row r="1949" spans="1:9" x14ac:dyDescent="0.25">
      <c r="A1949" s="25"/>
      <c r="B1949" s="13"/>
      <c r="C1949" s="13"/>
      <c r="D1949" s="14"/>
      <c r="E1949" s="13"/>
      <c r="F1949" s="14"/>
      <c r="G1949" s="13"/>
      <c r="H1949" s="16" t="str">
        <f>IF(COUNTA($A1949:$G1949)=0,"",IF(OR($B1949="",SUMPRODUCT(--(Extinguishers!$A$2:$A$301=$B1949))&lt;&gt;1),"Check ID",IF(OR(NOT(AND(ISNUMBER($A1949),N($A1949)&gt;=18264,N($A1949)&lt;=73050)),N($A1949)&lt;SUMPRODUCT(--(Extinguishers!$A$2:$A$301=$B1949),Extinguishers!$E$2:$E$301),AND($C1949&lt;&gt;"Monthly",$C1949&lt;&gt;"Maintenance",$C1949&lt;&gt;"Internal",$C1949&lt;&gt;"Hydrostatic"),AND($E1949&lt;&gt;"Pass",$E1949&lt;&gt;"Fail"),AND($G1949&lt;&gt;"",$G1949&lt;&gt;"Open",$G1949&lt;&gt;"Closed")),"Check inputs",IF(AND($E1949="Fail",$G1949=""),"Set follow-up","OK"))))</f>
        <v/>
      </c>
      <c r="I1949" s="26">
        <f>IF(AND(ISNUMBER($A1949),N($A1949)&gt;=18264,N($A1949)&lt;=73050),$A1949,0)</f>
        <v>0</v>
      </c>
    </row>
    <row r="1950" spans="1:9" x14ac:dyDescent="0.25">
      <c r="A1950" s="25"/>
      <c r="B1950" s="13"/>
      <c r="C1950" s="13"/>
      <c r="D1950" s="14"/>
      <c r="E1950" s="13"/>
      <c r="F1950" s="14"/>
      <c r="G1950" s="13"/>
      <c r="H1950" s="16" t="str">
        <f>IF(COUNTA($A1950:$G1950)=0,"",IF(OR($B1950="",SUMPRODUCT(--(Extinguishers!$A$2:$A$301=$B1950))&lt;&gt;1),"Check ID",IF(OR(NOT(AND(ISNUMBER($A1950),N($A1950)&gt;=18264,N($A1950)&lt;=73050)),N($A1950)&lt;SUMPRODUCT(--(Extinguishers!$A$2:$A$301=$B1950),Extinguishers!$E$2:$E$301),AND($C1950&lt;&gt;"Monthly",$C1950&lt;&gt;"Maintenance",$C1950&lt;&gt;"Internal",$C1950&lt;&gt;"Hydrostatic"),AND($E1950&lt;&gt;"Pass",$E1950&lt;&gt;"Fail"),AND($G1950&lt;&gt;"",$G1950&lt;&gt;"Open",$G1950&lt;&gt;"Closed")),"Check inputs",IF(AND($E1950="Fail",$G1950=""),"Set follow-up","OK"))))</f>
        <v/>
      </c>
      <c r="I1950" s="26">
        <f>IF(AND(ISNUMBER($A1950),N($A1950)&gt;=18264,N($A1950)&lt;=73050),$A1950,0)</f>
        <v>0</v>
      </c>
    </row>
    <row r="1951" spans="1:9" x14ac:dyDescent="0.25">
      <c r="A1951" s="25"/>
      <c r="B1951" s="13"/>
      <c r="C1951" s="13"/>
      <c r="D1951" s="14"/>
      <c r="E1951" s="13"/>
      <c r="F1951" s="14"/>
      <c r="G1951" s="13"/>
      <c r="H1951" s="16" t="str">
        <f>IF(COUNTA($A1951:$G1951)=0,"",IF(OR($B1951="",SUMPRODUCT(--(Extinguishers!$A$2:$A$301=$B1951))&lt;&gt;1),"Check ID",IF(OR(NOT(AND(ISNUMBER($A1951),N($A1951)&gt;=18264,N($A1951)&lt;=73050)),N($A1951)&lt;SUMPRODUCT(--(Extinguishers!$A$2:$A$301=$B1951),Extinguishers!$E$2:$E$301),AND($C1951&lt;&gt;"Monthly",$C1951&lt;&gt;"Maintenance",$C1951&lt;&gt;"Internal",$C1951&lt;&gt;"Hydrostatic"),AND($E1951&lt;&gt;"Pass",$E1951&lt;&gt;"Fail"),AND($G1951&lt;&gt;"",$G1951&lt;&gt;"Open",$G1951&lt;&gt;"Closed")),"Check inputs",IF(AND($E1951="Fail",$G1951=""),"Set follow-up","OK"))))</f>
        <v/>
      </c>
      <c r="I1951" s="26">
        <f>IF(AND(ISNUMBER($A1951),N($A1951)&gt;=18264,N($A1951)&lt;=73050),$A1951,0)</f>
        <v>0</v>
      </c>
    </row>
    <row r="1952" spans="1:9" x14ac:dyDescent="0.25">
      <c r="A1952" s="25"/>
      <c r="B1952" s="13"/>
      <c r="C1952" s="13"/>
      <c r="D1952" s="14"/>
      <c r="E1952" s="13"/>
      <c r="F1952" s="14"/>
      <c r="G1952" s="13"/>
      <c r="H1952" s="16" t="str">
        <f>IF(COUNTA($A1952:$G1952)=0,"",IF(OR($B1952="",SUMPRODUCT(--(Extinguishers!$A$2:$A$301=$B1952))&lt;&gt;1),"Check ID",IF(OR(NOT(AND(ISNUMBER($A1952),N($A1952)&gt;=18264,N($A1952)&lt;=73050)),N($A1952)&lt;SUMPRODUCT(--(Extinguishers!$A$2:$A$301=$B1952),Extinguishers!$E$2:$E$301),AND($C1952&lt;&gt;"Monthly",$C1952&lt;&gt;"Maintenance",$C1952&lt;&gt;"Internal",$C1952&lt;&gt;"Hydrostatic"),AND($E1952&lt;&gt;"Pass",$E1952&lt;&gt;"Fail"),AND($G1952&lt;&gt;"",$G1952&lt;&gt;"Open",$G1952&lt;&gt;"Closed")),"Check inputs",IF(AND($E1952="Fail",$G1952=""),"Set follow-up","OK"))))</f>
        <v/>
      </c>
      <c r="I1952" s="26">
        <f>IF(AND(ISNUMBER($A1952),N($A1952)&gt;=18264,N($A1952)&lt;=73050),$A1952,0)</f>
        <v>0</v>
      </c>
    </row>
    <row r="1953" spans="1:9" x14ac:dyDescent="0.25">
      <c r="A1953" s="25"/>
      <c r="B1953" s="13"/>
      <c r="C1953" s="13"/>
      <c r="D1953" s="14"/>
      <c r="E1953" s="13"/>
      <c r="F1953" s="14"/>
      <c r="G1953" s="13"/>
      <c r="H1953" s="16" t="str">
        <f>IF(COUNTA($A1953:$G1953)=0,"",IF(OR($B1953="",SUMPRODUCT(--(Extinguishers!$A$2:$A$301=$B1953))&lt;&gt;1),"Check ID",IF(OR(NOT(AND(ISNUMBER($A1953),N($A1953)&gt;=18264,N($A1953)&lt;=73050)),N($A1953)&lt;SUMPRODUCT(--(Extinguishers!$A$2:$A$301=$B1953),Extinguishers!$E$2:$E$301),AND($C1953&lt;&gt;"Monthly",$C1953&lt;&gt;"Maintenance",$C1953&lt;&gt;"Internal",$C1953&lt;&gt;"Hydrostatic"),AND($E1953&lt;&gt;"Pass",$E1953&lt;&gt;"Fail"),AND($G1953&lt;&gt;"",$G1953&lt;&gt;"Open",$G1953&lt;&gt;"Closed")),"Check inputs",IF(AND($E1953="Fail",$G1953=""),"Set follow-up","OK"))))</f>
        <v/>
      </c>
      <c r="I1953" s="26">
        <f>IF(AND(ISNUMBER($A1953),N($A1953)&gt;=18264,N($A1953)&lt;=73050),$A1953,0)</f>
        <v>0</v>
      </c>
    </row>
    <row r="1954" spans="1:9" x14ac:dyDescent="0.25">
      <c r="A1954" s="25"/>
      <c r="B1954" s="13"/>
      <c r="C1954" s="13"/>
      <c r="D1954" s="14"/>
      <c r="E1954" s="13"/>
      <c r="F1954" s="14"/>
      <c r="G1954" s="13"/>
      <c r="H1954" s="16" t="str">
        <f>IF(COUNTA($A1954:$G1954)=0,"",IF(OR($B1954="",SUMPRODUCT(--(Extinguishers!$A$2:$A$301=$B1954))&lt;&gt;1),"Check ID",IF(OR(NOT(AND(ISNUMBER($A1954),N($A1954)&gt;=18264,N($A1954)&lt;=73050)),N($A1954)&lt;SUMPRODUCT(--(Extinguishers!$A$2:$A$301=$B1954),Extinguishers!$E$2:$E$301),AND($C1954&lt;&gt;"Monthly",$C1954&lt;&gt;"Maintenance",$C1954&lt;&gt;"Internal",$C1954&lt;&gt;"Hydrostatic"),AND($E1954&lt;&gt;"Pass",$E1954&lt;&gt;"Fail"),AND($G1954&lt;&gt;"",$G1954&lt;&gt;"Open",$G1954&lt;&gt;"Closed")),"Check inputs",IF(AND($E1954="Fail",$G1954=""),"Set follow-up","OK"))))</f>
        <v/>
      </c>
      <c r="I1954" s="26">
        <f>IF(AND(ISNUMBER($A1954),N($A1954)&gt;=18264,N($A1954)&lt;=73050),$A1954,0)</f>
        <v>0</v>
      </c>
    </row>
    <row r="1955" spans="1:9" x14ac:dyDescent="0.25">
      <c r="A1955" s="25"/>
      <c r="B1955" s="13"/>
      <c r="C1955" s="13"/>
      <c r="D1955" s="14"/>
      <c r="E1955" s="13"/>
      <c r="F1955" s="14"/>
      <c r="G1955" s="13"/>
      <c r="H1955" s="16" t="str">
        <f>IF(COUNTA($A1955:$G1955)=0,"",IF(OR($B1955="",SUMPRODUCT(--(Extinguishers!$A$2:$A$301=$B1955))&lt;&gt;1),"Check ID",IF(OR(NOT(AND(ISNUMBER($A1955),N($A1955)&gt;=18264,N($A1955)&lt;=73050)),N($A1955)&lt;SUMPRODUCT(--(Extinguishers!$A$2:$A$301=$B1955),Extinguishers!$E$2:$E$301),AND($C1955&lt;&gt;"Monthly",$C1955&lt;&gt;"Maintenance",$C1955&lt;&gt;"Internal",$C1955&lt;&gt;"Hydrostatic"),AND($E1955&lt;&gt;"Pass",$E1955&lt;&gt;"Fail"),AND($G1955&lt;&gt;"",$G1955&lt;&gt;"Open",$G1955&lt;&gt;"Closed")),"Check inputs",IF(AND($E1955="Fail",$G1955=""),"Set follow-up","OK"))))</f>
        <v/>
      </c>
      <c r="I1955" s="26">
        <f>IF(AND(ISNUMBER($A1955),N($A1955)&gt;=18264,N($A1955)&lt;=73050),$A1955,0)</f>
        <v>0</v>
      </c>
    </row>
    <row r="1956" spans="1:9" x14ac:dyDescent="0.25">
      <c r="A1956" s="25"/>
      <c r="B1956" s="13"/>
      <c r="C1956" s="13"/>
      <c r="D1956" s="14"/>
      <c r="E1956" s="13"/>
      <c r="F1956" s="14"/>
      <c r="G1956" s="13"/>
      <c r="H1956" s="16" t="str">
        <f>IF(COUNTA($A1956:$G1956)=0,"",IF(OR($B1956="",SUMPRODUCT(--(Extinguishers!$A$2:$A$301=$B1956))&lt;&gt;1),"Check ID",IF(OR(NOT(AND(ISNUMBER($A1956),N($A1956)&gt;=18264,N($A1956)&lt;=73050)),N($A1956)&lt;SUMPRODUCT(--(Extinguishers!$A$2:$A$301=$B1956),Extinguishers!$E$2:$E$301),AND($C1956&lt;&gt;"Monthly",$C1956&lt;&gt;"Maintenance",$C1956&lt;&gt;"Internal",$C1956&lt;&gt;"Hydrostatic"),AND($E1956&lt;&gt;"Pass",$E1956&lt;&gt;"Fail"),AND($G1956&lt;&gt;"",$G1956&lt;&gt;"Open",$G1956&lt;&gt;"Closed")),"Check inputs",IF(AND($E1956="Fail",$G1956=""),"Set follow-up","OK"))))</f>
        <v/>
      </c>
      <c r="I1956" s="26">
        <f>IF(AND(ISNUMBER($A1956),N($A1956)&gt;=18264,N($A1956)&lt;=73050),$A1956,0)</f>
        <v>0</v>
      </c>
    </row>
    <row r="1957" spans="1:9" x14ac:dyDescent="0.25">
      <c r="A1957" s="25"/>
      <c r="B1957" s="13"/>
      <c r="C1957" s="13"/>
      <c r="D1957" s="14"/>
      <c r="E1957" s="13"/>
      <c r="F1957" s="14"/>
      <c r="G1957" s="13"/>
      <c r="H1957" s="16" t="str">
        <f>IF(COUNTA($A1957:$G1957)=0,"",IF(OR($B1957="",SUMPRODUCT(--(Extinguishers!$A$2:$A$301=$B1957))&lt;&gt;1),"Check ID",IF(OR(NOT(AND(ISNUMBER($A1957),N($A1957)&gt;=18264,N($A1957)&lt;=73050)),N($A1957)&lt;SUMPRODUCT(--(Extinguishers!$A$2:$A$301=$B1957),Extinguishers!$E$2:$E$301),AND($C1957&lt;&gt;"Monthly",$C1957&lt;&gt;"Maintenance",$C1957&lt;&gt;"Internal",$C1957&lt;&gt;"Hydrostatic"),AND($E1957&lt;&gt;"Pass",$E1957&lt;&gt;"Fail"),AND($G1957&lt;&gt;"",$G1957&lt;&gt;"Open",$G1957&lt;&gt;"Closed")),"Check inputs",IF(AND($E1957="Fail",$G1957=""),"Set follow-up","OK"))))</f>
        <v/>
      </c>
      <c r="I1957" s="26">
        <f>IF(AND(ISNUMBER($A1957),N($A1957)&gt;=18264,N($A1957)&lt;=73050),$A1957,0)</f>
        <v>0</v>
      </c>
    </row>
    <row r="1958" spans="1:9" x14ac:dyDescent="0.25">
      <c r="A1958" s="25"/>
      <c r="B1958" s="13"/>
      <c r="C1958" s="13"/>
      <c r="D1958" s="14"/>
      <c r="E1958" s="13"/>
      <c r="F1958" s="14"/>
      <c r="G1958" s="13"/>
      <c r="H1958" s="16" t="str">
        <f>IF(COUNTA($A1958:$G1958)=0,"",IF(OR($B1958="",SUMPRODUCT(--(Extinguishers!$A$2:$A$301=$B1958))&lt;&gt;1),"Check ID",IF(OR(NOT(AND(ISNUMBER($A1958),N($A1958)&gt;=18264,N($A1958)&lt;=73050)),N($A1958)&lt;SUMPRODUCT(--(Extinguishers!$A$2:$A$301=$B1958),Extinguishers!$E$2:$E$301),AND($C1958&lt;&gt;"Monthly",$C1958&lt;&gt;"Maintenance",$C1958&lt;&gt;"Internal",$C1958&lt;&gt;"Hydrostatic"),AND($E1958&lt;&gt;"Pass",$E1958&lt;&gt;"Fail"),AND($G1958&lt;&gt;"",$G1958&lt;&gt;"Open",$G1958&lt;&gt;"Closed")),"Check inputs",IF(AND($E1958="Fail",$G1958=""),"Set follow-up","OK"))))</f>
        <v/>
      </c>
      <c r="I1958" s="26">
        <f>IF(AND(ISNUMBER($A1958),N($A1958)&gt;=18264,N($A1958)&lt;=73050),$A1958,0)</f>
        <v>0</v>
      </c>
    </row>
    <row r="1959" spans="1:9" x14ac:dyDescent="0.25">
      <c r="A1959" s="25"/>
      <c r="B1959" s="13"/>
      <c r="C1959" s="13"/>
      <c r="D1959" s="14"/>
      <c r="E1959" s="13"/>
      <c r="F1959" s="14"/>
      <c r="G1959" s="13"/>
      <c r="H1959" s="16" t="str">
        <f>IF(COUNTA($A1959:$G1959)=0,"",IF(OR($B1959="",SUMPRODUCT(--(Extinguishers!$A$2:$A$301=$B1959))&lt;&gt;1),"Check ID",IF(OR(NOT(AND(ISNUMBER($A1959),N($A1959)&gt;=18264,N($A1959)&lt;=73050)),N($A1959)&lt;SUMPRODUCT(--(Extinguishers!$A$2:$A$301=$B1959),Extinguishers!$E$2:$E$301),AND($C1959&lt;&gt;"Monthly",$C1959&lt;&gt;"Maintenance",$C1959&lt;&gt;"Internal",$C1959&lt;&gt;"Hydrostatic"),AND($E1959&lt;&gt;"Pass",$E1959&lt;&gt;"Fail"),AND($G1959&lt;&gt;"",$G1959&lt;&gt;"Open",$G1959&lt;&gt;"Closed")),"Check inputs",IF(AND($E1959="Fail",$G1959=""),"Set follow-up","OK"))))</f>
        <v/>
      </c>
      <c r="I1959" s="26">
        <f>IF(AND(ISNUMBER($A1959),N($A1959)&gt;=18264,N($A1959)&lt;=73050),$A1959,0)</f>
        <v>0</v>
      </c>
    </row>
    <row r="1960" spans="1:9" x14ac:dyDescent="0.25">
      <c r="A1960" s="25"/>
      <c r="B1960" s="13"/>
      <c r="C1960" s="13"/>
      <c r="D1960" s="14"/>
      <c r="E1960" s="13"/>
      <c r="F1960" s="14"/>
      <c r="G1960" s="13"/>
      <c r="H1960" s="16" t="str">
        <f>IF(COUNTA($A1960:$G1960)=0,"",IF(OR($B1960="",SUMPRODUCT(--(Extinguishers!$A$2:$A$301=$B1960))&lt;&gt;1),"Check ID",IF(OR(NOT(AND(ISNUMBER($A1960),N($A1960)&gt;=18264,N($A1960)&lt;=73050)),N($A1960)&lt;SUMPRODUCT(--(Extinguishers!$A$2:$A$301=$B1960),Extinguishers!$E$2:$E$301),AND($C1960&lt;&gt;"Monthly",$C1960&lt;&gt;"Maintenance",$C1960&lt;&gt;"Internal",$C1960&lt;&gt;"Hydrostatic"),AND($E1960&lt;&gt;"Pass",$E1960&lt;&gt;"Fail"),AND($G1960&lt;&gt;"",$G1960&lt;&gt;"Open",$G1960&lt;&gt;"Closed")),"Check inputs",IF(AND($E1960="Fail",$G1960=""),"Set follow-up","OK"))))</f>
        <v/>
      </c>
      <c r="I1960" s="26">
        <f>IF(AND(ISNUMBER($A1960),N($A1960)&gt;=18264,N($A1960)&lt;=73050),$A1960,0)</f>
        <v>0</v>
      </c>
    </row>
    <row r="1961" spans="1:9" x14ac:dyDescent="0.25">
      <c r="A1961" s="25"/>
      <c r="B1961" s="13"/>
      <c r="C1961" s="13"/>
      <c r="D1961" s="14"/>
      <c r="E1961" s="13"/>
      <c r="F1961" s="14"/>
      <c r="G1961" s="13"/>
      <c r="H1961" s="16" t="str">
        <f>IF(COUNTA($A1961:$G1961)=0,"",IF(OR($B1961="",SUMPRODUCT(--(Extinguishers!$A$2:$A$301=$B1961))&lt;&gt;1),"Check ID",IF(OR(NOT(AND(ISNUMBER($A1961),N($A1961)&gt;=18264,N($A1961)&lt;=73050)),N($A1961)&lt;SUMPRODUCT(--(Extinguishers!$A$2:$A$301=$B1961),Extinguishers!$E$2:$E$301),AND($C1961&lt;&gt;"Monthly",$C1961&lt;&gt;"Maintenance",$C1961&lt;&gt;"Internal",$C1961&lt;&gt;"Hydrostatic"),AND($E1961&lt;&gt;"Pass",$E1961&lt;&gt;"Fail"),AND($G1961&lt;&gt;"",$G1961&lt;&gt;"Open",$G1961&lt;&gt;"Closed")),"Check inputs",IF(AND($E1961="Fail",$G1961=""),"Set follow-up","OK"))))</f>
        <v/>
      </c>
      <c r="I1961" s="26">
        <f>IF(AND(ISNUMBER($A1961),N($A1961)&gt;=18264,N($A1961)&lt;=73050),$A1961,0)</f>
        <v>0</v>
      </c>
    </row>
    <row r="1962" spans="1:9" x14ac:dyDescent="0.25">
      <c r="A1962" s="25"/>
      <c r="B1962" s="13"/>
      <c r="C1962" s="13"/>
      <c r="D1962" s="14"/>
      <c r="E1962" s="13"/>
      <c r="F1962" s="14"/>
      <c r="G1962" s="13"/>
      <c r="H1962" s="16" t="str">
        <f>IF(COUNTA($A1962:$G1962)=0,"",IF(OR($B1962="",SUMPRODUCT(--(Extinguishers!$A$2:$A$301=$B1962))&lt;&gt;1),"Check ID",IF(OR(NOT(AND(ISNUMBER($A1962),N($A1962)&gt;=18264,N($A1962)&lt;=73050)),N($A1962)&lt;SUMPRODUCT(--(Extinguishers!$A$2:$A$301=$B1962),Extinguishers!$E$2:$E$301),AND($C1962&lt;&gt;"Monthly",$C1962&lt;&gt;"Maintenance",$C1962&lt;&gt;"Internal",$C1962&lt;&gt;"Hydrostatic"),AND($E1962&lt;&gt;"Pass",$E1962&lt;&gt;"Fail"),AND($G1962&lt;&gt;"",$G1962&lt;&gt;"Open",$G1962&lt;&gt;"Closed")),"Check inputs",IF(AND($E1962="Fail",$G1962=""),"Set follow-up","OK"))))</f>
        <v/>
      </c>
      <c r="I1962" s="26">
        <f>IF(AND(ISNUMBER($A1962),N($A1962)&gt;=18264,N($A1962)&lt;=73050),$A1962,0)</f>
        <v>0</v>
      </c>
    </row>
    <row r="1963" spans="1:9" x14ac:dyDescent="0.25">
      <c r="A1963" s="25"/>
      <c r="B1963" s="13"/>
      <c r="C1963" s="13"/>
      <c r="D1963" s="14"/>
      <c r="E1963" s="13"/>
      <c r="F1963" s="14"/>
      <c r="G1963" s="13"/>
      <c r="H1963" s="16" t="str">
        <f>IF(COUNTA($A1963:$G1963)=0,"",IF(OR($B1963="",SUMPRODUCT(--(Extinguishers!$A$2:$A$301=$B1963))&lt;&gt;1),"Check ID",IF(OR(NOT(AND(ISNUMBER($A1963),N($A1963)&gt;=18264,N($A1963)&lt;=73050)),N($A1963)&lt;SUMPRODUCT(--(Extinguishers!$A$2:$A$301=$B1963),Extinguishers!$E$2:$E$301),AND($C1963&lt;&gt;"Monthly",$C1963&lt;&gt;"Maintenance",$C1963&lt;&gt;"Internal",$C1963&lt;&gt;"Hydrostatic"),AND($E1963&lt;&gt;"Pass",$E1963&lt;&gt;"Fail"),AND($G1963&lt;&gt;"",$G1963&lt;&gt;"Open",$G1963&lt;&gt;"Closed")),"Check inputs",IF(AND($E1963="Fail",$G1963=""),"Set follow-up","OK"))))</f>
        <v/>
      </c>
      <c r="I1963" s="26">
        <f>IF(AND(ISNUMBER($A1963),N($A1963)&gt;=18264,N($A1963)&lt;=73050),$A1963,0)</f>
        <v>0</v>
      </c>
    </row>
    <row r="1964" spans="1:9" x14ac:dyDescent="0.25">
      <c r="A1964" s="25"/>
      <c r="B1964" s="13"/>
      <c r="C1964" s="13"/>
      <c r="D1964" s="14"/>
      <c r="E1964" s="13"/>
      <c r="F1964" s="14"/>
      <c r="G1964" s="13"/>
      <c r="H1964" s="16" t="str">
        <f>IF(COUNTA($A1964:$G1964)=0,"",IF(OR($B1964="",SUMPRODUCT(--(Extinguishers!$A$2:$A$301=$B1964))&lt;&gt;1),"Check ID",IF(OR(NOT(AND(ISNUMBER($A1964),N($A1964)&gt;=18264,N($A1964)&lt;=73050)),N($A1964)&lt;SUMPRODUCT(--(Extinguishers!$A$2:$A$301=$B1964),Extinguishers!$E$2:$E$301),AND($C1964&lt;&gt;"Monthly",$C1964&lt;&gt;"Maintenance",$C1964&lt;&gt;"Internal",$C1964&lt;&gt;"Hydrostatic"),AND($E1964&lt;&gt;"Pass",$E1964&lt;&gt;"Fail"),AND($G1964&lt;&gt;"",$G1964&lt;&gt;"Open",$G1964&lt;&gt;"Closed")),"Check inputs",IF(AND($E1964="Fail",$G1964=""),"Set follow-up","OK"))))</f>
        <v/>
      </c>
      <c r="I1964" s="26">
        <f>IF(AND(ISNUMBER($A1964),N($A1964)&gt;=18264,N($A1964)&lt;=73050),$A1964,0)</f>
        <v>0</v>
      </c>
    </row>
    <row r="1965" spans="1:9" x14ac:dyDescent="0.25">
      <c r="A1965" s="25"/>
      <c r="B1965" s="13"/>
      <c r="C1965" s="13"/>
      <c r="D1965" s="14"/>
      <c r="E1965" s="13"/>
      <c r="F1965" s="14"/>
      <c r="G1965" s="13"/>
      <c r="H1965" s="16" t="str">
        <f>IF(COUNTA($A1965:$G1965)=0,"",IF(OR($B1965="",SUMPRODUCT(--(Extinguishers!$A$2:$A$301=$B1965))&lt;&gt;1),"Check ID",IF(OR(NOT(AND(ISNUMBER($A1965),N($A1965)&gt;=18264,N($A1965)&lt;=73050)),N($A1965)&lt;SUMPRODUCT(--(Extinguishers!$A$2:$A$301=$B1965),Extinguishers!$E$2:$E$301),AND($C1965&lt;&gt;"Monthly",$C1965&lt;&gt;"Maintenance",$C1965&lt;&gt;"Internal",$C1965&lt;&gt;"Hydrostatic"),AND($E1965&lt;&gt;"Pass",$E1965&lt;&gt;"Fail"),AND($G1965&lt;&gt;"",$G1965&lt;&gt;"Open",$G1965&lt;&gt;"Closed")),"Check inputs",IF(AND($E1965="Fail",$G1965=""),"Set follow-up","OK"))))</f>
        <v/>
      </c>
      <c r="I1965" s="26">
        <f>IF(AND(ISNUMBER($A1965),N($A1965)&gt;=18264,N($A1965)&lt;=73050),$A1965,0)</f>
        <v>0</v>
      </c>
    </row>
    <row r="1966" spans="1:9" x14ac:dyDescent="0.25">
      <c r="A1966" s="25"/>
      <c r="B1966" s="13"/>
      <c r="C1966" s="13"/>
      <c r="D1966" s="14"/>
      <c r="E1966" s="13"/>
      <c r="F1966" s="14"/>
      <c r="G1966" s="13"/>
      <c r="H1966" s="16" t="str">
        <f>IF(COUNTA($A1966:$G1966)=0,"",IF(OR($B1966="",SUMPRODUCT(--(Extinguishers!$A$2:$A$301=$B1966))&lt;&gt;1),"Check ID",IF(OR(NOT(AND(ISNUMBER($A1966),N($A1966)&gt;=18264,N($A1966)&lt;=73050)),N($A1966)&lt;SUMPRODUCT(--(Extinguishers!$A$2:$A$301=$B1966),Extinguishers!$E$2:$E$301),AND($C1966&lt;&gt;"Monthly",$C1966&lt;&gt;"Maintenance",$C1966&lt;&gt;"Internal",$C1966&lt;&gt;"Hydrostatic"),AND($E1966&lt;&gt;"Pass",$E1966&lt;&gt;"Fail"),AND($G1966&lt;&gt;"",$G1966&lt;&gt;"Open",$G1966&lt;&gt;"Closed")),"Check inputs",IF(AND($E1966="Fail",$G1966=""),"Set follow-up","OK"))))</f>
        <v/>
      </c>
      <c r="I1966" s="26">
        <f>IF(AND(ISNUMBER($A1966),N($A1966)&gt;=18264,N($A1966)&lt;=73050),$A1966,0)</f>
        <v>0</v>
      </c>
    </row>
    <row r="1967" spans="1:9" x14ac:dyDescent="0.25">
      <c r="A1967" s="25"/>
      <c r="B1967" s="13"/>
      <c r="C1967" s="13"/>
      <c r="D1967" s="14"/>
      <c r="E1967" s="13"/>
      <c r="F1967" s="14"/>
      <c r="G1967" s="13"/>
      <c r="H1967" s="16" t="str">
        <f>IF(COUNTA($A1967:$G1967)=0,"",IF(OR($B1967="",SUMPRODUCT(--(Extinguishers!$A$2:$A$301=$B1967))&lt;&gt;1),"Check ID",IF(OR(NOT(AND(ISNUMBER($A1967),N($A1967)&gt;=18264,N($A1967)&lt;=73050)),N($A1967)&lt;SUMPRODUCT(--(Extinguishers!$A$2:$A$301=$B1967),Extinguishers!$E$2:$E$301),AND($C1967&lt;&gt;"Monthly",$C1967&lt;&gt;"Maintenance",$C1967&lt;&gt;"Internal",$C1967&lt;&gt;"Hydrostatic"),AND($E1967&lt;&gt;"Pass",$E1967&lt;&gt;"Fail"),AND($G1967&lt;&gt;"",$G1967&lt;&gt;"Open",$G1967&lt;&gt;"Closed")),"Check inputs",IF(AND($E1967="Fail",$G1967=""),"Set follow-up","OK"))))</f>
        <v/>
      </c>
      <c r="I1967" s="26">
        <f>IF(AND(ISNUMBER($A1967),N($A1967)&gt;=18264,N($A1967)&lt;=73050),$A1967,0)</f>
        <v>0</v>
      </c>
    </row>
    <row r="1968" spans="1:9" x14ac:dyDescent="0.25">
      <c r="A1968" s="25"/>
      <c r="B1968" s="13"/>
      <c r="C1968" s="13"/>
      <c r="D1968" s="14"/>
      <c r="E1968" s="13"/>
      <c r="F1968" s="14"/>
      <c r="G1968" s="13"/>
      <c r="H1968" s="16" t="str">
        <f>IF(COUNTA($A1968:$G1968)=0,"",IF(OR($B1968="",SUMPRODUCT(--(Extinguishers!$A$2:$A$301=$B1968))&lt;&gt;1),"Check ID",IF(OR(NOT(AND(ISNUMBER($A1968),N($A1968)&gt;=18264,N($A1968)&lt;=73050)),N($A1968)&lt;SUMPRODUCT(--(Extinguishers!$A$2:$A$301=$B1968),Extinguishers!$E$2:$E$301),AND($C1968&lt;&gt;"Monthly",$C1968&lt;&gt;"Maintenance",$C1968&lt;&gt;"Internal",$C1968&lt;&gt;"Hydrostatic"),AND($E1968&lt;&gt;"Pass",$E1968&lt;&gt;"Fail"),AND($G1968&lt;&gt;"",$G1968&lt;&gt;"Open",$G1968&lt;&gt;"Closed")),"Check inputs",IF(AND($E1968="Fail",$G1968=""),"Set follow-up","OK"))))</f>
        <v/>
      </c>
      <c r="I1968" s="26">
        <f>IF(AND(ISNUMBER($A1968),N($A1968)&gt;=18264,N($A1968)&lt;=73050),$A1968,0)</f>
        <v>0</v>
      </c>
    </row>
    <row r="1969" spans="1:9" x14ac:dyDescent="0.25">
      <c r="A1969" s="25"/>
      <c r="B1969" s="13"/>
      <c r="C1969" s="13"/>
      <c r="D1969" s="14"/>
      <c r="E1969" s="13"/>
      <c r="F1969" s="14"/>
      <c r="G1969" s="13"/>
      <c r="H1969" s="16" t="str">
        <f>IF(COUNTA($A1969:$G1969)=0,"",IF(OR($B1969="",SUMPRODUCT(--(Extinguishers!$A$2:$A$301=$B1969))&lt;&gt;1),"Check ID",IF(OR(NOT(AND(ISNUMBER($A1969),N($A1969)&gt;=18264,N($A1969)&lt;=73050)),N($A1969)&lt;SUMPRODUCT(--(Extinguishers!$A$2:$A$301=$B1969),Extinguishers!$E$2:$E$301),AND($C1969&lt;&gt;"Monthly",$C1969&lt;&gt;"Maintenance",$C1969&lt;&gt;"Internal",$C1969&lt;&gt;"Hydrostatic"),AND($E1969&lt;&gt;"Pass",$E1969&lt;&gt;"Fail"),AND($G1969&lt;&gt;"",$G1969&lt;&gt;"Open",$G1969&lt;&gt;"Closed")),"Check inputs",IF(AND($E1969="Fail",$G1969=""),"Set follow-up","OK"))))</f>
        <v/>
      </c>
      <c r="I1969" s="26">
        <f>IF(AND(ISNUMBER($A1969),N($A1969)&gt;=18264,N($A1969)&lt;=73050),$A1969,0)</f>
        <v>0</v>
      </c>
    </row>
    <row r="1970" spans="1:9" x14ac:dyDescent="0.25">
      <c r="A1970" s="25"/>
      <c r="B1970" s="13"/>
      <c r="C1970" s="13"/>
      <c r="D1970" s="14"/>
      <c r="E1970" s="13"/>
      <c r="F1970" s="14"/>
      <c r="G1970" s="13"/>
      <c r="H1970" s="16" t="str">
        <f>IF(COUNTA($A1970:$G1970)=0,"",IF(OR($B1970="",SUMPRODUCT(--(Extinguishers!$A$2:$A$301=$B1970))&lt;&gt;1),"Check ID",IF(OR(NOT(AND(ISNUMBER($A1970),N($A1970)&gt;=18264,N($A1970)&lt;=73050)),N($A1970)&lt;SUMPRODUCT(--(Extinguishers!$A$2:$A$301=$B1970),Extinguishers!$E$2:$E$301),AND($C1970&lt;&gt;"Monthly",$C1970&lt;&gt;"Maintenance",$C1970&lt;&gt;"Internal",$C1970&lt;&gt;"Hydrostatic"),AND($E1970&lt;&gt;"Pass",$E1970&lt;&gt;"Fail"),AND($G1970&lt;&gt;"",$G1970&lt;&gt;"Open",$G1970&lt;&gt;"Closed")),"Check inputs",IF(AND($E1970="Fail",$G1970=""),"Set follow-up","OK"))))</f>
        <v/>
      </c>
      <c r="I1970" s="26">
        <f>IF(AND(ISNUMBER($A1970),N($A1970)&gt;=18264,N($A1970)&lt;=73050),$A1970,0)</f>
        <v>0</v>
      </c>
    </row>
    <row r="1971" spans="1:9" x14ac:dyDescent="0.25">
      <c r="A1971" s="25"/>
      <c r="B1971" s="13"/>
      <c r="C1971" s="13"/>
      <c r="D1971" s="14"/>
      <c r="E1971" s="13"/>
      <c r="F1971" s="14"/>
      <c r="G1971" s="13"/>
      <c r="H1971" s="16" t="str">
        <f>IF(COUNTA($A1971:$G1971)=0,"",IF(OR($B1971="",SUMPRODUCT(--(Extinguishers!$A$2:$A$301=$B1971))&lt;&gt;1),"Check ID",IF(OR(NOT(AND(ISNUMBER($A1971),N($A1971)&gt;=18264,N($A1971)&lt;=73050)),N($A1971)&lt;SUMPRODUCT(--(Extinguishers!$A$2:$A$301=$B1971),Extinguishers!$E$2:$E$301),AND($C1971&lt;&gt;"Monthly",$C1971&lt;&gt;"Maintenance",$C1971&lt;&gt;"Internal",$C1971&lt;&gt;"Hydrostatic"),AND($E1971&lt;&gt;"Pass",$E1971&lt;&gt;"Fail"),AND($G1971&lt;&gt;"",$G1971&lt;&gt;"Open",$G1971&lt;&gt;"Closed")),"Check inputs",IF(AND($E1971="Fail",$G1971=""),"Set follow-up","OK"))))</f>
        <v/>
      </c>
      <c r="I1971" s="26">
        <f>IF(AND(ISNUMBER($A1971),N($A1971)&gt;=18264,N($A1971)&lt;=73050),$A1971,0)</f>
        <v>0</v>
      </c>
    </row>
    <row r="1972" spans="1:9" x14ac:dyDescent="0.25">
      <c r="A1972" s="25"/>
      <c r="B1972" s="13"/>
      <c r="C1972" s="13"/>
      <c r="D1972" s="14"/>
      <c r="E1972" s="13"/>
      <c r="F1972" s="14"/>
      <c r="G1972" s="13"/>
      <c r="H1972" s="16" t="str">
        <f>IF(COUNTA($A1972:$G1972)=0,"",IF(OR($B1972="",SUMPRODUCT(--(Extinguishers!$A$2:$A$301=$B1972))&lt;&gt;1),"Check ID",IF(OR(NOT(AND(ISNUMBER($A1972),N($A1972)&gt;=18264,N($A1972)&lt;=73050)),N($A1972)&lt;SUMPRODUCT(--(Extinguishers!$A$2:$A$301=$B1972),Extinguishers!$E$2:$E$301),AND($C1972&lt;&gt;"Monthly",$C1972&lt;&gt;"Maintenance",$C1972&lt;&gt;"Internal",$C1972&lt;&gt;"Hydrostatic"),AND($E1972&lt;&gt;"Pass",$E1972&lt;&gt;"Fail"),AND($G1972&lt;&gt;"",$G1972&lt;&gt;"Open",$G1972&lt;&gt;"Closed")),"Check inputs",IF(AND($E1972="Fail",$G1972=""),"Set follow-up","OK"))))</f>
        <v/>
      </c>
      <c r="I1972" s="26">
        <f>IF(AND(ISNUMBER($A1972),N($A1972)&gt;=18264,N($A1972)&lt;=73050),$A1972,0)</f>
        <v>0</v>
      </c>
    </row>
    <row r="1973" spans="1:9" x14ac:dyDescent="0.25">
      <c r="A1973" s="25"/>
      <c r="B1973" s="13"/>
      <c r="C1973" s="13"/>
      <c r="D1973" s="14"/>
      <c r="E1973" s="13"/>
      <c r="F1973" s="14"/>
      <c r="G1973" s="13"/>
      <c r="H1973" s="16" t="str">
        <f>IF(COUNTA($A1973:$G1973)=0,"",IF(OR($B1973="",SUMPRODUCT(--(Extinguishers!$A$2:$A$301=$B1973))&lt;&gt;1),"Check ID",IF(OR(NOT(AND(ISNUMBER($A1973),N($A1973)&gt;=18264,N($A1973)&lt;=73050)),N($A1973)&lt;SUMPRODUCT(--(Extinguishers!$A$2:$A$301=$B1973),Extinguishers!$E$2:$E$301),AND($C1973&lt;&gt;"Monthly",$C1973&lt;&gt;"Maintenance",$C1973&lt;&gt;"Internal",$C1973&lt;&gt;"Hydrostatic"),AND($E1973&lt;&gt;"Pass",$E1973&lt;&gt;"Fail"),AND($G1973&lt;&gt;"",$G1973&lt;&gt;"Open",$G1973&lt;&gt;"Closed")),"Check inputs",IF(AND($E1973="Fail",$G1973=""),"Set follow-up","OK"))))</f>
        <v/>
      </c>
      <c r="I1973" s="26">
        <f>IF(AND(ISNUMBER($A1973),N($A1973)&gt;=18264,N($A1973)&lt;=73050),$A1973,0)</f>
        <v>0</v>
      </c>
    </row>
    <row r="1974" spans="1:9" x14ac:dyDescent="0.25">
      <c r="A1974" s="25"/>
      <c r="B1974" s="13"/>
      <c r="C1974" s="13"/>
      <c r="D1974" s="14"/>
      <c r="E1974" s="13"/>
      <c r="F1974" s="14"/>
      <c r="G1974" s="13"/>
      <c r="H1974" s="16" t="str">
        <f>IF(COUNTA($A1974:$G1974)=0,"",IF(OR($B1974="",SUMPRODUCT(--(Extinguishers!$A$2:$A$301=$B1974))&lt;&gt;1),"Check ID",IF(OR(NOT(AND(ISNUMBER($A1974),N($A1974)&gt;=18264,N($A1974)&lt;=73050)),N($A1974)&lt;SUMPRODUCT(--(Extinguishers!$A$2:$A$301=$B1974),Extinguishers!$E$2:$E$301),AND($C1974&lt;&gt;"Monthly",$C1974&lt;&gt;"Maintenance",$C1974&lt;&gt;"Internal",$C1974&lt;&gt;"Hydrostatic"),AND($E1974&lt;&gt;"Pass",$E1974&lt;&gt;"Fail"),AND($G1974&lt;&gt;"",$G1974&lt;&gt;"Open",$G1974&lt;&gt;"Closed")),"Check inputs",IF(AND($E1974="Fail",$G1974=""),"Set follow-up","OK"))))</f>
        <v/>
      </c>
      <c r="I1974" s="26">
        <f>IF(AND(ISNUMBER($A1974),N($A1974)&gt;=18264,N($A1974)&lt;=73050),$A1974,0)</f>
        <v>0</v>
      </c>
    </row>
    <row r="1975" spans="1:9" x14ac:dyDescent="0.25">
      <c r="A1975" s="25"/>
      <c r="B1975" s="13"/>
      <c r="C1975" s="13"/>
      <c r="D1975" s="14"/>
      <c r="E1975" s="13"/>
      <c r="F1975" s="14"/>
      <c r="G1975" s="13"/>
      <c r="H1975" s="16" t="str">
        <f>IF(COUNTA($A1975:$G1975)=0,"",IF(OR($B1975="",SUMPRODUCT(--(Extinguishers!$A$2:$A$301=$B1975))&lt;&gt;1),"Check ID",IF(OR(NOT(AND(ISNUMBER($A1975),N($A1975)&gt;=18264,N($A1975)&lt;=73050)),N($A1975)&lt;SUMPRODUCT(--(Extinguishers!$A$2:$A$301=$B1975),Extinguishers!$E$2:$E$301),AND($C1975&lt;&gt;"Monthly",$C1975&lt;&gt;"Maintenance",$C1975&lt;&gt;"Internal",$C1975&lt;&gt;"Hydrostatic"),AND($E1975&lt;&gt;"Pass",$E1975&lt;&gt;"Fail"),AND($G1975&lt;&gt;"",$G1975&lt;&gt;"Open",$G1975&lt;&gt;"Closed")),"Check inputs",IF(AND($E1975="Fail",$G1975=""),"Set follow-up","OK"))))</f>
        <v/>
      </c>
      <c r="I1975" s="26">
        <f>IF(AND(ISNUMBER($A1975),N($A1975)&gt;=18264,N($A1975)&lt;=73050),$A1975,0)</f>
        <v>0</v>
      </c>
    </row>
    <row r="1976" spans="1:9" x14ac:dyDescent="0.25">
      <c r="A1976" s="25"/>
      <c r="B1976" s="13"/>
      <c r="C1976" s="13"/>
      <c r="D1976" s="14"/>
      <c r="E1976" s="13"/>
      <c r="F1976" s="14"/>
      <c r="G1976" s="13"/>
      <c r="H1976" s="16" t="str">
        <f>IF(COUNTA($A1976:$G1976)=0,"",IF(OR($B1976="",SUMPRODUCT(--(Extinguishers!$A$2:$A$301=$B1976))&lt;&gt;1),"Check ID",IF(OR(NOT(AND(ISNUMBER($A1976),N($A1976)&gt;=18264,N($A1976)&lt;=73050)),N($A1976)&lt;SUMPRODUCT(--(Extinguishers!$A$2:$A$301=$B1976),Extinguishers!$E$2:$E$301),AND($C1976&lt;&gt;"Monthly",$C1976&lt;&gt;"Maintenance",$C1976&lt;&gt;"Internal",$C1976&lt;&gt;"Hydrostatic"),AND($E1976&lt;&gt;"Pass",$E1976&lt;&gt;"Fail"),AND($G1976&lt;&gt;"",$G1976&lt;&gt;"Open",$G1976&lt;&gt;"Closed")),"Check inputs",IF(AND($E1976="Fail",$G1976=""),"Set follow-up","OK"))))</f>
        <v/>
      </c>
      <c r="I1976" s="26">
        <f>IF(AND(ISNUMBER($A1976),N($A1976)&gt;=18264,N($A1976)&lt;=73050),$A1976,0)</f>
        <v>0</v>
      </c>
    </row>
    <row r="1977" spans="1:9" x14ac:dyDescent="0.25">
      <c r="A1977" s="25"/>
      <c r="B1977" s="13"/>
      <c r="C1977" s="13"/>
      <c r="D1977" s="14"/>
      <c r="E1977" s="13"/>
      <c r="F1977" s="14"/>
      <c r="G1977" s="13"/>
      <c r="H1977" s="16" t="str">
        <f>IF(COUNTA($A1977:$G1977)=0,"",IF(OR($B1977="",SUMPRODUCT(--(Extinguishers!$A$2:$A$301=$B1977))&lt;&gt;1),"Check ID",IF(OR(NOT(AND(ISNUMBER($A1977),N($A1977)&gt;=18264,N($A1977)&lt;=73050)),N($A1977)&lt;SUMPRODUCT(--(Extinguishers!$A$2:$A$301=$B1977),Extinguishers!$E$2:$E$301),AND($C1977&lt;&gt;"Monthly",$C1977&lt;&gt;"Maintenance",$C1977&lt;&gt;"Internal",$C1977&lt;&gt;"Hydrostatic"),AND($E1977&lt;&gt;"Pass",$E1977&lt;&gt;"Fail"),AND($G1977&lt;&gt;"",$G1977&lt;&gt;"Open",$G1977&lt;&gt;"Closed")),"Check inputs",IF(AND($E1977="Fail",$G1977=""),"Set follow-up","OK"))))</f>
        <v/>
      </c>
      <c r="I1977" s="26">
        <f>IF(AND(ISNUMBER($A1977),N($A1977)&gt;=18264,N($A1977)&lt;=73050),$A1977,0)</f>
        <v>0</v>
      </c>
    </row>
    <row r="1978" spans="1:9" x14ac:dyDescent="0.25">
      <c r="A1978" s="25"/>
      <c r="B1978" s="13"/>
      <c r="C1978" s="13"/>
      <c r="D1978" s="14"/>
      <c r="E1978" s="13"/>
      <c r="F1978" s="14"/>
      <c r="G1978" s="13"/>
      <c r="H1978" s="16" t="str">
        <f>IF(COUNTA($A1978:$G1978)=0,"",IF(OR($B1978="",SUMPRODUCT(--(Extinguishers!$A$2:$A$301=$B1978))&lt;&gt;1),"Check ID",IF(OR(NOT(AND(ISNUMBER($A1978),N($A1978)&gt;=18264,N($A1978)&lt;=73050)),N($A1978)&lt;SUMPRODUCT(--(Extinguishers!$A$2:$A$301=$B1978),Extinguishers!$E$2:$E$301),AND($C1978&lt;&gt;"Monthly",$C1978&lt;&gt;"Maintenance",$C1978&lt;&gt;"Internal",$C1978&lt;&gt;"Hydrostatic"),AND($E1978&lt;&gt;"Pass",$E1978&lt;&gt;"Fail"),AND($G1978&lt;&gt;"",$G1978&lt;&gt;"Open",$G1978&lt;&gt;"Closed")),"Check inputs",IF(AND($E1978="Fail",$G1978=""),"Set follow-up","OK"))))</f>
        <v/>
      </c>
      <c r="I1978" s="26">
        <f>IF(AND(ISNUMBER($A1978),N($A1978)&gt;=18264,N($A1978)&lt;=73050),$A1978,0)</f>
        <v>0</v>
      </c>
    </row>
    <row r="1979" spans="1:9" x14ac:dyDescent="0.25">
      <c r="A1979" s="25"/>
      <c r="B1979" s="13"/>
      <c r="C1979" s="13"/>
      <c r="D1979" s="14"/>
      <c r="E1979" s="13"/>
      <c r="F1979" s="14"/>
      <c r="G1979" s="13"/>
      <c r="H1979" s="16" t="str">
        <f>IF(COUNTA($A1979:$G1979)=0,"",IF(OR($B1979="",SUMPRODUCT(--(Extinguishers!$A$2:$A$301=$B1979))&lt;&gt;1),"Check ID",IF(OR(NOT(AND(ISNUMBER($A1979),N($A1979)&gt;=18264,N($A1979)&lt;=73050)),N($A1979)&lt;SUMPRODUCT(--(Extinguishers!$A$2:$A$301=$B1979),Extinguishers!$E$2:$E$301),AND($C1979&lt;&gt;"Monthly",$C1979&lt;&gt;"Maintenance",$C1979&lt;&gt;"Internal",$C1979&lt;&gt;"Hydrostatic"),AND($E1979&lt;&gt;"Pass",$E1979&lt;&gt;"Fail"),AND($G1979&lt;&gt;"",$G1979&lt;&gt;"Open",$G1979&lt;&gt;"Closed")),"Check inputs",IF(AND($E1979="Fail",$G1979=""),"Set follow-up","OK"))))</f>
        <v/>
      </c>
      <c r="I1979" s="26">
        <f>IF(AND(ISNUMBER($A1979),N($A1979)&gt;=18264,N($A1979)&lt;=73050),$A1979,0)</f>
        <v>0</v>
      </c>
    </row>
    <row r="1980" spans="1:9" x14ac:dyDescent="0.25">
      <c r="A1980" s="25"/>
      <c r="B1980" s="13"/>
      <c r="C1980" s="13"/>
      <c r="D1980" s="14"/>
      <c r="E1980" s="13"/>
      <c r="F1980" s="14"/>
      <c r="G1980" s="13"/>
      <c r="H1980" s="16" t="str">
        <f>IF(COUNTA($A1980:$G1980)=0,"",IF(OR($B1980="",SUMPRODUCT(--(Extinguishers!$A$2:$A$301=$B1980))&lt;&gt;1),"Check ID",IF(OR(NOT(AND(ISNUMBER($A1980),N($A1980)&gt;=18264,N($A1980)&lt;=73050)),N($A1980)&lt;SUMPRODUCT(--(Extinguishers!$A$2:$A$301=$B1980),Extinguishers!$E$2:$E$301),AND($C1980&lt;&gt;"Monthly",$C1980&lt;&gt;"Maintenance",$C1980&lt;&gt;"Internal",$C1980&lt;&gt;"Hydrostatic"),AND($E1980&lt;&gt;"Pass",$E1980&lt;&gt;"Fail"),AND($G1980&lt;&gt;"",$G1980&lt;&gt;"Open",$G1980&lt;&gt;"Closed")),"Check inputs",IF(AND($E1980="Fail",$G1980=""),"Set follow-up","OK"))))</f>
        <v/>
      </c>
      <c r="I1980" s="26">
        <f>IF(AND(ISNUMBER($A1980),N($A1980)&gt;=18264,N($A1980)&lt;=73050),$A1980,0)</f>
        <v>0</v>
      </c>
    </row>
    <row r="1981" spans="1:9" x14ac:dyDescent="0.25">
      <c r="A1981" s="25"/>
      <c r="B1981" s="13"/>
      <c r="C1981" s="13"/>
      <c r="D1981" s="14"/>
      <c r="E1981" s="13"/>
      <c r="F1981" s="14"/>
      <c r="G1981" s="13"/>
      <c r="H1981" s="16" t="str">
        <f>IF(COUNTA($A1981:$G1981)=0,"",IF(OR($B1981="",SUMPRODUCT(--(Extinguishers!$A$2:$A$301=$B1981))&lt;&gt;1),"Check ID",IF(OR(NOT(AND(ISNUMBER($A1981),N($A1981)&gt;=18264,N($A1981)&lt;=73050)),N($A1981)&lt;SUMPRODUCT(--(Extinguishers!$A$2:$A$301=$B1981),Extinguishers!$E$2:$E$301),AND($C1981&lt;&gt;"Monthly",$C1981&lt;&gt;"Maintenance",$C1981&lt;&gt;"Internal",$C1981&lt;&gt;"Hydrostatic"),AND($E1981&lt;&gt;"Pass",$E1981&lt;&gt;"Fail"),AND($G1981&lt;&gt;"",$G1981&lt;&gt;"Open",$G1981&lt;&gt;"Closed")),"Check inputs",IF(AND($E1981="Fail",$G1981=""),"Set follow-up","OK"))))</f>
        <v/>
      </c>
      <c r="I1981" s="26">
        <f>IF(AND(ISNUMBER($A1981),N($A1981)&gt;=18264,N($A1981)&lt;=73050),$A1981,0)</f>
        <v>0</v>
      </c>
    </row>
    <row r="1982" spans="1:9" x14ac:dyDescent="0.25">
      <c r="A1982" s="25"/>
      <c r="B1982" s="13"/>
      <c r="C1982" s="13"/>
      <c r="D1982" s="14"/>
      <c r="E1982" s="13"/>
      <c r="F1982" s="14"/>
      <c r="G1982" s="13"/>
      <c r="H1982" s="16" t="str">
        <f>IF(COUNTA($A1982:$G1982)=0,"",IF(OR($B1982="",SUMPRODUCT(--(Extinguishers!$A$2:$A$301=$B1982))&lt;&gt;1),"Check ID",IF(OR(NOT(AND(ISNUMBER($A1982),N($A1982)&gt;=18264,N($A1982)&lt;=73050)),N($A1982)&lt;SUMPRODUCT(--(Extinguishers!$A$2:$A$301=$B1982),Extinguishers!$E$2:$E$301),AND($C1982&lt;&gt;"Monthly",$C1982&lt;&gt;"Maintenance",$C1982&lt;&gt;"Internal",$C1982&lt;&gt;"Hydrostatic"),AND($E1982&lt;&gt;"Pass",$E1982&lt;&gt;"Fail"),AND($G1982&lt;&gt;"",$G1982&lt;&gt;"Open",$G1982&lt;&gt;"Closed")),"Check inputs",IF(AND($E1982="Fail",$G1982=""),"Set follow-up","OK"))))</f>
        <v/>
      </c>
      <c r="I1982" s="26">
        <f>IF(AND(ISNUMBER($A1982),N($A1982)&gt;=18264,N($A1982)&lt;=73050),$A1982,0)</f>
        <v>0</v>
      </c>
    </row>
    <row r="1983" spans="1:9" x14ac:dyDescent="0.25">
      <c r="A1983" s="25"/>
      <c r="B1983" s="13"/>
      <c r="C1983" s="13"/>
      <c r="D1983" s="14"/>
      <c r="E1983" s="13"/>
      <c r="F1983" s="14"/>
      <c r="G1983" s="13"/>
      <c r="H1983" s="16" t="str">
        <f>IF(COUNTA($A1983:$G1983)=0,"",IF(OR($B1983="",SUMPRODUCT(--(Extinguishers!$A$2:$A$301=$B1983))&lt;&gt;1),"Check ID",IF(OR(NOT(AND(ISNUMBER($A1983),N($A1983)&gt;=18264,N($A1983)&lt;=73050)),N($A1983)&lt;SUMPRODUCT(--(Extinguishers!$A$2:$A$301=$B1983),Extinguishers!$E$2:$E$301),AND($C1983&lt;&gt;"Monthly",$C1983&lt;&gt;"Maintenance",$C1983&lt;&gt;"Internal",$C1983&lt;&gt;"Hydrostatic"),AND($E1983&lt;&gt;"Pass",$E1983&lt;&gt;"Fail"),AND($G1983&lt;&gt;"",$G1983&lt;&gt;"Open",$G1983&lt;&gt;"Closed")),"Check inputs",IF(AND($E1983="Fail",$G1983=""),"Set follow-up","OK"))))</f>
        <v/>
      </c>
      <c r="I1983" s="26">
        <f>IF(AND(ISNUMBER($A1983),N($A1983)&gt;=18264,N($A1983)&lt;=73050),$A1983,0)</f>
        <v>0</v>
      </c>
    </row>
    <row r="1984" spans="1:9" x14ac:dyDescent="0.25">
      <c r="A1984" s="25"/>
      <c r="B1984" s="13"/>
      <c r="C1984" s="13"/>
      <c r="D1984" s="14"/>
      <c r="E1984" s="13"/>
      <c r="F1984" s="14"/>
      <c r="G1984" s="13"/>
      <c r="H1984" s="16" t="str">
        <f>IF(COUNTA($A1984:$G1984)=0,"",IF(OR($B1984="",SUMPRODUCT(--(Extinguishers!$A$2:$A$301=$B1984))&lt;&gt;1),"Check ID",IF(OR(NOT(AND(ISNUMBER($A1984),N($A1984)&gt;=18264,N($A1984)&lt;=73050)),N($A1984)&lt;SUMPRODUCT(--(Extinguishers!$A$2:$A$301=$B1984),Extinguishers!$E$2:$E$301),AND($C1984&lt;&gt;"Monthly",$C1984&lt;&gt;"Maintenance",$C1984&lt;&gt;"Internal",$C1984&lt;&gt;"Hydrostatic"),AND($E1984&lt;&gt;"Pass",$E1984&lt;&gt;"Fail"),AND($G1984&lt;&gt;"",$G1984&lt;&gt;"Open",$G1984&lt;&gt;"Closed")),"Check inputs",IF(AND($E1984="Fail",$G1984=""),"Set follow-up","OK"))))</f>
        <v/>
      </c>
      <c r="I1984" s="26">
        <f>IF(AND(ISNUMBER($A1984),N($A1984)&gt;=18264,N($A1984)&lt;=73050),$A1984,0)</f>
        <v>0</v>
      </c>
    </row>
    <row r="1985" spans="1:9" x14ac:dyDescent="0.25">
      <c r="A1985" s="25"/>
      <c r="B1985" s="13"/>
      <c r="C1985" s="13"/>
      <c r="D1985" s="14"/>
      <c r="E1985" s="13"/>
      <c r="F1985" s="14"/>
      <c r="G1985" s="13"/>
      <c r="H1985" s="16" t="str">
        <f>IF(COUNTA($A1985:$G1985)=0,"",IF(OR($B1985="",SUMPRODUCT(--(Extinguishers!$A$2:$A$301=$B1985))&lt;&gt;1),"Check ID",IF(OR(NOT(AND(ISNUMBER($A1985),N($A1985)&gt;=18264,N($A1985)&lt;=73050)),N($A1985)&lt;SUMPRODUCT(--(Extinguishers!$A$2:$A$301=$B1985),Extinguishers!$E$2:$E$301),AND($C1985&lt;&gt;"Monthly",$C1985&lt;&gt;"Maintenance",$C1985&lt;&gt;"Internal",$C1985&lt;&gt;"Hydrostatic"),AND($E1985&lt;&gt;"Pass",$E1985&lt;&gt;"Fail"),AND($G1985&lt;&gt;"",$G1985&lt;&gt;"Open",$G1985&lt;&gt;"Closed")),"Check inputs",IF(AND($E1985="Fail",$G1985=""),"Set follow-up","OK"))))</f>
        <v/>
      </c>
      <c r="I1985" s="26">
        <f>IF(AND(ISNUMBER($A1985),N($A1985)&gt;=18264,N($A1985)&lt;=73050),$A1985,0)</f>
        <v>0</v>
      </c>
    </row>
    <row r="1986" spans="1:9" x14ac:dyDescent="0.25">
      <c r="A1986" s="25"/>
      <c r="B1986" s="13"/>
      <c r="C1986" s="13"/>
      <c r="D1986" s="14"/>
      <c r="E1986" s="13"/>
      <c r="F1986" s="14"/>
      <c r="G1986" s="13"/>
      <c r="H1986" s="16" t="str">
        <f>IF(COUNTA($A1986:$G1986)=0,"",IF(OR($B1986="",SUMPRODUCT(--(Extinguishers!$A$2:$A$301=$B1986))&lt;&gt;1),"Check ID",IF(OR(NOT(AND(ISNUMBER($A1986),N($A1986)&gt;=18264,N($A1986)&lt;=73050)),N($A1986)&lt;SUMPRODUCT(--(Extinguishers!$A$2:$A$301=$B1986),Extinguishers!$E$2:$E$301),AND($C1986&lt;&gt;"Monthly",$C1986&lt;&gt;"Maintenance",$C1986&lt;&gt;"Internal",$C1986&lt;&gt;"Hydrostatic"),AND($E1986&lt;&gt;"Pass",$E1986&lt;&gt;"Fail"),AND($G1986&lt;&gt;"",$G1986&lt;&gt;"Open",$G1986&lt;&gt;"Closed")),"Check inputs",IF(AND($E1986="Fail",$G1986=""),"Set follow-up","OK"))))</f>
        <v/>
      </c>
      <c r="I1986" s="26">
        <f>IF(AND(ISNUMBER($A1986),N($A1986)&gt;=18264,N($A1986)&lt;=73050),$A1986,0)</f>
        <v>0</v>
      </c>
    </row>
    <row r="1987" spans="1:9" x14ac:dyDescent="0.25">
      <c r="A1987" s="25"/>
      <c r="B1987" s="13"/>
      <c r="C1987" s="13"/>
      <c r="D1987" s="14"/>
      <c r="E1987" s="13"/>
      <c r="F1987" s="14"/>
      <c r="G1987" s="13"/>
      <c r="H1987" s="16" t="str">
        <f>IF(COUNTA($A1987:$G1987)=0,"",IF(OR($B1987="",SUMPRODUCT(--(Extinguishers!$A$2:$A$301=$B1987))&lt;&gt;1),"Check ID",IF(OR(NOT(AND(ISNUMBER($A1987),N($A1987)&gt;=18264,N($A1987)&lt;=73050)),N($A1987)&lt;SUMPRODUCT(--(Extinguishers!$A$2:$A$301=$B1987),Extinguishers!$E$2:$E$301),AND($C1987&lt;&gt;"Monthly",$C1987&lt;&gt;"Maintenance",$C1987&lt;&gt;"Internal",$C1987&lt;&gt;"Hydrostatic"),AND($E1987&lt;&gt;"Pass",$E1987&lt;&gt;"Fail"),AND($G1987&lt;&gt;"",$G1987&lt;&gt;"Open",$G1987&lt;&gt;"Closed")),"Check inputs",IF(AND($E1987="Fail",$G1987=""),"Set follow-up","OK"))))</f>
        <v/>
      </c>
      <c r="I1987" s="26">
        <f>IF(AND(ISNUMBER($A1987),N($A1987)&gt;=18264,N($A1987)&lt;=73050),$A1987,0)</f>
        <v>0</v>
      </c>
    </row>
    <row r="1988" spans="1:9" x14ac:dyDescent="0.25">
      <c r="A1988" s="25"/>
      <c r="B1988" s="13"/>
      <c r="C1988" s="13"/>
      <c r="D1988" s="14"/>
      <c r="E1988" s="13"/>
      <c r="F1988" s="14"/>
      <c r="G1988" s="13"/>
      <c r="H1988" s="16" t="str">
        <f>IF(COUNTA($A1988:$G1988)=0,"",IF(OR($B1988="",SUMPRODUCT(--(Extinguishers!$A$2:$A$301=$B1988))&lt;&gt;1),"Check ID",IF(OR(NOT(AND(ISNUMBER($A1988),N($A1988)&gt;=18264,N($A1988)&lt;=73050)),N($A1988)&lt;SUMPRODUCT(--(Extinguishers!$A$2:$A$301=$B1988),Extinguishers!$E$2:$E$301),AND($C1988&lt;&gt;"Monthly",$C1988&lt;&gt;"Maintenance",$C1988&lt;&gt;"Internal",$C1988&lt;&gt;"Hydrostatic"),AND($E1988&lt;&gt;"Pass",$E1988&lt;&gt;"Fail"),AND($G1988&lt;&gt;"",$G1988&lt;&gt;"Open",$G1988&lt;&gt;"Closed")),"Check inputs",IF(AND($E1988="Fail",$G1988=""),"Set follow-up","OK"))))</f>
        <v/>
      </c>
      <c r="I1988" s="26">
        <f>IF(AND(ISNUMBER($A1988),N($A1988)&gt;=18264,N($A1988)&lt;=73050),$A1988,0)</f>
        <v>0</v>
      </c>
    </row>
    <row r="1989" spans="1:9" x14ac:dyDescent="0.25">
      <c r="A1989" s="25"/>
      <c r="B1989" s="13"/>
      <c r="C1989" s="13"/>
      <c r="D1989" s="14"/>
      <c r="E1989" s="13"/>
      <c r="F1989" s="14"/>
      <c r="G1989" s="13"/>
      <c r="H1989" s="16" t="str">
        <f>IF(COUNTA($A1989:$G1989)=0,"",IF(OR($B1989="",SUMPRODUCT(--(Extinguishers!$A$2:$A$301=$B1989))&lt;&gt;1),"Check ID",IF(OR(NOT(AND(ISNUMBER($A1989),N($A1989)&gt;=18264,N($A1989)&lt;=73050)),N($A1989)&lt;SUMPRODUCT(--(Extinguishers!$A$2:$A$301=$B1989),Extinguishers!$E$2:$E$301),AND($C1989&lt;&gt;"Monthly",$C1989&lt;&gt;"Maintenance",$C1989&lt;&gt;"Internal",$C1989&lt;&gt;"Hydrostatic"),AND($E1989&lt;&gt;"Pass",$E1989&lt;&gt;"Fail"),AND($G1989&lt;&gt;"",$G1989&lt;&gt;"Open",$G1989&lt;&gt;"Closed")),"Check inputs",IF(AND($E1989="Fail",$G1989=""),"Set follow-up","OK"))))</f>
        <v/>
      </c>
      <c r="I1989" s="26">
        <f>IF(AND(ISNUMBER($A1989),N($A1989)&gt;=18264,N($A1989)&lt;=73050),$A1989,0)</f>
        <v>0</v>
      </c>
    </row>
    <row r="1990" spans="1:9" x14ac:dyDescent="0.25">
      <c r="A1990" s="25"/>
      <c r="B1990" s="13"/>
      <c r="C1990" s="13"/>
      <c r="D1990" s="14"/>
      <c r="E1990" s="13"/>
      <c r="F1990" s="14"/>
      <c r="G1990" s="13"/>
      <c r="H1990" s="16" t="str">
        <f>IF(COUNTA($A1990:$G1990)=0,"",IF(OR($B1990="",SUMPRODUCT(--(Extinguishers!$A$2:$A$301=$B1990))&lt;&gt;1),"Check ID",IF(OR(NOT(AND(ISNUMBER($A1990),N($A1990)&gt;=18264,N($A1990)&lt;=73050)),N($A1990)&lt;SUMPRODUCT(--(Extinguishers!$A$2:$A$301=$B1990),Extinguishers!$E$2:$E$301),AND($C1990&lt;&gt;"Monthly",$C1990&lt;&gt;"Maintenance",$C1990&lt;&gt;"Internal",$C1990&lt;&gt;"Hydrostatic"),AND($E1990&lt;&gt;"Pass",$E1990&lt;&gt;"Fail"),AND($G1990&lt;&gt;"",$G1990&lt;&gt;"Open",$G1990&lt;&gt;"Closed")),"Check inputs",IF(AND($E1990="Fail",$G1990=""),"Set follow-up","OK"))))</f>
        <v/>
      </c>
      <c r="I1990" s="26">
        <f>IF(AND(ISNUMBER($A1990),N($A1990)&gt;=18264,N($A1990)&lt;=73050),$A1990,0)</f>
        <v>0</v>
      </c>
    </row>
    <row r="1991" spans="1:9" x14ac:dyDescent="0.25">
      <c r="A1991" s="25"/>
      <c r="B1991" s="13"/>
      <c r="C1991" s="13"/>
      <c r="D1991" s="14"/>
      <c r="E1991" s="13"/>
      <c r="F1991" s="14"/>
      <c r="G1991" s="13"/>
      <c r="H1991" s="16" t="str">
        <f>IF(COUNTA($A1991:$G1991)=0,"",IF(OR($B1991="",SUMPRODUCT(--(Extinguishers!$A$2:$A$301=$B1991))&lt;&gt;1),"Check ID",IF(OR(NOT(AND(ISNUMBER($A1991),N($A1991)&gt;=18264,N($A1991)&lt;=73050)),N($A1991)&lt;SUMPRODUCT(--(Extinguishers!$A$2:$A$301=$B1991),Extinguishers!$E$2:$E$301),AND($C1991&lt;&gt;"Monthly",$C1991&lt;&gt;"Maintenance",$C1991&lt;&gt;"Internal",$C1991&lt;&gt;"Hydrostatic"),AND($E1991&lt;&gt;"Pass",$E1991&lt;&gt;"Fail"),AND($G1991&lt;&gt;"",$G1991&lt;&gt;"Open",$G1991&lt;&gt;"Closed")),"Check inputs",IF(AND($E1991="Fail",$G1991=""),"Set follow-up","OK"))))</f>
        <v/>
      </c>
      <c r="I1991" s="26">
        <f>IF(AND(ISNUMBER($A1991),N($A1991)&gt;=18264,N($A1991)&lt;=73050),$A1991,0)</f>
        <v>0</v>
      </c>
    </row>
    <row r="1992" spans="1:9" x14ac:dyDescent="0.25">
      <c r="A1992" s="25"/>
      <c r="B1992" s="13"/>
      <c r="C1992" s="13"/>
      <c r="D1992" s="14"/>
      <c r="E1992" s="13"/>
      <c r="F1992" s="14"/>
      <c r="G1992" s="13"/>
      <c r="H1992" s="16" t="str">
        <f>IF(COUNTA($A1992:$G1992)=0,"",IF(OR($B1992="",SUMPRODUCT(--(Extinguishers!$A$2:$A$301=$B1992))&lt;&gt;1),"Check ID",IF(OR(NOT(AND(ISNUMBER($A1992),N($A1992)&gt;=18264,N($A1992)&lt;=73050)),N($A1992)&lt;SUMPRODUCT(--(Extinguishers!$A$2:$A$301=$B1992),Extinguishers!$E$2:$E$301),AND($C1992&lt;&gt;"Monthly",$C1992&lt;&gt;"Maintenance",$C1992&lt;&gt;"Internal",$C1992&lt;&gt;"Hydrostatic"),AND($E1992&lt;&gt;"Pass",$E1992&lt;&gt;"Fail"),AND($G1992&lt;&gt;"",$G1992&lt;&gt;"Open",$G1992&lt;&gt;"Closed")),"Check inputs",IF(AND($E1992="Fail",$G1992=""),"Set follow-up","OK"))))</f>
        <v/>
      </c>
      <c r="I1992" s="26">
        <f>IF(AND(ISNUMBER($A1992),N($A1992)&gt;=18264,N($A1992)&lt;=73050),$A1992,0)</f>
        <v>0</v>
      </c>
    </row>
    <row r="1993" spans="1:9" x14ac:dyDescent="0.25">
      <c r="A1993" s="25"/>
      <c r="B1993" s="13"/>
      <c r="C1993" s="13"/>
      <c r="D1993" s="14"/>
      <c r="E1993" s="13"/>
      <c r="F1993" s="14"/>
      <c r="G1993" s="13"/>
      <c r="H1993" s="16" t="str">
        <f>IF(COUNTA($A1993:$G1993)=0,"",IF(OR($B1993="",SUMPRODUCT(--(Extinguishers!$A$2:$A$301=$B1993))&lt;&gt;1),"Check ID",IF(OR(NOT(AND(ISNUMBER($A1993),N($A1993)&gt;=18264,N($A1993)&lt;=73050)),N($A1993)&lt;SUMPRODUCT(--(Extinguishers!$A$2:$A$301=$B1993),Extinguishers!$E$2:$E$301),AND($C1993&lt;&gt;"Monthly",$C1993&lt;&gt;"Maintenance",$C1993&lt;&gt;"Internal",$C1993&lt;&gt;"Hydrostatic"),AND($E1993&lt;&gt;"Pass",$E1993&lt;&gt;"Fail"),AND($G1993&lt;&gt;"",$G1993&lt;&gt;"Open",$G1993&lt;&gt;"Closed")),"Check inputs",IF(AND($E1993="Fail",$G1993=""),"Set follow-up","OK"))))</f>
        <v/>
      </c>
      <c r="I1993" s="26">
        <f>IF(AND(ISNUMBER($A1993),N($A1993)&gt;=18264,N($A1993)&lt;=73050),$A1993,0)</f>
        <v>0</v>
      </c>
    </row>
    <row r="1994" spans="1:9" x14ac:dyDescent="0.25">
      <c r="A1994" s="25"/>
      <c r="B1994" s="13"/>
      <c r="C1994" s="13"/>
      <c r="D1994" s="14"/>
      <c r="E1994" s="13"/>
      <c r="F1994" s="14"/>
      <c r="G1994" s="13"/>
      <c r="H1994" s="16" t="str">
        <f>IF(COUNTA($A1994:$G1994)=0,"",IF(OR($B1994="",SUMPRODUCT(--(Extinguishers!$A$2:$A$301=$B1994))&lt;&gt;1),"Check ID",IF(OR(NOT(AND(ISNUMBER($A1994),N($A1994)&gt;=18264,N($A1994)&lt;=73050)),N($A1994)&lt;SUMPRODUCT(--(Extinguishers!$A$2:$A$301=$B1994),Extinguishers!$E$2:$E$301),AND($C1994&lt;&gt;"Monthly",$C1994&lt;&gt;"Maintenance",$C1994&lt;&gt;"Internal",$C1994&lt;&gt;"Hydrostatic"),AND($E1994&lt;&gt;"Pass",$E1994&lt;&gt;"Fail"),AND($G1994&lt;&gt;"",$G1994&lt;&gt;"Open",$G1994&lt;&gt;"Closed")),"Check inputs",IF(AND($E1994="Fail",$G1994=""),"Set follow-up","OK"))))</f>
        <v/>
      </c>
      <c r="I1994" s="26">
        <f>IF(AND(ISNUMBER($A1994),N($A1994)&gt;=18264,N($A1994)&lt;=73050),$A1994,0)</f>
        <v>0</v>
      </c>
    </row>
    <row r="1995" spans="1:9" x14ac:dyDescent="0.25">
      <c r="A1995" s="25"/>
      <c r="B1995" s="13"/>
      <c r="C1995" s="13"/>
      <c r="D1995" s="14"/>
      <c r="E1995" s="13"/>
      <c r="F1995" s="14"/>
      <c r="G1995" s="13"/>
      <c r="H1995" s="16" t="str">
        <f>IF(COUNTA($A1995:$G1995)=0,"",IF(OR($B1995="",SUMPRODUCT(--(Extinguishers!$A$2:$A$301=$B1995))&lt;&gt;1),"Check ID",IF(OR(NOT(AND(ISNUMBER($A1995),N($A1995)&gt;=18264,N($A1995)&lt;=73050)),N($A1995)&lt;SUMPRODUCT(--(Extinguishers!$A$2:$A$301=$B1995),Extinguishers!$E$2:$E$301),AND($C1995&lt;&gt;"Monthly",$C1995&lt;&gt;"Maintenance",$C1995&lt;&gt;"Internal",$C1995&lt;&gt;"Hydrostatic"),AND($E1995&lt;&gt;"Pass",$E1995&lt;&gt;"Fail"),AND($G1995&lt;&gt;"",$G1995&lt;&gt;"Open",$G1995&lt;&gt;"Closed")),"Check inputs",IF(AND($E1995="Fail",$G1995=""),"Set follow-up","OK"))))</f>
        <v/>
      </c>
      <c r="I1995" s="26">
        <f>IF(AND(ISNUMBER($A1995),N($A1995)&gt;=18264,N($A1995)&lt;=73050),$A1995,0)</f>
        <v>0</v>
      </c>
    </row>
    <row r="1996" spans="1:9" x14ac:dyDescent="0.25">
      <c r="A1996" s="25"/>
      <c r="B1996" s="13"/>
      <c r="C1996" s="13"/>
      <c r="D1996" s="14"/>
      <c r="E1996" s="13"/>
      <c r="F1996" s="14"/>
      <c r="G1996" s="13"/>
      <c r="H1996" s="16" t="str">
        <f>IF(COUNTA($A1996:$G1996)=0,"",IF(OR($B1996="",SUMPRODUCT(--(Extinguishers!$A$2:$A$301=$B1996))&lt;&gt;1),"Check ID",IF(OR(NOT(AND(ISNUMBER($A1996),N($A1996)&gt;=18264,N($A1996)&lt;=73050)),N($A1996)&lt;SUMPRODUCT(--(Extinguishers!$A$2:$A$301=$B1996),Extinguishers!$E$2:$E$301),AND($C1996&lt;&gt;"Monthly",$C1996&lt;&gt;"Maintenance",$C1996&lt;&gt;"Internal",$C1996&lt;&gt;"Hydrostatic"),AND($E1996&lt;&gt;"Pass",$E1996&lt;&gt;"Fail"),AND($G1996&lt;&gt;"",$G1996&lt;&gt;"Open",$G1996&lt;&gt;"Closed")),"Check inputs",IF(AND($E1996="Fail",$G1996=""),"Set follow-up","OK"))))</f>
        <v/>
      </c>
      <c r="I1996" s="26">
        <f>IF(AND(ISNUMBER($A1996),N($A1996)&gt;=18264,N($A1996)&lt;=73050),$A1996,0)</f>
        <v>0</v>
      </c>
    </row>
    <row r="1997" spans="1:9" x14ac:dyDescent="0.25">
      <c r="A1997" s="25"/>
      <c r="B1997" s="13"/>
      <c r="C1997" s="13"/>
      <c r="D1997" s="14"/>
      <c r="E1997" s="13"/>
      <c r="F1997" s="14"/>
      <c r="G1997" s="13"/>
      <c r="H1997" s="16" t="str">
        <f>IF(COUNTA($A1997:$G1997)=0,"",IF(OR($B1997="",SUMPRODUCT(--(Extinguishers!$A$2:$A$301=$B1997))&lt;&gt;1),"Check ID",IF(OR(NOT(AND(ISNUMBER($A1997),N($A1997)&gt;=18264,N($A1997)&lt;=73050)),N($A1997)&lt;SUMPRODUCT(--(Extinguishers!$A$2:$A$301=$B1997),Extinguishers!$E$2:$E$301),AND($C1997&lt;&gt;"Monthly",$C1997&lt;&gt;"Maintenance",$C1997&lt;&gt;"Internal",$C1997&lt;&gt;"Hydrostatic"),AND($E1997&lt;&gt;"Pass",$E1997&lt;&gt;"Fail"),AND($G1997&lt;&gt;"",$G1997&lt;&gt;"Open",$G1997&lt;&gt;"Closed")),"Check inputs",IF(AND($E1997="Fail",$G1997=""),"Set follow-up","OK"))))</f>
        <v/>
      </c>
      <c r="I1997" s="26">
        <f>IF(AND(ISNUMBER($A1997),N($A1997)&gt;=18264,N($A1997)&lt;=73050),$A1997,0)</f>
        <v>0</v>
      </c>
    </row>
    <row r="1998" spans="1:9" x14ac:dyDescent="0.25">
      <c r="A1998" s="25"/>
      <c r="B1998" s="13"/>
      <c r="C1998" s="13"/>
      <c r="D1998" s="14"/>
      <c r="E1998" s="13"/>
      <c r="F1998" s="14"/>
      <c r="G1998" s="13"/>
      <c r="H1998" s="16" t="str">
        <f>IF(COUNTA($A1998:$G1998)=0,"",IF(OR($B1998="",SUMPRODUCT(--(Extinguishers!$A$2:$A$301=$B1998))&lt;&gt;1),"Check ID",IF(OR(NOT(AND(ISNUMBER($A1998),N($A1998)&gt;=18264,N($A1998)&lt;=73050)),N($A1998)&lt;SUMPRODUCT(--(Extinguishers!$A$2:$A$301=$B1998),Extinguishers!$E$2:$E$301),AND($C1998&lt;&gt;"Monthly",$C1998&lt;&gt;"Maintenance",$C1998&lt;&gt;"Internal",$C1998&lt;&gt;"Hydrostatic"),AND($E1998&lt;&gt;"Pass",$E1998&lt;&gt;"Fail"),AND($G1998&lt;&gt;"",$G1998&lt;&gt;"Open",$G1998&lt;&gt;"Closed")),"Check inputs",IF(AND($E1998="Fail",$G1998=""),"Set follow-up","OK"))))</f>
        <v/>
      </c>
      <c r="I1998" s="26">
        <f>IF(AND(ISNUMBER($A1998),N($A1998)&gt;=18264,N($A1998)&lt;=73050),$A1998,0)</f>
        <v>0</v>
      </c>
    </row>
    <row r="1999" spans="1:9" x14ac:dyDescent="0.25">
      <c r="A1999" s="25"/>
      <c r="B1999" s="13"/>
      <c r="C1999" s="13"/>
      <c r="D1999" s="14"/>
      <c r="E1999" s="13"/>
      <c r="F1999" s="14"/>
      <c r="G1999" s="13"/>
      <c r="H1999" s="16" t="str">
        <f>IF(COUNTA($A1999:$G1999)=0,"",IF(OR($B1999="",SUMPRODUCT(--(Extinguishers!$A$2:$A$301=$B1999))&lt;&gt;1),"Check ID",IF(OR(NOT(AND(ISNUMBER($A1999),N($A1999)&gt;=18264,N($A1999)&lt;=73050)),N($A1999)&lt;SUMPRODUCT(--(Extinguishers!$A$2:$A$301=$B1999),Extinguishers!$E$2:$E$301),AND($C1999&lt;&gt;"Monthly",$C1999&lt;&gt;"Maintenance",$C1999&lt;&gt;"Internal",$C1999&lt;&gt;"Hydrostatic"),AND($E1999&lt;&gt;"Pass",$E1999&lt;&gt;"Fail"),AND($G1999&lt;&gt;"",$G1999&lt;&gt;"Open",$G1999&lt;&gt;"Closed")),"Check inputs",IF(AND($E1999="Fail",$G1999=""),"Set follow-up","OK"))))</f>
        <v/>
      </c>
      <c r="I1999" s="26">
        <f>IF(AND(ISNUMBER($A1999),N($A1999)&gt;=18264,N($A1999)&lt;=73050),$A1999,0)</f>
        <v>0</v>
      </c>
    </row>
    <row r="2000" spans="1:9" x14ac:dyDescent="0.25">
      <c r="A2000" s="25"/>
      <c r="B2000" s="13"/>
      <c r="C2000" s="13"/>
      <c r="D2000" s="14"/>
      <c r="E2000" s="13"/>
      <c r="F2000" s="14"/>
      <c r="G2000" s="13"/>
      <c r="H2000" s="16" t="str">
        <f>IF(COUNTA($A2000:$G2000)=0,"",IF(OR($B2000="",SUMPRODUCT(--(Extinguishers!$A$2:$A$301=$B2000))&lt;&gt;1),"Check ID",IF(OR(NOT(AND(ISNUMBER($A2000),N($A2000)&gt;=18264,N($A2000)&lt;=73050)),N($A2000)&lt;SUMPRODUCT(--(Extinguishers!$A$2:$A$301=$B2000),Extinguishers!$E$2:$E$301),AND($C2000&lt;&gt;"Monthly",$C2000&lt;&gt;"Maintenance",$C2000&lt;&gt;"Internal",$C2000&lt;&gt;"Hydrostatic"),AND($E2000&lt;&gt;"Pass",$E2000&lt;&gt;"Fail"),AND($G2000&lt;&gt;"",$G2000&lt;&gt;"Open",$G2000&lt;&gt;"Closed")),"Check inputs",IF(AND($E2000="Fail",$G2000=""),"Set follow-up","OK"))))</f>
        <v/>
      </c>
      <c r="I2000" s="26">
        <f>IF(AND(ISNUMBER($A2000),N($A2000)&gt;=18264,N($A2000)&lt;=73050),$A2000,0)</f>
        <v>0</v>
      </c>
    </row>
    <row r="2001" spans="1:9" x14ac:dyDescent="0.25">
      <c r="A2001" s="25"/>
      <c r="B2001" s="13"/>
      <c r="C2001" s="13"/>
      <c r="D2001" s="14"/>
      <c r="E2001" s="13"/>
      <c r="F2001" s="14"/>
      <c r="G2001" s="13"/>
      <c r="H2001" s="16" t="str">
        <f>IF(COUNTA($A2001:$G2001)=0,"",IF(OR($B2001="",SUMPRODUCT(--(Extinguishers!$A$2:$A$301=$B2001))&lt;&gt;1),"Check ID",IF(OR(NOT(AND(ISNUMBER($A2001),N($A2001)&gt;=18264,N($A2001)&lt;=73050)),N($A2001)&lt;SUMPRODUCT(--(Extinguishers!$A$2:$A$301=$B2001),Extinguishers!$E$2:$E$301),AND($C2001&lt;&gt;"Monthly",$C2001&lt;&gt;"Maintenance",$C2001&lt;&gt;"Internal",$C2001&lt;&gt;"Hydrostatic"),AND($E2001&lt;&gt;"Pass",$E2001&lt;&gt;"Fail"),AND($G2001&lt;&gt;"",$G2001&lt;&gt;"Open",$G2001&lt;&gt;"Closed")),"Check inputs",IF(AND($E2001="Fail",$G2001=""),"Set follow-up","OK"))))</f>
        <v/>
      </c>
      <c r="I2001" s="26">
        <f>IF(AND(ISNUMBER($A2001),N($A2001)&gt;=18264,N($A2001)&lt;=73050),$A2001,0)</f>
        <v>0</v>
      </c>
    </row>
  </sheetData>
  <conditionalFormatting sqref="E2:E2001">
    <cfRule type="expression" dxfId="11" priority="30">
      <formula>$E2="Fail"</formula>
    </cfRule>
  </conditionalFormatting>
  <conditionalFormatting sqref="G2:G2001">
    <cfRule type="expression" dxfId="12" priority="31">
      <formula>$G2="Open"</formula>
    </cfRule>
    <cfRule type="expression" dxfId="13" priority="32">
      <formula>$G2="Closed"</formula>
    </cfRule>
  </conditionalFormatting>
  <conditionalFormatting sqref="H2:H2001">
    <cfRule type="expression" dxfId="14" priority="33">
      <formula>$H2="Check ID"</formula>
    </cfRule>
    <cfRule type="expression" dxfId="15" priority="34">
      <formula>$H2="Check inputs"</formula>
    </cfRule>
    <cfRule type="expression" dxfId="16" priority="35">
      <formula>$H2="Set follow-up"</formula>
    </cfRule>
  </conditionalFormatting>
  <dataValidations count="5">
    <dataValidation type="decimal" allowBlank="1" showErrorMessage="1" errorTitle="Invalid date" error="Enter the date of the check." sqref="A2:A2001">
      <formula1>18264</formula1>
      <formula2>73050</formula2>
    </dataValidation>
    <dataValidation type="list" allowBlank="1" showErrorMessage="1" errorTitle="Unknown unit" error="Pick a Unit ID listed on the Extinguishers sheet, or add the unit there first." sqref="B2:B2001">
      <formula1>Extinguishers!$A$2:$A$301</formula1>
    </dataValidation>
    <dataValidation type="list" allowBlank="1" showErrorMessage="1" errorTitle="Unknown check type" error="Pick Monthly, Maintenance, Internal or Hydrostatic." sqref="C2:C2001">
      <formula1>"Monthly,Maintenance,Internal,Hydrostatic"</formula1>
    </dataValidation>
    <dataValidation type="list" allowBlank="1" showErrorMessage="1" errorTitle="Unknown result" error="Pick Pass or Fail." sqref="E2:E2001">
      <formula1>"Pass,Fail"</formula1>
    </dataValidation>
    <dataValidation type="list" allowBlank="1" showErrorMessage="1" errorTitle="Unknown follow-up" error="Pick Open or Closed." sqref="G2:G2001">
      <formula1>"Open,Closed"</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howGridLines="0"/>
  </sheetViews>
  <sheetFormatPr defaultRowHeight="15" outlineLevelRow="0" outlineLevelCol="0" x14ac:dyDescent="55"/>
  <cols>
    <col min="1" max="1" width="26" customWidth="1"/>
    <col min="2" max="2" width="14" customWidth="1"/>
    <col min="3" max="6" width="20" customWidth="1"/>
  </cols>
  <sheetData>
    <row r="1" spans="1:6" x14ac:dyDescent="0.25">
      <c r="A1" s="1" t="s">
        <v>0</v>
      </c>
      <c r="B1" s="1"/>
      <c r="C1" s="1"/>
      <c r="D1" s="1"/>
      <c r="E1" s="1"/>
      <c r="F1" s="1"/>
    </row>
    <row r="2" spans="1:6" x14ac:dyDescent="0.25">
      <c r="A2" s="2"/>
      <c r="F2" s="2"/>
    </row>
    <row r="3" ht="30" customHeight="1" spans="1:6" x14ac:dyDescent="0.25">
      <c r="A3" s="11" t="s">
        <v>98</v>
      </c>
      <c r="B3" s="11" t="s">
        <v>99</v>
      </c>
      <c r="C3" s="11" t="s">
        <v>100</v>
      </c>
      <c r="D3" s="11"/>
      <c r="E3" s="11"/>
      <c r="F3" s="11"/>
    </row>
    <row r="4" ht="30" customHeight="1" spans="1:6" x14ac:dyDescent="0.25">
      <c r="A4" s="27" t="s">
        <v>101</v>
      </c>
      <c r="B4" s="28">
        <v>46328</v>
      </c>
      <c r="C4" s="7" t="s">
        <v>102</v>
      </c>
      <c r="D4" s="7"/>
      <c r="E4" s="7"/>
      <c r="F4" s="7"/>
    </row>
    <row r="5" ht="30" customHeight="1" spans="1:6" x14ac:dyDescent="0.25">
      <c r="A5" s="27" t="s">
        <v>103</v>
      </c>
      <c r="B5" s="29">
        <v>14</v>
      </c>
      <c r="C5" s="7" t="s">
        <v>104</v>
      </c>
      <c r="D5" s="7"/>
      <c r="E5" s="7"/>
      <c r="F5" s="7"/>
    </row>
    <row r="6" spans="1:6" x14ac:dyDescent="0.25">
      <c r="A6" s="2"/>
      <c r="F6" s="2"/>
    </row>
    <row r="7" ht="30" customHeight="1" spans="1:6" x14ac:dyDescent="0.25">
      <c r="A7" s="11" t="s">
        <v>105</v>
      </c>
      <c r="B7" s="11" t="s">
        <v>83</v>
      </c>
      <c r="C7" s="11" t="s">
        <v>106</v>
      </c>
      <c r="D7" s="11"/>
      <c r="E7" s="11"/>
      <c r="F7" s="11"/>
    </row>
    <row r="8" ht="30" customHeight="1" spans="1:6" x14ac:dyDescent="0.25">
      <c r="A8" s="27" t="s">
        <v>8</v>
      </c>
      <c r="B8" s="30">
        <f>COUNTA(Extinguishers!$A$2:$A$301)</f>
        <v>6</v>
      </c>
      <c r="C8" s="7" t="s">
        <v>107</v>
      </c>
      <c r="D8" s="7"/>
      <c r="E8" s="7"/>
      <c r="F8" s="7"/>
    </row>
    <row r="9" ht="30" customHeight="1" spans="1:6" x14ac:dyDescent="0.25">
      <c r="A9" s="27" t="s">
        <v>108</v>
      </c>
      <c r="B9" s="30">
        <f>IF($B$14&gt;0,"Check data",COUNTIF(Extinguishers!$Q$2:$Q$301,"Overdue"))</f>
        <v>3</v>
      </c>
      <c r="C9" s="7" t="s">
        <v>109</v>
      </c>
      <c r="D9" s="7"/>
      <c r="E9" s="7"/>
      <c r="F9" s="7"/>
    </row>
    <row r="10" ht="30" customHeight="1" spans="1:6" x14ac:dyDescent="0.25">
      <c r="A10" s="27" t="s">
        <v>110</v>
      </c>
      <c r="B10" s="30">
        <f>IF($B$14&gt;0,"Check data",COUNTIF(Extinguishers!$Q$2:$Q$301,"Due soon"))</f>
        <v>2</v>
      </c>
      <c r="C10" s="7" t="s">
        <v>111</v>
      </c>
      <c r="D10" s="7"/>
      <c r="E10" s="7"/>
      <c r="F10" s="7"/>
    </row>
    <row r="11" ht="30" customHeight="1" spans="1:6" x14ac:dyDescent="0.25">
      <c r="A11" s="27" t="s">
        <v>63</v>
      </c>
      <c r="B11" s="30">
        <f>IF($B$14&gt;0,"Check data",SUMPRODUCT(('Inspection Log'!$E$2:$E$2001="Fail")*('Inspection Log'!$G$2:$G$2001&lt;&gt;"Closed")))</f>
        <v>1</v>
      </c>
      <c r="C11" s="7" t="s">
        <v>112</v>
      </c>
      <c r="D11" s="7"/>
      <c r="E11" s="7"/>
      <c r="F11" s="7"/>
    </row>
    <row r="12" ht="30" customHeight="1" spans="1:6" x14ac:dyDescent="0.25">
      <c r="A12" s="27" t="s">
        <v>113</v>
      </c>
      <c r="B12" s="30">
        <f>IF($B$14&gt;0,"Check data",COUNTA('Inspection Log'!$B$2:$B$2001))</f>
        <v>13</v>
      </c>
      <c r="C12" s="7" t="s">
        <v>114</v>
      </c>
      <c r="D12" s="7"/>
      <c r="E12" s="7"/>
      <c r="F12" s="7"/>
    </row>
    <row r="13" ht="30" customHeight="1" spans="1:6" x14ac:dyDescent="0.25">
      <c r="A13" s="27" t="s">
        <v>115</v>
      </c>
      <c r="B13" s="31">
        <f>IF($B$14&gt;0,"Check data",IF(COUNTA('Inspection Log'!$B$2:$B$2001)=0,"n/a",SUMPRODUCT(('Inspection Log'!$B$2:$B$2001&lt;&gt;"")*('Inspection Log'!$E$2:$E$2001="Pass"))/COUNTA('Inspection Log'!$B$2:$B$2001)))</f>
        <v>0.846153846153846</v>
      </c>
      <c r="C13" s="7" t="s">
        <v>116</v>
      </c>
      <c r="D13" s="7"/>
      <c r="E13" s="7"/>
      <c r="F13" s="7"/>
    </row>
    <row r="14" ht="30" customHeight="1" spans="1:6" x14ac:dyDescent="0.25">
      <c r="A14" s="27" t="s">
        <v>117</v>
      </c>
      <c r="B14" s="30">
        <f>SUMPRODUCT((Types!$G$2:$G$21&lt;&gt;"")*(Types!$G$2:$G$21&lt;&gt;"OK"))+SUMPRODUCT((Extinguishers!$S$2:$S$301&lt;&gt;"")*(Extinguishers!$S$2:$S$301&lt;&gt;"OK"))+SUMPRODUCT(('Inspection Log'!$H$2:$H$2001&lt;&gt;"")*('Inspection Log'!$H$2:$H$2001&lt;&gt;"OK"))+IF(AND(ISNUMBER($B$4),N($B$4)&gt;=18264,N($B$4)&lt;=73050),0,1)+IF(AND(ISNUMBER($B$5),N($B$5)&gt;=0,N($B$5)&lt;=366),0,1)</f>
        <v>0</v>
      </c>
      <c r="C14" s="7" t="s">
        <v>118</v>
      </c>
      <c r="D14" s="7"/>
      <c r="E14" s="7"/>
      <c r="F14" s="7"/>
    </row>
    <row r="15" ht="30" customHeight="1" spans="1:6" x14ac:dyDescent="0.25">
      <c r="A15" s="27" t="s">
        <v>119</v>
      </c>
      <c r="B15" s="32" t="str">
        <f>IF($B$14&gt;0,"Check data","OK")</f>
        <v>OK</v>
      </c>
      <c r="C15" s="7" t="s">
        <v>120</v>
      </c>
      <c r="D15" s="7"/>
      <c r="E15" s="7"/>
      <c r="F15" s="7"/>
    </row>
    <row r="16" spans="1:6" x14ac:dyDescent="0.25">
      <c r="A16" s="2"/>
      <c r="F16" s="2"/>
    </row>
    <row r="17" ht="30" customHeight="1" spans="1:6" x14ac:dyDescent="0.25">
      <c r="A17" s="33" t="s">
        <v>31</v>
      </c>
      <c r="B17" s="33"/>
      <c r="C17" s="33"/>
      <c r="D17" s="33"/>
      <c r="E17" s="33"/>
      <c r="F17" s="33"/>
    </row>
  </sheetData>
  <mergeCells count="14">
    <mergeCell ref="A1:F1"/>
    <mergeCell ref="C3:F3"/>
    <mergeCell ref="C4:F4"/>
    <mergeCell ref="C5:F5"/>
    <mergeCell ref="C7:F7"/>
    <mergeCell ref="C8:F8"/>
    <mergeCell ref="C9:F9"/>
    <mergeCell ref="C10:F10"/>
    <mergeCell ref="C11:F11"/>
    <mergeCell ref="C12:F12"/>
    <mergeCell ref="C13:F13"/>
    <mergeCell ref="C14:F14"/>
    <mergeCell ref="C15:F15"/>
    <mergeCell ref="A17:F17"/>
  </mergeCells>
  <conditionalFormatting sqref="B9">
    <cfRule type="expression" dxfId="17" priority="40">
      <formula>B9="Check data"</formula>
    </cfRule>
  </conditionalFormatting>
  <conditionalFormatting sqref="B10">
    <cfRule type="expression" dxfId="18" priority="41">
      <formula>B10="Check data"</formula>
    </cfRule>
  </conditionalFormatting>
  <conditionalFormatting sqref="B11">
    <cfRule type="expression" dxfId="19" priority="42">
      <formula>B11="Check data"</formula>
    </cfRule>
  </conditionalFormatting>
  <conditionalFormatting sqref="B12">
    <cfRule type="expression" dxfId="20" priority="43">
      <formula>B12="Check data"</formula>
    </cfRule>
  </conditionalFormatting>
  <conditionalFormatting sqref="B13">
    <cfRule type="expression" dxfId="21" priority="44">
      <formula>B13="Check data"</formula>
    </cfRule>
  </conditionalFormatting>
  <conditionalFormatting sqref="B14">
    <cfRule type="expression" dxfId="22" priority="50">
      <formula>B14&gt;0</formula>
    </cfRule>
  </conditionalFormatting>
  <conditionalFormatting sqref="B15">
    <cfRule type="expression" dxfId="23" priority="51">
      <formula>B15="Check data"</formula>
    </cfRule>
    <cfRule type="expression" dxfId="24" priority="52">
      <formula>B15="OK"</formula>
    </cfRule>
  </conditionalFormatting>
  <dataValidations count="2">
    <dataValidation type="decimal" allowBlank="1" showErrorMessage="1" errorTitle="Invalid date" error="Enter the as-of date." sqref="B4">
      <formula1>18264</formula1>
      <formula2>73050</formula2>
    </dataValidation>
    <dataValidation type="decimal" allowBlank="1" showErrorMessage="1" errorTitle="Invalid window" error="Enter a number of days from 0 to 366." sqref="B5">
      <formula1>0</formula1>
      <formula2>366</formula2>
    </dataValidation>
  </dataValidations>
  <hyperlinks>
    <hyperlink ref="A17"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Types</vt:lpstr>
      <vt:lpstr>Extinguishers</vt:lpstr>
      <vt:lpstr>Inspection Log</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Field Service Software IO</dc:creator>
  <dc:title/>
  <dc:subject/>
  <dc:description/>
  <cp:keywords/>
  <cp:category/>
  <cp:lastModifiedBy>Field Service Software IO</cp:lastModifiedBy>
  <dcterms:created xsi:type="dcterms:W3CDTF">2026-11-04T00:00:00Z</dcterms:created>
  <dcterms:modified xsi:type="dcterms:W3CDTF">2026-11-04T00:00:00Z</dcterms:modified>
</cp:coreProperties>
</file>