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Assets" state="visible" r:id="rId5"/>
    <sheet sheetId="3" name="Service Log" state="visible" r:id="rId6"/>
    <sheet sheetId="4" name="Parts" state="visible" r:id="rId7"/>
    <sheet sheetId="5" name="Dashboard" state="visible" r:id="rId8"/>
  </sheets>
  <calcPr calcId="171027" fullCalcOnLoad="1"/>
</workbook>
</file>

<file path=xl/sharedStrings.xml><?xml version="1.0" encoding="utf-8"?>
<sst xmlns="http://schemas.openxmlformats.org/spreadsheetml/2006/main" count="195" uniqueCount="154">
  <si>
    <t>Equipment Maintenance Log Template</t>
  </si>
  <si>
    <t>Purpose</t>
  </si>
  <si>
    <t>This workbook keeps one register of your equipment and one running log of every service visit. Log a preventive maintenance (PM) visit and that asset's Last PM, Next due and Status move forward on their own. Repairs and inspections add cost and history but leave the PM due date alone. Replace the synthetic sample assets, parts and visits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</si>
  <si>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</si>
  <si>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names, assets, rates, and figures shown are synthetic and for illustration only.</t>
  </si>
  <si>
    <t>What’s in this workbook</t>
  </si>
  <si>
    <t>Assets</t>
  </si>
  <si>
    <t>The register: one row per asset with its ID, type, location, in-service date and service interval in days. Last PM, Next due, Days to due, Status, Events and Maintenance cost are calculated.</t>
  </si>
  <si>
    <t>Service Log</t>
  </si>
  <si>
    <t>One row per visit: date, asset ID, work type (PM, Repair or Inspection), technician, work done, part, quantity and labor hours. Parts cost, labor cost and total are calculated.</t>
  </si>
  <si>
    <t>Parts</t>
  </si>
  <si>
    <t>Your parts catalog: part number, description and unit cost. Service Log looks up the unit cost here.</t>
  </si>
  <si>
    <t>Dashboard</t>
  </si>
  <si>
    <t>The as-of date, due-soon window and labor rate, plus assets tracked, overdue, due soon, service events and costs.</t>
  </si>
  <si>
    <t>How to use this workbook</t>
  </si>
  <si>
    <t>1. If Excel opens the file in Protected View, click Enable Editing so the formulas calculate.</t>
  </si>
  <si>
    <t>2. On Dashboard, set the as-of date, the due-soon window in days and your labor rate per hour. The sample as-of date is typed so the sample numbers stay fixed. Type =TODAY() in that cell when you start using the log for real.</t>
  </si>
  <si>
    <t>3. On Assets, replace the sample rows with your equipment. Keep each Asset ID unique, because Service Log uses it as the key. Use whatever ID format you already have.</t>
  </si>
  <si>
    <t>4. On Parts, list the parts you use with their current unit cost. Add new parts in the next empty row; the dropdown on Service Log reads to row 101.</t>
  </si>
  <si>
    <t>5. On Service Log, clear the sample visits and add one row per visit. Pick the Asset ID and work type from the dropdowns. Use PM only for visits that reset the service interval.</t>
  </si>
  <si>
    <t>6. Read Status on Assets and the counts on Dashboard to see what is overdue or coming due.</t>
  </si>
  <si>
    <t>7. Fix every Row check that is not OK. Every asset needs a unique Asset ID, an in-service date from 1950 to 2099 and an interval from 1 to 3,650 days. Every visit needs a date from 1950 to 2099, a listed Asset ID, a work type and labor hours. Type 0 for no labor, because a blank is treated as missing.</t>
  </si>
  <si>
    <t>8. Status, Overdue, Due soon, Total maintenance cost, Parts share and Average cost per event read Check data until Data check on Dashboard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</si>
  <si>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</si>
  <si>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</si>
  <si>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</si>
  <si>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</si>
  <si>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</si>
  <si>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</si>
  <si>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has no macros. Formatting can differ, so check the results, dropdowns and colors after import.</t>
  </si>
  <si>
    <t>Limitations</t>
  </si>
  <si>
    <t>Costs are estimated cost at current rates, not actual historical spend. Parts cost and labor cost read the live Parts catalog and the single labor rate on Dashboard, so changing a rate recalculates every earlier visit. This is a spreadsheet log: it does not create work orders, send reminders or sync between technicians in the field. Intervals are in days only; meter or runtime-based PM is not modeled. Each Service Log row holds one part, so a visit with two parts takes two rows (put the labor hours on one of them and type 0 on the other). The log holds up to 200 assets and 500 visits: formulas, totals and dropdowns stop at row 201 on Assets and row 501 on Service Log.</t>
  </si>
  <si>
    <t>Free template from Field Service Software IO: browse more free field service templates →</t>
  </si>
  <si>
    <t>Asset ID</t>
  </si>
  <si>
    <t>Asset</t>
  </si>
  <si>
    <t>Type</t>
  </si>
  <si>
    <t>Location</t>
  </si>
  <si>
    <t>In service</t>
  </si>
  <si>
    <t>Service interval (days)</t>
  </si>
  <si>
    <t>Last PM</t>
  </si>
  <si>
    <t>Next due</t>
  </si>
  <si>
    <t>Days to due</t>
  </si>
  <si>
    <t>Status</t>
  </si>
  <si>
    <t>Events</t>
  </si>
  <si>
    <t>Maintenance cost (estimated cost at current rates)</t>
  </si>
  <si>
    <t>Row check</t>
  </si>
  <si>
    <t>A-101</t>
  </si>
  <si>
    <t>Rooftop unit RTU-1</t>
  </si>
  <si>
    <t>HVAC</t>
  </si>
  <si>
    <t>Roof</t>
  </si>
  <si>
    <t>A-102</t>
  </si>
  <si>
    <t>Walk-in cooler compressor</t>
  </si>
  <si>
    <t>Refrigeration</t>
  </si>
  <si>
    <t>Kitchen</t>
  </si>
  <si>
    <t>A-103</t>
  </si>
  <si>
    <t>Standby generator 60 kW</t>
  </si>
  <si>
    <t>Electrical</t>
  </si>
  <si>
    <t>Yard</t>
  </si>
  <si>
    <t>A-104</t>
  </si>
  <si>
    <t>Booster pump</t>
  </si>
  <si>
    <t>Plumbing</t>
  </si>
  <si>
    <t>Mechanical room</t>
  </si>
  <si>
    <t>A-105</t>
  </si>
  <si>
    <t>Shop air compressor</t>
  </si>
  <si>
    <t>Pneumatic</t>
  </si>
  <si>
    <t>Shop</t>
  </si>
  <si>
    <t>A-106</t>
  </si>
  <si>
    <t>Lift gate</t>
  </si>
  <si>
    <t>Fleet</t>
  </si>
  <si>
    <t>Van 3</t>
  </si>
  <si>
    <t>Date</t>
  </si>
  <si>
    <t>Work type</t>
  </si>
  <si>
    <t>Technician</t>
  </si>
  <si>
    <t>Work done</t>
  </si>
  <si>
    <t>Part #</t>
  </si>
  <si>
    <t>Qty</t>
  </si>
  <si>
    <t>Parts cost (estimated cost at current rates)</t>
  </si>
  <si>
    <t>Labor hours</t>
  </si>
  <si>
    <t>Labor cost (estimated cost at current rates)</t>
  </si>
  <si>
    <t>Total (estimated cost at current rates)</t>
  </si>
  <si>
    <t>PM date</t>
  </si>
  <si>
    <t>PM</t>
  </si>
  <si>
    <t>R. Diaz</t>
  </si>
  <si>
    <t>Quarterly PM, changed filters</t>
  </si>
  <si>
    <t>P-01</t>
  </si>
  <si>
    <t>Repair</t>
  </si>
  <si>
    <t>Replaced failed contactor</t>
  </si>
  <si>
    <t>P-04</t>
  </si>
  <si>
    <t>M. Chen</t>
  </si>
  <si>
    <t>Cleaned coils, checked charge</t>
  </si>
  <si>
    <t>T. Okafor</t>
  </si>
  <si>
    <t>Oil and filter, load test</t>
  </si>
  <si>
    <t>P-03</t>
  </si>
  <si>
    <t>Inspection</t>
  </si>
  <si>
    <t>Checked battery and fuel level</t>
  </si>
  <si>
    <t>Replaced mechanical seal</t>
  </si>
  <si>
    <t>P-05</t>
  </si>
  <si>
    <t>Replaced worn V-belt</t>
  </si>
  <si>
    <t>P-02</t>
  </si>
  <si>
    <t>Drained tank, replaced belt</t>
  </si>
  <si>
    <t>Checked for air leaks</t>
  </si>
  <si>
    <t>Annual lift gate service</t>
  </si>
  <si>
    <t>Description</t>
  </si>
  <si>
    <t>Unit cost</t>
  </si>
  <si>
    <t>Pleated filter 20x25x2</t>
  </si>
  <si>
    <t>V-belt A38</t>
  </si>
  <si>
    <t>Generator oil filter</t>
  </si>
  <si>
    <t>Contactor 40A</t>
  </si>
  <si>
    <t>Pump mechanical seal kit</t>
  </si>
  <si>
    <t>Inputs</t>
  </si>
  <si>
    <t>Value</t>
  </si>
  <si>
    <t>What it does</t>
  </si>
  <si>
    <t>As-of date</t>
  </si>
  <si>
    <t>Days to due count from this date. Type =TODAY() to keep it current.</t>
  </si>
  <si>
    <t>Due-soon window (days)</t>
  </si>
  <si>
    <t>An asset due within this many days shows Due soon.</t>
  </si>
  <si>
    <t>Labor rate per hour</t>
  </si>
  <si>
    <t>One rate for every technician and every visit, earlier visits included.</t>
  </si>
  <si>
    <t>Metric</t>
  </si>
  <si>
    <t>Result</t>
  </si>
  <si>
    <t>How it is calculated</t>
  </si>
  <si>
    <t>Assets tracked</t>
  </si>
  <si>
    <t>Rows with an Asset ID on Assets.</t>
  </si>
  <si>
    <t>Overdue</t>
  </si>
  <si>
    <t>Assets whose Next due date is before the as-of date.</t>
  </si>
  <si>
    <t>Due soon</t>
  </si>
  <si>
    <t>Assets due inside the due-soon window.</t>
  </si>
  <si>
    <t>Service events</t>
  </si>
  <si>
    <t>Rows with an Asset ID on Service Log.</t>
  </si>
  <si>
    <t>Quantity times the current unit cost on Parts.</t>
  </si>
  <si>
    <t>Labor hours times the current labor rate.</t>
  </si>
  <si>
    <t>Total maintenance cost (estimated cost at current rates)</t>
  </si>
  <si>
    <t>Parts cost plus labor cost. An estimate, not actual historical spend.</t>
  </si>
  <si>
    <t>Parts share</t>
  </si>
  <si>
    <t>Parts cost as a share of the total. Shows n/a when the total is zero.</t>
  </si>
  <si>
    <t>Average cost per event</t>
  </si>
  <si>
    <t>Total divided by service events, at current rates.</t>
  </si>
  <si>
    <t>Asset rows to check</t>
  </si>
  <si>
    <t>No Asset ID, a shared ID, or a missing or out-of-range date (1950 to 2099) or interval.</t>
  </si>
  <si>
    <t>Visits with no asset</t>
  </si>
  <si>
    <t>A blank or unlisted Asset ID on Service Log, so no asset can see the visit.</t>
  </si>
  <si>
    <t>Visits with a part to check</t>
  </si>
  <si>
    <t>An unlisted or shared Part #, or a quantity with no part.</t>
  </si>
  <si>
    <t>Visits with inputs to check</t>
  </si>
  <si>
    <t>A missing or out-of-range date (1950 to 2099), work type, quantity or labor hours.</t>
  </si>
  <si>
    <t>Part rows to check</t>
  </si>
  <si>
    <t>No part number, a shared number, or a missing or out-of-range cost.</t>
  </si>
  <si>
    <t>Settings to check</t>
  </si>
  <si>
    <t>The as-of date, due-soon window or labor rate is missing or out of range.</t>
  </si>
  <si>
    <t>Data check</t>
  </si>
  <si>
    <t>Do not rely on status or totals until this reads OK.</t>
  </si>
  <si>
    <t>Check values</t>
  </si>
  <si>
    <t>Assets row 2, Next due (date serial)</t>
  </si>
  <si>
    <t>Assets row 5, Next due (date serial)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</si>
</sst>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yyyy-mm-dd"/>
    <numFmt numFmtId="165" formatCode="$#,##0.00"/>
    <numFmt numFmtId="166" formatCode="0.0"/>
    <numFmt numFmtId="167" formatCode="yyyy-mm-dd;;"/>
    <numFmt numFmtId="168" formatCode="0.0%"/>
  </numFmts>
  <fonts count="10" x14ac:knownFonts="1">
    <font>
      <color theme="1"/>
      <family val="2"/>
      <scheme val="minor"/>
      <sz val="11"/>
      <name val="Calibri"/>
    </font>
    <font>
      <b/>
      <sz val="16"/>
    </font>
    <font>
      <b/>
      <sz val="12"/>
    </font>
    <font>
      <i/>
    </font>
    <font>
      <b/>
    </font>
    <font>
      <b/>
      <u/>
      <color rgb="FF1155CC"/>
      <sz val="13"/>
    </font>
    <font>
      <b/>
      <color rgb="FFFFFFFF"/>
    </font>
    <font>
      <i/>
      <sz val="9"/>
    </font>
    <font>
      <sz val="9"/>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16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1"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5" fontId="0" fillId="3" borderId="1" xfId="0" applyNumberFormat="1" applyFill="1" applyBorder="1" applyAlignment="1">
      <alignment horizontal="center" vertical="center"/>
    </xf>
    <xf numFmtId="166" fontId="0" fillId="2"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164" fontId="4"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0" fontId="4" fillId="0" borderId="0" xfId="0" applyFont="1" applyAlignment="1">
      <alignment vertical="center" wrapText="1"/>
    </xf>
    <xf numFmtId="3" fontId="4" fillId="4"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xf>
    <xf numFmtId="168"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0" borderId="0" xfId="0" applyFont="1" applyAlignment="1">
      <alignment vertical="top" wrapText="1"/>
    </xf>
    <xf numFmtId="0" fontId="8" fillId="0" borderId="0" xfId="0" applyFont="1" applyAlignment="1">
      <alignment vertical="center" wrapText="1"/>
    </xf>
    <xf numFmtId="0" fontId="9" fillId="4" borderId="0" xfId="0" applyFont="1" applyFill="1" applyAlignment="1">
      <alignment horizontal="center" vertical="center" wrapText="1"/>
    </xf>
  </cellXfs>
  <cellStyles count="1">
    <cellStyle name="Normal" xfId="0" builtinId="0"/>
  </cellStyles>
  <dxfs count="26">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equipment-maintenance-log-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equipment-maintenance-log-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4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ht="30" customHeight="1" spans="1:6" x14ac:dyDescent="0.25">
      <c r="A21" s="2" t="s">
        <v>20</v>
      </c>
      <c r="B21" s="2"/>
      <c r="C21" s="2"/>
      <c r="D21" s="2"/>
      <c r="E21" s="2"/>
      <c r="F21" s="2"/>
    </row>
    <row r="22" ht="45" customHeight="1" spans="1:6" x14ac:dyDescent="0.25">
      <c r="A22" s="2" t="s">
        <v>21</v>
      </c>
      <c r="B22" s="2"/>
      <c r="C22" s="2"/>
      <c r="D22" s="2"/>
      <c r="E22" s="2"/>
      <c r="F22" s="2"/>
    </row>
    <row r="23" ht="30" customHeight="1" spans="1:6" x14ac:dyDescent="0.25">
      <c r="A23" s="2" t="s">
        <v>22</v>
      </c>
      <c r="B23" s="2"/>
      <c r="C23" s="2"/>
      <c r="D23" s="2"/>
      <c r="E23" s="2"/>
      <c r="F23" s="2"/>
    </row>
    <row r="24" spans="1:6" x14ac:dyDescent="0.25">
      <c r="A24" s="2"/>
      <c r="B24" s="2"/>
      <c r="C24" s="2"/>
      <c r="D24" s="2"/>
      <c r="E24" s="2"/>
      <c r="F24" s="2"/>
    </row>
    <row r="25" spans="1:6" x14ac:dyDescent="0.25">
      <c r="A25" s="3" t="s">
        <v>23</v>
      </c>
      <c r="B25" s="3"/>
      <c r="C25" s="3"/>
      <c r="D25" s="3"/>
      <c r="E25" s="3"/>
      <c r="F25" s="3"/>
    </row>
    <row r="26" spans="1:6" x14ac:dyDescent="0.25">
      <c r="A26" s="5" t="s">
        <v>23</v>
      </c>
      <c r="B26" s="2"/>
      <c r="C26" s="2"/>
      <c r="D26" s="2"/>
      <c r="E26" s="2"/>
      <c r="F26" s="2"/>
    </row>
    <row r="27" spans="1:6" x14ac:dyDescent="0.25">
      <c r="A27" s="6" t="s">
        <v>24</v>
      </c>
      <c r="B27" s="7" t="s">
        <v>25</v>
      </c>
      <c r="C27" s="2"/>
      <c r="D27" s="2"/>
      <c r="E27" s="2"/>
      <c r="F27" s="2"/>
    </row>
    <row r="28" spans="1:6" x14ac:dyDescent="0.25">
      <c r="A28" s="8" t="s">
        <v>24</v>
      </c>
      <c r="B28" s="7" t="s">
        <v>26</v>
      </c>
      <c r="C28" s="2"/>
      <c r="D28" s="2"/>
      <c r="E28" s="2"/>
      <c r="F28" s="2"/>
    </row>
    <row r="29" spans="1:6" x14ac:dyDescent="0.25">
      <c r="A29" s="9" t="s">
        <v>24</v>
      </c>
      <c r="B29" s="7" t="s">
        <v>27</v>
      </c>
      <c r="C29" s="2"/>
      <c r="D29" s="2"/>
      <c r="E29" s="2"/>
      <c r="F29" s="2"/>
    </row>
    <row r="30" spans="1:6" x14ac:dyDescent="0.25">
      <c r="A30" s="2"/>
      <c r="B30" s="2"/>
      <c r="C30" s="2"/>
      <c r="D30" s="2"/>
      <c r="E30" s="2"/>
      <c r="F30" s="2"/>
    </row>
    <row r="31" spans="1:6" x14ac:dyDescent="0.25">
      <c r="A31" s="3" t="s">
        <v>28</v>
      </c>
      <c r="B31" s="3"/>
      <c r="C31" s="3"/>
      <c r="D31" s="3"/>
      <c r="E31" s="3"/>
      <c r="F31" s="3"/>
    </row>
    <row r="32" ht="30" customHeight="1" spans="1:6" x14ac:dyDescent="0.25">
      <c r="A32" s="2" t="s">
        <v>29</v>
      </c>
      <c r="B32" s="2"/>
      <c r="C32" s="2"/>
      <c r="D32" s="2"/>
      <c r="E32" s="2"/>
      <c r="F32" s="2"/>
    </row>
    <row r="33" spans="1:6" x14ac:dyDescent="0.25">
      <c r="A33" s="2"/>
      <c r="B33" s="2"/>
      <c r="C33" s="2"/>
      <c r="D33" s="2"/>
      <c r="E33" s="2"/>
      <c r="F33" s="2"/>
    </row>
    <row r="34" spans="1:6" x14ac:dyDescent="0.25">
      <c r="A34" s="3" t="s">
        <v>30</v>
      </c>
      <c r="B34" s="3"/>
      <c r="C34" s="3"/>
      <c r="D34" s="3"/>
      <c r="E34" s="3"/>
      <c r="F34" s="3"/>
    </row>
    <row r="35" ht="90" customHeight="1" spans="1:6" x14ac:dyDescent="0.25">
      <c r="A35" s="2" t="s">
        <v>31</v>
      </c>
      <c r="B35" s="2"/>
      <c r="C35" s="2"/>
      <c r="D35" s="2"/>
      <c r="E35" s="2"/>
      <c r="F35" s="2"/>
    </row>
    <row r="36" spans="1:6" x14ac:dyDescent="0.25">
      <c r="A36" s="2"/>
      <c r="B36" s="2"/>
      <c r="C36" s="2"/>
      <c r="D36" s="2"/>
      <c r="E36" s="2"/>
      <c r="F36" s="2"/>
    </row>
    <row r="37" spans="1:6" x14ac:dyDescent="0.25">
      <c r="A37" s="2"/>
      <c r="B37" s="2"/>
      <c r="C37" s="2"/>
      <c r="D37" s="2"/>
      <c r="E37" s="2"/>
      <c r="F37" s="2"/>
    </row>
    <row r="38" ht="32" customHeight="1" spans="1:6" x14ac:dyDescent="0.25">
      <c r="A38" s="10" t="s">
        <v>32</v>
      </c>
      <c r="B38" s="10"/>
      <c r="C38" s="10"/>
      <c r="D38" s="10"/>
      <c r="E38" s="10"/>
      <c r="F38" s="10"/>
    </row>
  </sheetData>
  <mergeCells count="29">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1:F21"/>
    <mergeCell ref="A22:F22"/>
    <mergeCell ref="A23:F23"/>
    <mergeCell ref="A25:F25"/>
    <mergeCell ref="A31:F31"/>
    <mergeCell ref="A32:F32"/>
    <mergeCell ref="A34:F34"/>
    <mergeCell ref="A35:F35"/>
    <mergeCell ref="A38:F38"/>
  </mergeCells>
  <hyperlinks>
    <hyperlink ref="A38"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1"/>
  <sheetViews>
    <sheetView workbookViewId="0">
      <pane ySplit="1" topLeftCell="A2" activePane="bottomLeft" state="frozen"/>
      <selection pane="bottomLeft"/>
    </sheetView>
  </sheetViews>
  <sheetFormatPr defaultRowHeight="15" outlineLevelRow="0" outlineLevelCol="0" x14ac:dyDescent="55"/>
  <cols>
    <col min="2" max="2" width="26" customWidth="1"/>
    <col min="3" max="3" width="13" customWidth="1"/>
    <col min="4" max="4" width="16" customWidth="1"/>
    <col min="5" max="5" width="12" customWidth="1"/>
    <col min="7" max="8" width="12" customWidth="1"/>
    <col min="9" max="9" width="8" customWidth="1"/>
    <col min="10" max="10" width="11" customWidth="1"/>
    <col min="11" max="11" width="8" customWidth="1"/>
    <col min="12" max="12" width="14" customWidth="1"/>
    <col min="13" max="13" width="13" customWidth="1"/>
  </cols>
  <sheetData>
    <row r="1" ht="80" customHeight="1" spans="1:13" x14ac:dyDescent="0.25">
      <c r="A1" s="11" t="s">
        <v>33</v>
      </c>
      <c r="B1" s="11" t="s">
        <v>34</v>
      </c>
      <c r="C1" s="11" t="s">
        <v>35</v>
      </c>
      <c r="D1" s="11" t="s">
        <v>36</v>
      </c>
      <c r="E1" s="11" t="s">
        <v>37</v>
      </c>
      <c r="F1" s="11" t="s">
        <v>38</v>
      </c>
      <c r="G1" s="11" t="s">
        <v>39</v>
      </c>
      <c r="H1" s="11" t="s">
        <v>40</v>
      </c>
      <c r="I1" s="11" t="s">
        <v>41</v>
      </c>
      <c r="J1" s="11" t="s">
        <v>42</v>
      </c>
      <c r="K1" s="11" t="s">
        <v>43</v>
      </c>
      <c r="L1" s="11" t="s">
        <v>44</v>
      </c>
      <c r="M1" s="11" t="s">
        <v>45</v>
      </c>
    </row>
    <row r="2" spans="1:13" x14ac:dyDescent="0.25">
      <c r="A2" s="12" t="s">
        <v>46</v>
      </c>
      <c r="B2" s="13" t="s">
        <v>47</v>
      </c>
      <c r="C2" s="13" t="s">
        <v>48</v>
      </c>
      <c r="D2" s="13" t="s">
        <v>49</v>
      </c>
      <c r="E2" s="14">
        <v>44361</v>
      </c>
      <c r="F2" s="15">
        <v>90</v>
      </c>
      <c r="G2" s="16">
        <f>IF($A2="","",MAX(IF(AND(ISNUMBER(E2),N(E2)&gt;=18264,N(E2)&lt;=73050),E2,0),SUMPRODUCT(MAX(('Service Log'!$B$2:$B$501=$A2)*'Service Log'!$M$2:$M$501))))</f>
        <v>46223</v>
      </c>
      <c r="H2" s="16">
        <f>IF($A2="","",IF(ISNUMBER(F2),G2+F2,"n/a"))</f>
        <v>46313</v>
      </c>
      <c r="I2" s="17">
        <f>IF($A2="","",IF(AND(ISNUMBER(H2),AND(ISNUMBER(Dashboard!$B$4),N(Dashboard!$B$4)&gt;=18264,N(Dashboard!$B$4)&lt;=73050)),H2-Dashboard!$B$4,"n/a"))</f>
        <v>-15</v>
      </c>
      <c r="J2" s="18" t="str">
        <f>IF($A2="","",IF(OR(SUM(Dashboard!$B$18:$B$23)&gt;0,NOT(ISNUMBER(I2))),"Check data",IF(I2&lt;0,"Overdue",IF(I2&lt;=Dashboard!$B$5,"Due soon","OK"))))</f>
        <v>Overdue</v>
      </c>
      <c r="K2" s="17">
        <f>IF($A2="","",SUMPRODUCT(--('Service Log'!$B$2:$B$501=$A2)))</f>
        <v>2</v>
      </c>
      <c r="L2" s="19">
        <f>IF($A2="","",SUMPRODUCT(--('Service Log'!$B$2:$B$501=$A2),'Service Log'!$K$2:$K$501))</f>
        <v>436.5</v>
      </c>
      <c r="M2" s="18" t="str">
        <f>IF(COUNTA($A2:$F2)=0,"",IF($A2="","Check ID",IF(SUMPRODUCT(--($A$2:$A$201=$A2))&gt;1,"Duplicate ID",IF(OR(NOT(AND(ISNUMBER(E2),N(E2)&gt;=18264,N(E2)&lt;=73050)),NOT(AND(ISNUMBER(F2),N(F2)&gt;=1,N(F2)&lt;=3650))),"Check inputs","OK"))))</f>
        <v>OK</v>
      </c>
    </row>
    <row r="3" spans="1:13" x14ac:dyDescent="0.25">
      <c r="A3" s="12" t="s">
        <v>50</v>
      </c>
      <c r="B3" s="13" t="s">
        <v>51</v>
      </c>
      <c r="C3" s="13" t="s">
        <v>52</v>
      </c>
      <c r="D3" s="13" t="s">
        <v>53</v>
      </c>
      <c r="E3" s="14">
        <v>44621</v>
      </c>
      <c r="F3" s="15">
        <v>180</v>
      </c>
      <c r="G3" s="16">
        <f>IF($A3="","",MAX(IF(AND(ISNUMBER(E3),N(E3)&gt;=18264,N(E3)&lt;=73050),E3,0),SUMPRODUCT(MAX(('Service Log'!$B$2:$B$501=$A3)*'Service Log'!$M$2:$M$501))))</f>
        <v>46153</v>
      </c>
      <c r="H3" s="16">
        <f>IF($A3="","",IF(ISNUMBER(F3),G3+F3,"n/a"))</f>
        <v>46333</v>
      </c>
      <c r="I3" s="17">
        <f>IF($A3="","",IF(AND(ISNUMBER(H3),AND(ISNUMBER(Dashboard!$B$4),N(Dashboard!$B$4)&gt;=18264,N(Dashboard!$B$4)&lt;=73050)),H3-Dashboard!$B$4,"n/a"))</f>
        <v>5</v>
      </c>
      <c r="J3" s="18" t="str">
        <f>IF($A3="","",IF(OR(SUM(Dashboard!$B$18:$B$23)&gt;0,NOT(ISNUMBER(I3))),"Check data",IF(I3&lt;0,"Overdue",IF(I3&lt;=Dashboard!$B$5,"Due soon","OK"))))</f>
        <v>Due soon</v>
      </c>
      <c r="K3" s="17">
        <f>IF($A3="","",SUMPRODUCT(--('Service Log'!$B$2:$B$501=$A3)))</f>
        <v>1</v>
      </c>
      <c r="L3" s="19">
        <f>IF($A3="","",SUMPRODUCT(--('Service Log'!$B$2:$B$501=$A3),'Service Log'!$K$2:$K$501))</f>
        <v>237.5</v>
      </c>
      <c r="M3" s="18" t="str">
        <f>IF(COUNTA($A3:$F3)=0,"",IF($A3="","Check ID",IF(SUMPRODUCT(--($A$2:$A$201=$A3))&gt;1,"Duplicate ID",IF(OR(NOT(AND(ISNUMBER(E3),N(E3)&gt;=18264,N(E3)&lt;=73050)),NOT(AND(ISNUMBER(F3),N(F3)&gt;=1,N(F3)&lt;=3650))),"Check inputs","OK"))))</f>
        <v>OK</v>
      </c>
    </row>
    <row r="4" spans="1:13" x14ac:dyDescent="0.25">
      <c r="A4" s="12" t="s">
        <v>54</v>
      </c>
      <c r="B4" s="13" t="s">
        <v>55</v>
      </c>
      <c r="C4" s="13" t="s">
        <v>56</v>
      </c>
      <c r="D4" s="13" t="s">
        <v>57</v>
      </c>
      <c r="E4" s="14">
        <v>44084</v>
      </c>
      <c r="F4" s="15">
        <v>180</v>
      </c>
      <c r="G4" s="16">
        <f>IF($A4="","",MAX(IF(AND(ISNUMBER(E4),N(E4)&gt;=18264,N(E4)&lt;=73050),E4,0),SUMPRODUCT(MAX(('Service Log'!$B$2:$B$501=$A4)*'Service Log'!$M$2:$M$501))))</f>
        <v>46114</v>
      </c>
      <c r="H4" s="16">
        <f>IF($A4="","",IF(ISNUMBER(F4),G4+F4,"n/a"))</f>
        <v>46294</v>
      </c>
      <c r="I4" s="17">
        <f>IF($A4="","",IF(AND(ISNUMBER(H4),AND(ISNUMBER(Dashboard!$B$4),N(Dashboard!$B$4)&gt;=18264,N(Dashboard!$B$4)&lt;=73050)),H4-Dashboard!$B$4,"n/a"))</f>
        <v>-34</v>
      </c>
      <c r="J4" s="18" t="str">
        <f>IF($A4="","",IF(OR(SUM(Dashboard!$B$18:$B$23)&gt;0,NOT(ISNUMBER(I4))),"Check data",IF(I4&lt;0,"Overdue",IF(I4&lt;=Dashboard!$B$5,"Due soon","OK"))))</f>
        <v>Overdue</v>
      </c>
      <c r="K4" s="17">
        <f>IF($A4="","",SUMPRODUCT(--('Service Log'!$B$2:$B$501=$A4)))</f>
        <v>2</v>
      </c>
      <c r="L4" s="19">
        <f>IF($A4="","",SUMPRODUCT(--('Service Log'!$B$2:$B$501=$A4),'Service Log'!$K$2:$K$501))</f>
        <v>402</v>
      </c>
      <c r="M4" s="18" t="str">
        <f>IF(COUNTA($A4:$F4)=0,"",IF($A4="","Check ID",IF(SUMPRODUCT(--($A$2:$A$201=$A4))&gt;1,"Duplicate ID",IF(OR(NOT(AND(ISNUMBER(E4),N(E4)&gt;=18264,N(E4)&lt;=73050)),NOT(AND(ISNUMBER(F4),N(F4)&gt;=1,N(F4)&lt;=3650))),"Check inputs","OK"))))</f>
        <v>OK</v>
      </c>
    </row>
    <row r="5" spans="1:13" x14ac:dyDescent="0.25">
      <c r="A5" s="12" t="s">
        <v>58</v>
      </c>
      <c r="B5" s="13" t="s">
        <v>59</v>
      </c>
      <c r="C5" s="13" t="s">
        <v>60</v>
      </c>
      <c r="D5" s="13" t="s">
        <v>61</v>
      </c>
      <c r="E5" s="14">
        <v>44941</v>
      </c>
      <c r="F5" s="15">
        <v>120</v>
      </c>
      <c r="G5" s="16">
        <f>IF($A5="","",MAX(IF(AND(ISNUMBER(E5),N(E5)&gt;=18264,N(E5)&lt;=73050),E5,0),SUMPRODUCT(MAX(('Service Log'!$B$2:$B$501=$A5)*'Service Log'!$M$2:$M$501))))</f>
        <v>46209</v>
      </c>
      <c r="H5" s="16">
        <f>IF($A5="","",IF(ISNUMBER(F5),G5+F5,"n/a"))</f>
        <v>46329</v>
      </c>
      <c r="I5" s="17">
        <f>IF($A5="","",IF(AND(ISNUMBER(H5),AND(ISNUMBER(Dashboard!$B$4),N(Dashboard!$B$4)&gt;=18264,N(Dashboard!$B$4)&lt;=73050)),H5-Dashboard!$B$4,"n/a"))</f>
        <v>1</v>
      </c>
      <c r="J5" s="18" t="str">
        <f>IF($A5="","",IF(OR(SUM(Dashboard!$B$18:$B$23)&gt;0,NOT(ISNUMBER(I5))),"Check data",IF(I5&lt;0,"Overdue",IF(I5&lt;=Dashboard!$B$5,"Due soon","OK"))))</f>
        <v>Due soon</v>
      </c>
      <c r="K5" s="17">
        <f>IF($A5="","",SUMPRODUCT(--('Service Log'!$B$2:$B$501=$A5)))</f>
        <v>2</v>
      </c>
      <c r="L5" s="19">
        <f>IF($A5="","",SUMPRODUCT(--('Service Log'!$B$2:$B$501=$A5),'Service Log'!$K$2:$K$501))</f>
        <v>669.25</v>
      </c>
      <c r="M5" s="18" t="str">
        <f>IF(COUNTA($A5:$F5)=0,"",IF($A5="","Check ID",IF(SUMPRODUCT(--($A$2:$A$201=$A5))&gt;1,"Duplicate ID",IF(OR(NOT(AND(ISNUMBER(E5),N(E5)&gt;=18264,N(E5)&lt;=73050)),NOT(AND(ISNUMBER(F5),N(F5)&gt;=1,N(F5)&lt;=3650))),"Check inputs","OK"))))</f>
        <v>OK</v>
      </c>
    </row>
    <row r="6" spans="1:13" x14ac:dyDescent="0.25">
      <c r="A6" s="12" t="s">
        <v>62</v>
      </c>
      <c r="B6" s="13" t="s">
        <v>63</v>
      </c>
      <c r="C6" s="13" t="s">
        <v>64</v>
      </c>
      <c r="D6" s="13" t="s">
        <v>65</v>
      </c>
      <c r="E6" s="14">
        <v>44793</v>
      </c>
      <c r="F6" s="15">
        <v>60</v>
      </c>
      <c r="G6" s="16">
        <f>IF($A6="","",MAX(IF(AND(ISNUMBER(E6),N(E6)&gt;=18264,N(E6)&lt;=73050),E6,0),SUMPRODUCT(MAX(('Service Log'!$B$2:$B$501=$A6)*'Service Log'!$M$2:$M$501))))</f>
        <v>46280</v>
      </c>
      <c r="H6" s="16">
        <f>IF($A6="","",IF(ISNUMBER(F6),G6+F6,"n/a"))</f>
        <v>46340</v>
      </c>
      <c r="I6" s="17">
        <f>IF($A6="","",IF(AND(ISNUMBER(H6),AND(ISNUMBER(Dashboard!$B$4),N(Dashboard!$B$4)&gt;=18264,N(Dashboard!$B$4)&lt;=73050)),H6-Dashboard!$B$4,"n/a"))</f>
        <v>12</v>
      </c>
      <c r="J6" s="18" t="str">
        <f>IF($A6="","",IF(OR(SUM(Dashboard!$B$18:$B$23)&gt;0,NOT(ISNUMBER(I6))),"Check data",IF(I6&lt;0,"Overdue",IF(I6&lt;=Dashboard!$B$5,"Due soon","OK"))))</f>
        <v>Due soon</v>
      </c>
      <c r="K6" s="17">
        <f>IF($A6="","",SUMPRODUCT(--('Service Log'!$B$2:$B$501=$A6)))</f>
        <v>2</v>
      </c>
      <c r="L6" s="19">
        <f>IF($A6="","",SUMPRODUCT(--('Service Log'!$B$2:$B$501=$A6),'Service Log'!$K$2:$K$501))</f>
        <v>161.25</v>
      </c>
      <c r="M6" s="18" t="str">
        <f>IF(COUNTA($A6:$F6)=0,"",IF($A6="","Check ID",IF(SUMPRODUCT(--($A$2:$A$201=$A6))&gt;1,"Duplicate ID",IF(OR(NOT(AND(ISNUMBER(E6),N(E6)&gt;=18264,N(E6)&lt;=73050)),NOT(AND(ISNUMBER(F6),N(F6)&gt;=1,N(F6)&lt;=3650))),"Check inputs","OK"))))</f>
        <v>OK</v>
      </c>
    </row>
    <row r="7" spans="1:13" x14ac:dyDescent="0.25">
      <c r="A7" s="12" t="s">
        <v>66</v>
      </c>
      <c r="B7" s="13" t="s">
        <v>67</v>
      </c>
      <c r="C7" s="13" t="s">
        <v>68</v>
      </c>
      <c r="D7" s="13" t="s">
        <v>69</v>
      </c>
      <c r="E7" s="14">
        <v>45327</v>
      </c>
      <c r="F7" s="15">
        <v>365</v>
      </c>
      <c r="G7" s="16">
        <f>IF($A7="","",MAX(IF(AND(ISNUMBER(E7),N(E7)&gt;=18264,N(E7)&lt;=73050),E7,0),SUMPRODUCT(MAX(('Service Log'!$B$2:$B$501=$A7)*'Service Log'!$M$2:$M$501))))</f>
        <v>46084</v>
      </c>
      <c r="H7" s="16">
        <f>IF($A7="","",IF(ISNUMBER(F7),G7+F7,"n/a"))</f>
        <v>46449</v>
      </c>
      <c r="I7" s="17">
        <f>IF($A7="","",IF(AND(ISNUMBER(H7),AND(ISNUMBER(Dashboard!$B$4),N(Dashboard!$B$4)&gt;=18264,N(Dashboard!$B$4)&lt;=73050)),H7-Dashboard!$B$4,"n/a"))</f>
        <v>121</v>
      </c>
      <c r="J7" s="18" t="str">
        <f>IF($A7="","",IF(OR(SUM(Dashboard!$B$18:$B$23)&gt;0,NOT(ISNUMBER(I7))),"Check data",IF(I7&lt;0,"Overdue",IF(I7&lt;=Dashboard!$B$5,"Due soon","OK"))))</f>
        <v>OK</v>
      </c>
      <c r="K7" s="17">
        <f>IF($A7="","",SUMPRODUCT(--('Service Log'!$B$2:$B$501=$A7)))</f>
        <v>1</v>
      </c>
      <c r="L7" s="19">
        <f>IF($A7="","",SUMPRODUCT(--('Service Log'!$B$2:$B$501=$A7),'Service Log'!$K$2:$K$501))</f>
        <v>142.5</v>
      </c>
      <c r="M7" s="18" t="str">
        <f>IF(COUNTA($A7:$F7)=0,"",IF($A7="","Check ID",IF(SUMPRODUCT(--($A$2:$A$201=$A7))&gt;1,"Duplicate ID",IF(OR(NOT(AND(ISNUMBER(E7),N(E7)&gt;=18264,N(E7)&lt;=73050)),NOT(AND(ISNUMBER(F7),N(F7)&gt;=1,N(F7)&lt;=3650))),"Check inputs","OK"))))</f>
        <v>OK</v>
      </c>
    </row>
    <row r="8" spans="1:13" x14ac:dyDescent="0.25">
      <c r="A8" s="12"/>
      <c r="B8" s="13"/>
      <c r="C8" s="13"/>
      <c r="D8" s="13"/>
      <c r="E8" s="14"/>
      <c r="F8" s="15"/>
      <c r="G8" s="16" t="str">
        <f>IF($A8="","",MAX(IF(AND(ISNUMBER(E8),N(E8)&gt;=18264,N(E8)&lt;=73050),E8,0),SUMPRODUCT(MAX(('Service Log'!$B$2:$B$501=$A8)*'Service Log'!$M$2:$M$501))))</f>
        <v/>
      </c>
      <c r="H8" s="16" t="str">
        <f>IF($A8="","",IF(ISNUMBER(F8),G8+F8,"n/a"))</f>
        <v/>
      </c>
      <c r="I8" s="17" t="str">
        <f>IF($A8="","",IF(AND(ISNUMBER(H8),AND(ISNUMBER(Dashboard!$B$4),N(Dashboard!$B$4)&gt;=18264,N(Dashboard!$B$4)&lt;=73050)),H8-Dashboard!$B$4,"n/a"))</f>
        <v/>
      </c>
      <c r="J8" s="18" t="str">
        <f>IF($A8="","",IF(OR(SUM(Dashboard!$B$18:$B$23)&gt;0,NOT(ISNUMBER(I8))),"Check data",IF(I8&lt;0,"Overdue",IF(I8&lt;=Dashboard!$B$5,"Due soon","OK"))))</f>
        <v/>
      </c>
      <c r="K8" s="17" t="str">
        <f>IF($A8="","",SUMPRODUCT(--('Service Log'!$B$2:$B$501=$A8)))</f>
        <v/>
      </c>
      <c r="L8" s="19" t="str">
        <f>IF($A8="","",SUMPRODUCT(--('Service Log'!$B$2:$B$501=$A8),'Service Log'!$K$2:$K$501))</f>
        <v/>
      </c>
      <c r="M8" s="18" t="str">
        <f>IF(COUNTA($A8:$F8)=0,"",IF($A8="","Check ID",IF(SUMPRODUCT(--($A$2:$A$201=$A8))&gt;1,"Duplicate ID",IF(OR(NOT(AND(ISNUMBER(E8),N(E8)&gt;=18264,N(E8)&lt;=73050)),NOT(AND(ISNUMBER(F8),N(F8)&gt;=1,N(F8)&lt;=3650))),"Check inputs","OK"))))</f>
        <v/>
      </c>
    </row>
    <row r="9" spans="1:13" x14ac:dyDescent="0.25">
      <c r="A9" s="12"/>
      <c r="B9" s="13"/>
      <c r="C9" s="13"/>
      <c r="D9" s="13"/>
      <c r="E9" s="14"/>
      <c r="F9" s="15"/>
      <c r="G9" s="16" t="str">
        <f>IF($A9="","",MAX(IF(AND(ISNUMBER(E9),N(E9)&gt;=18264,N(E9)&lt;=73050),E9,0),SUMPRODUCT(MAX(('Service Log'!$B$2:$B$501=$A9)*'Service Log'!$M$2:$M$501))))</f>
        <v/>
      </c>
      <c r="H9" s="16" t="str">
        <f>IF($A9="","",IF(ISNUMBER(F9),G9+F9,"n/a"))</f>
        <v/>
      </c>
      <c r="I9" s="17" t="str">
        <f>IF($A9="","",IF(AND(ISNUMBER(H9),AND(ISNUMBER(Dashboard!$B$4),N(Dashboard!$B$4)&gt;=18264,N(Dashboard!$B$4)&lt;=73050)),H9-Dashboard!$B$4,"n/a"))</f>
        <v/>
      </c>
      <c r="J9" s="18" t="str">
        <f>IF($A9="","",IF(OR(SUM(Dashboard!$B$18:$B$23)&gt;0,NOT(ISNUMBER(I9))),"Check data",IF(I9&lt;0,"Overdue",IF(I9&lt;=Dashboard!$B$5,"Due soon","OK"))))</f>
        <v/>
      </c>
      <c r="K9" s="17" t="str">
        <f>IF($A9="","",SUMPRODUCT(--('Service Log'!$B$2:$B$501=$A9)))</f>
        <v/>
      </c>
      <c r="L9" s="19" t="str">
        <f>IF($A9="","",SUMPRODUCT(--('Service Log'!$B$2:$B$501=$A9),'Service Log'!$K$2:$K$501))</f>
        <v/>
      </c>
      <c r="M9" s="18" t="str">
        <f>IF(COUNTA($A9:$F9)=0,"",IF($A9="","Check ID",IF(SUMPRODUCT(--($A$2:$A$201=$A9))&gt;1,"Duplicate ID",IF(OR(NOT(AND(ISNUMBER(E9),N(E9)&gt;=18264,N(E9)&lt;=73050)),NOT(AND(ISNUMBER(F9),N(F9)&gt;=1,N(F9)&lt;=3650))),"Check inputs","OK"))))</f>
        <v/>
      </c>
    </row>
    <row r="10" spans="1:13" x14ac:dyDescent="0.25">
      <c r="A10" s="12"/>
      <c r="B10" s="13"/>
      <c r="C10" s="13"/>
      <c r="D10" s="13"/>
      <c r="E10" s="14"/>
      <c r="F10" s="15"/>
      <c r="G10" s="16" t="str">
        <f>IF($A10="","",MAX(IF(AND(ISNUMBER(E10),N(E10)&gt;=18264,N(E10)&lt;=73050),E10,0),SUMPRODUCT(MAX(('Service Log'!$B$2:$B$501=$A10)*'Service Log'!$M$2:$M$501))))</f>
        <v/>
      </c>
      <c r="H10" s="16" t="str">
        <f>IF($A10="","",IF(ISNUMBER(F10),G10+F10,"n/a"))</f>
        <v/>
      </c>
      <c r="I10" s="17" t="str">
        <f>IF($A10="","",IF(AND(ISNUMBER(H10),AND(ISNUMBER(Dashboard!$B$4),N(Dashboard!$B$4)&gt;=18264,N(Dashboard!$B$4)&lt;=73050)),H10-Dashboard!$B$4,"n/a"))</f>
        <v/>
      </c>
      <c r="J10" s="18" t="str">
        <f>IF($A10="","",IF(OR(SUM(Dashboard!$B$18:$B$23)&gt;0,NOT(ISNUMBER(I10))),"Check data",IF(I10&lt;0,"Overdue",IF(I10&lt;=Dashboard!$B$5,"Due soon","OK"))))</f>
        <v/>
      </c>
      <c r="K10" s="17" t="str">
        <f>IF($A10="","",SUMPRODUCT(--('Service Log'!$B$2:$B$501=$A10)))</f>
        <v/>
      </c>
      <c r="L10" s="19" t="str">
        <f>IF($A10="","",SUMPRODUCT(--('Service Log'!$B$2:$B$501=$A10),'Service Log'!$K$2:$K$501))</f>
        <v/>
      </c>
      <c r="M10" s="18" t="str">
        <f>IF(COUNTA($A10:$F10)=0,"",IF($A10="","Check ID",IF(SUMPRODUCT(--($A$2:$A$201=$A10))&gt;1,"Duplicate ID",IF(OR(NOT(AND(ISNUMBER(E10),N(E10)&gt;=18264,N(E10)&lt;=73050)),NOT(AND(ISNUMBER(F10),N(F10)&gt;=1,N(F10)&lt;=3650))),"Check inputs","OK"))))</f>
        <v/>
      </c>
    </row>
    <row r="11" spans="1:13" x14ac:dyDescent="0.25">
      <c r="A11" s="12"/>
      <c r="B11" s="13"/>
      <c r="C11" s="13"/>
      <c r="D11" s="13"/>
      <c r="E11" s="14"/>
      <c r="F11" s="15"/>
      <c r="G11" s="16" t="str">
        <f>IF($A11="","",MAX(IF(AND(ISNUMBER(E11),N(E11)&gt;=18264,N(E11)&lt;=73050),E11,0),SUMPRODUCT(MAX(('Service Log'!$B$2:$B$501=$A11)*'Service Log'!$M$2:$M$501))))</f>
        <v/>
      </c>
      <c r="H11" s="16" t="str">
        <f>IF($A11="","",IF(ISNUMBER(F11),G11+F11,"n/a"))</f>
        <v/>
      </c>
      <c r="I11" s="17" t="str">
        <f>IF($A11="","",IF(AND(ISNUMBER(H11),AND(ISNUMBER(Dashboard!$B$4),N(Dashboard!$B$4)&gt;=18264,N(Dashboard!$B$4)&lt;=73050)),H11-Dashboard!$B$4,"n/a"))</f>
        <v/>
      </c>
      <c r="J11" s="18" t="str">
        <f>IF($A11="","",IF(OR(SUM(Dashboard!$B$18:$B$23)&gt;0,NOT(ISNUMBER(I11))),"Check data",IF(I11&lt;0,"Overdue",IF(I11&lt;=Dashboard!$B$5,"Due soon","OK"))))</f>
        <v/>
      </c>
      <c r="K11" s="17" t="str">
        <f>IF($A11="","",SUMPRODUCT(--('Service Log'!$B$2:$B$501=$A11)))</f>
        <v/>
      </c>
      <c r="L11" s="19" t="str">
        <f>IF($A11="","",SUMPRODUCT(--('Service Log'!$B$2:$B$501=$A11),'Service Log'!$K$2:$K$501))</f>
        <v/>
      </c>
      <c r="M11" s="18" t="str">
        <f>IF(COUNTA($A11:$F11)=0,"",IF($A11="","Check ID",IF(SUMPRODUCT(--($A$2:$A$201=$A11))&gt;1,"Duplicate ID",IF(OR(NOT(AND(ISNUMBER(E11),N(E11)&gt;=18264,N(E11)&lt;=73050)),NOT(AND(ISNUMBER(F11),N(F11)&gt;=1,N(F11)&lt;=3650))),"Check inputs","OK"))))</f>
        <v/>
      </c>
    </row>
    <row r="12" spans="1:13" x14ac:dyDescent="0.25">
      <c r="A12" s="12"/>
      <c r="B12" s="13"/>
      <c r="C12" s="13"/>
      <c r="D12" s="13"/>
      <c r="E12" s="14"/>
      <c r="F12" s="15"/>
      <c r="G12" s="16" t="str">
        <f>IF($A12="","",MAX(IF(AND(ISNUMBER(E12),N(E12)&gt;=18264,N(E12)&lt;=73050),E12,0),SUMPRODUCT(MAX(('Service Log'!$B$2:$B$501=$A12)*'Service Log'!$M$2:$M$501))))</f>
        <v/>
      </c>
      <c r="H12" s="16" t="str">
        <f>IF($A12="","",IF(ISNUMBER(F12),G12+F12,"n/a"))</f>
        <v/>
      </c>
      <c r="I12" s="17" t="str">
        <f>IF($A12="","",IF(AND(ISNUMBER(H12),AND(ISNUMBER(Dashboard!$B$4),N(Dashboard!$B$4)&gt;=18264,N(Dashboard!$B$4)&lt;=73050)),H12-Dashboard!$B$4,"n/a"))</f>
        <v/>
      </c>
      <c r="J12" s="18" t="str">
        <f>IF($A12="","",IF(OR(SUM(Dashboard!$B$18:$B$23)&gt;0,NOT(ISNUMBER(I12))),"Check data",IF(I12&lt;0,"Overdue",IF(I12&lt;=Dashboard!$B$5,"Due soon","OK"))))</f>
        <v/>
      </c>
      <c r="K12" s="17" t="str">
        <f>IF($A12="","",SUMPRODUCT(--('Service Log'!$B$2:$B$501=$A12)))</f>
        <v/>
      </c>
      <c r="L12" s="19" t="str">
        <f>IF($A12="","",SUMPRODUCT(--('Service Log'!$B$2:$B$501=$A12),'Service Log'!$K$2:$K$501))</f>
        <v/>
      </c>
      <c r="M12" s="18" t="str">
        <f>IF(COUNTA($A12:$F12)=0,"",IF($A12="","Check ID",IF(SUMPRODUCT(--($A$2:$A$201=$A12))&gt;1,"Duplicate ID",IF(OR(NOT(AND(ISNUMBER(E12),N(E12)&gt;=18264,N(E12)&lt;=73050)),NOT(AND(ISNUMBER(F12),N(F12)&gt;=1,N(F12)&lt;=3650))),"Check inputs","OK"))))</f>
        <v/>
      </c>
    </row>
    <row r="13" spans="1:13" x14ac:dyDescent="0.25">
      <c r="A13" s="12"/>
      <c r="B13" s="13"/>
      <c r="C13" s="13"/>
      <c r="D13" s="13"/>
      <c r="E13" s="14"/>
      <c r="F13" s="15"/>
      <c r="G13" s="16" t="str">
        <f>IF($A13="","",MAX(IF(AND(ISNUMBER(E13),N(E13)&gt;=18264,N(E13)&lt;=73050),E13,0),SUMPRODUCT(MAX(('Service Log'!$B$2:$B$501=$A13)*'Service Log'!$M$2:$M$501))))</f>
        <v/>
      </c>
      <c r="H13" s="16" t="str">
        <f>IF($A13="","",IF(ISNUMBER(F13),G13+F13,"n/a"))</f>
        <v/>
      </c>
      <c r="I13" s="17" t="str">
        <f>IF($A13="","",IF(AND(ISNUMBER(H13),AND(ISNUMBER(Dashboard!$B$4),N(Dashboard!$B$4)&gt;=18264,N(Dashboard!$B$4)&lt;=73050)),H13-Dashboard!$B$4,"n/a"))</f>
        <v/>
      </c>
      <c r="J13" s="18" t="str">
        <f>IF($A13="","",IF(OR(SUM(Dashboard!$B$18:$B$23)&gt;0,NOT(ISNUMBER(I13))),"Check data",IF(I13&lt;0,"Overdue",IF(I13&lt;=Dashboard!$B$5,"Due soon","OK"))))</f>
        <v/>
      </c>
      <c r="K13" s="17" t="str">
        <f>IF($A13="","",SUMPRODUCT(--('Service Log'!$B$2:$B$501=$A13)))</f>
        <v/>
      </c>
      <c r="L13" s="19" t="str">
        <f>IF($A13="","",SUMPRODUCT(--('Service Log'!$B$2:$B$501=$A13),'Service Log'!$K$2:$K$501))</f>
        <v/>
      </c>
      <c r="M13" s="18" t="str">
        <f>IF(COUNTA($A13:$F13)=0,"",IF($A13="","Check ID",IF(SUMPRODUCT(--($A$2:$A$201=$A13))&gt;1,"Duplicate ID",IF(OR(NOT(AND(ISNUMBER(E13),N(E13)&gt;=18264,N(E13)&lt;=73050)),NOT(AND(ISNUMBER(F13),N(F13)&gt;=1,N(F13)&lt;=3650))),"Check inputs","OK"))))</f>
        <v/>
      </c>
    </row>
    <row r="14" spans="1:13" x14ac:dyDescent="0.25">
      <c r="A14" s="12"/>
      <c r="B14" s="13"/>
      <c r="C14" s="13"/>
      <c r="D14" s="13"/>
      <c r="E14" s="14"/>
      <c r="F14" s="15"/>
      <c r="G14" s="16" t="str">
        <f>IF($A14="","",MAX(IF(AND(ISNUMBER(E14),N(E14)&gt;=18264,N(E14)&lt;=73050),E14,0),SUMPRODUCT(MAX(('Service Log'!$B$2:$B$501=$A14)*'Service Log'!$M$2:$M$501))))</f>
        <v/>
      </c>
      <c r="H14" s="16" t="str">
        <f>IF($A14="","",IF(ISNUMBER(F14),G14+F14,"n/a"))</f>
        <v/>
      </c>
      <c r="I14" s="17" t="str">
        <f>IF($A14="","",IF(AND(ISNUMBER(H14),AND(ISNUMBER(Dashboard!$B$4),N(Dashboard!$B$4)&gt;=18264,N(Dashboard!$B$4)&lt;=73050)),H14-Dashboard!$B$4,"n/a"))</f>
        <v/>
      </c>
      <c r="J14" s="18" t="str">
        <f>IF($A14="","",IF(OR(SUM(Dashboard!$B$18:$B$23)&gt;0,NOT(ISNUMBER(I14))),"Check data",IF(I14&lt;0,"Overdue",IF(I14&lt;=Dashboard!$B$5,"Due soon","OK"))))</f>
        <v/>
      </c>
      <c r="K14" s="17" t="str">
        <f>IF($A14="","",SUMPRODUCT(--('Service Log'!$B$2:$B$501=$A14)))</f>
        <v/>
      </c>
      <c r="L14" s="19" t="str">
        <f>IF($A14="","",SUMPRODUCT(--('Service Log'!$B$2:$B$501=$A14),'Service Log'!$K$2:$K$501))</f>
        <v/>
      </c>
      <c r="M14" s="18" t="str">
        <f>IF(COUNTA($A14:$F14)=0,"",IF($A14="","Check ID",IF(SUMPRODUCT(--($A$2:$A$201=$A14))&gt;1,"Duplicate ID",IF(OR(NOT(AND(ISNUMBER(E14),N(E14)&gt;=18264,N(E14)&lt;=73050)),NOT(AND(ISNUMBER(F14),N(F14)&gt;=1,N(F14)&lt;=3650))),"Check inputs","OK"))))</f>
        <v/>
      </c>
    </row>
    <row r="15" spans="1:13" x14ac:dyDescent="0.25">
      <c r="A15" s="12"/>
      <c r="B15" s="13"/>
      <c r="C15" s="13"/>
      <c r="D15" s="13"/>
      <c r="E15" s="14"/>
      <c r="F15" s="15"/>
      <c r="G15" s="16" t="str">
        <f>IF($A15="","",MAX(IF(AND(ISNUMBER(E15),N(E15)&gt;=18264,N(E15)&lt;=73050),E15,0),SUMPRODUCT(MAX(('Service Log'!$B$2:$B$501=$A15)*'Service Log'!$M$2:$M$501))))</f>
        <v/>
      </c>
      <c r="H15" s="16" t="str">
        <f>IF($A15="","",IF(ISNUMBER(F15),G15+F15,"n/a"))</f>
        <v/>
      </c>
      <c r="I15" s="17" t="str">
        <f>IF($A15="","",IF(AND(ISNUMBER(H15),AND(ISNUMBER(Dashboard!$B$4),N(Dashboard!$B$4)&gt;=18264,N(Dashboard!$B$4)&lt;=73050)),H15-Dashboard!$B$4,"n/a"))</f>
        <v/>
      </c>
      <c r="J15" s="18" t="str">
        <f>IF($A15="","",IF(OR(SUM(Dashboard!$B$18:$B$23)&gt;0,NOT(ISNUMBER(I15))),"Check data",IF(I15&lt;0,"Overdue",IF(I15&lt;=Dashboard!$B$5,"Due soon","OK"))))</f>
        <v/>
      </c>
      <c r="K15" s="17" t="str">
        <f>IF($A15="","",SUMPRODUCT(--('Service Log'!$B$2:$B$501=$A15)))</f>
        <v/>
      </c>
      <c r="L15" s="19" t="str">
        <f>IF($A15="","",SUMPRODUCT(--('Service Log'!$B$2:$B$501=$A15),'Service Log'!$K$2:$K$501))</f>
        <v/>
      </c>
      <c r="M15" s="18" t="str">
        <f>IF(COUNTA($A15:$F15)=0,"",IF($A15="","Check ID",IF(SUMPRODUCT(--($A$2:$A$201=$A15))&gt;1,"Duplicate ID",IF(OR(NOT(AND(ISNUMBER(E15),N(E15)&gt;=18264,N(E15)&lt;=73050)),NOT(AND(ISNUMBER(F15),N(F15)&gt;=1,N(F15)&lt;=3650))),"Check inputs","OK"))))</f>
        <v/>
      </c>
    </row>
    <row r="16" spans="1:13" x14ac:dyDescent="0.25">
      <c r="A16" s="12"/>
      <c r="B16" s="13"/>
      <c r="C16" s="13"/>
      <c r="D16" s="13"/>
      <c r="E16" s="14"/>
      <c r="F16" s="15"/>
      <c r="G16" s="16" t="str">
        <f>IF($A16="","",MAX(IF(AND(ISNUMBER(E16),N(E16)&gt;=18264,N(E16)&lt;=73050),E16,0),SUMPRODUCT(MAX(('Service Log'!$B$2:$B$501=$A16)*'Service Log'!$M$2:$M$501))))</f>
        <v/>
      </c>
      <c r="H16" s="16" t="str">
        <f>IF($A16="","",IF(ISNUMBER(F16),G16+F16,"n/a"))</f>
        <v/>
      </c>
      <c r="I16" s="17" t="str">
        <f>IF($A16="","",IF(AND(ISNUMBER(H16),AND(ISNUMBER(Dashboard!$B$4),N(Dashboard!$B$4)&gt;=18264,N(Dashboard!$B$4)&lt;=73050)),H16-Dashboard!$B$4,"n/a"))</f>
        <v/>
      </c>
      <c r="J16" s="18" t="str">
        <f>IF($A16="","",IF(OR(SUM(Dashboard!$B$18:$B$23)&gt;0,NOT(ISNUMBER(I16))),"Check data",IF(I16&lt;0,"Overdue",IF(I16&lt;=Dashboard!$B$5,"Due soon","OK"))))</f>
        <v/>
      </c>
      <c r="K16" s="17" t="str">
        <f>IF($A16="","",SUMPRODUCT(--('Service Log'!$B$2:$B$501=$A16)))</f>
        <v/>
      </c>
      <c r="L16" s="19" t="str">
        <f>IF($A16="","",SUMPRODUCT(--('Service Log'!$B$2:$B$501=$A16),'Service Log'!$K$2:$K$501))</f>
        <v/>
      </c>
      <c r="M16" s="18" t="str">
        <f>IF(COUNTA($A16:$F16)=0,"",IF($A16="","Check ID",IF(SUMPRODUCT(--($A$2:$A$201=$A16))&gt;1,"Duplicate ID",IF(OR(NOT(AND(ISNUMBER(E16),N(E16)&gt;=18264,N(E16)&lt;=73050)),NOT(AND(ISNUMBER(F16),N(F16)&gt;=1,N(F16)&lt;=3650))),"Check inputs","OK"))))</f>
        <v/>
      </c>
    </row>
    <row r="17" spans="1:13" x14ac:dyDescent="0.25">
      <c r="A17" s="12"/>
      <c r="B17" s="13"/>
      <c r="C17" s="13"/>
      <c r="D17" s="13"/>
      <c r="E17" s="14"/>
      <c r="F17" s="15"/>
      <c r="G17" s="16" t="str">
        <f>IF($A17="","",MAX(IF(AND(ISNUMBER(E17),N(E17)&gt;=18264,N(E17)&lt;=73050),E17,0),SUMPRODUCT(MAX(('Service Log'!$B$2:$B$501=$A17)*'Service Log'!$M$2:$M$501))))</f>
        <v/>
      </c>
      <c r="H17" s="16" t="str">
        <f>IF($A17="","",IF(ISNUMBER(F17),G17+F17,"n/a"))</f>
        <v/>
      </c>
      <c r="I17" s="17" t="str">
        <f>IF($A17="","",IF(AND(ISNUMBER(H17),AND(ISNUMBER(Dashboard!$B$4),N(Dashboard!$B$4)&gt;=18264,N(Dashboard!$B$4)&lt;=73050)),H17-Dashboard!$B$4,"n/a"))</f>
        <v/>
      </c>
      <c r="J17" s="18" t="str">
        <f>IF($A17="","",IF(OR(SUM(Dashboard!$B$18:$B$23)&gt;0,NOT(ISNUMBER(I17))),"Check data",IF(I17&lt;0,"Overdue",IF(I17&lt;=Dashboard!$B$5,"Due soon","OK"))))</f>
        <v/>
      </c>
      <c r="K17" s="17" t="str">
        <f>IF($A17="","",SUMPRODUCT(--('Service Log'!$B$2:$B$501=$A17)))</f>
        <v/>
      </c>
      <c r="L17" s="19" t="str">
        <f>IF($A17="","",SUMPRODUCT(--('Service Log'!$B$2:$B$501=$A17),'Service Log'!$K$2:$K$501))</f>
        <v/>
      </c>
      <c r="M17" s="18" t="str">
        <f>IF(COUNTA($A17:$F17)=0,"",IF($A17="","Check ID",IF(SUMPRODUCT(--($A$2:$A$201=$A17))&gt;1,"Duplicate ID",IF(OR(NOT(AND(ISNUMBER(E17),N(E17)&gt;=18264,N(E17)&lt;=73050)),NOT(AND(ISNUMBER(F17),N(F17)&gt;=1,N(F17)&lt;=3650))),"Check inputs","OK"))))</f>
        <v/>
      </c>
    </row>
    <row r="18" spans="1:13" x14ac:dyDescent="0.25">
      <c r="A18" s="12"/>
      <c r="B18" s="13"/>
      <c r="C18" s="13"/>
      <c r="D18" s="13"/>
      <c r="E18" s="14"/>
      <c r="F18" s="15"/>
      <c r="G18" s="16" t="str">
        <f>IF($A18="","",MAX(IF(AND(ISNUMBER(E18),N(E18)&gt;=18264,N(E18)&lt;=73050),E18,0),SUMPRODUCT(MAX(('Service Log'!$B$2:$B$501=$A18)*'Service Log'!$M$2:$M$501))))</f>
        <v/>
      </c>
      <c r="H18" s="16" t="str">
        <f>IF($A18="","",IF(ISNUMBER(F18),G18+F18,"n/a"))</f>
        <v/>
      </c>
      <c r="I18" s="17" t="str">
        <f>IF($A18="","",IF(AND(ISNUMBER(H18),AND(ISNUMBER(Dashboard!$B$4),N(Dashboard!$B$4)&gt;=18264,N(Dashboard!$B$4)&lt;=73050)),H18-Dashboard!$B$4,"n/a"))</f>
        <v/>
      </c>
      <c r="J18" s="18" t="str">
        <f>IF($A18="","",IF(OR(SUM(Dashboard!$B$18:$B$23)&gt;0,NOT(ISNUMBER(I18))),"Check data",IF(I18&lt;0,"Overdue",IF(I18&lt;=Dashboard!$B$5,"Due soon","OK"))))</f>
        <v/>
      </c>
      <c r="K18" s="17" t="str">
        <f>IF($A18="","",SUMPRODUCT(--('Service Log'!$B$2:$B$501=$A18)))</f>
        <v/>
      </c>
      <c r="L18" s="19" t="str">
        <f>IF($A18="","",SUMPRODUCT(--('Service Log'!$B$2:$B$501=$A18),'Service Log'!$K$2:$K$501))</f>
        <v/>
      </c>
      <c r="M18" s="18" t="str">
        <f>IF(COUNTA($A18:$F18)=0,"",IF($A18="","Check ID",IF(SUMPRODUCT(--($A$2:$A$201=$A18))&gt;1,"Duplicate ID",IF(OR(NOT(AND(ISNUMBER(E18),N(E18)&gt;=18264,N(E18)&lt;=73050)),NOT(AND(ISNUMBER(F18),N(F18)&gt;=1,N(F18)&lt;=3650))),"Check inputs","OK"))))</f>
        <v/>
      </c>
    </row>
    <row r="19" spans="1:13" x14ac:dyDescent="0.25">
      <c r="A19" s="12"/>
      <c r="B19" s="13"/>
      <c r="C19" s="13"/>
      <c r="D19" s="13"/>
      <c r="E19" s="14"/>
      <c r="F19" s="15"/>
      <c r="G19" s="16" t="str">
        <f>IF($A19="","",MAX(IF(AND(ISNUMBER(E19),N(E19)&gt;=18264,N(E19)&lt;=73050),E19,0),SUMPRODUCT(MAX(('Service Log'!$B$2:$B$501=$A19)*'Service Log'!$M$2:$M$501))))</f>
        <v/>
      </c>
      <c r="H19" s="16" t="str">
        <f>IF($A19="","",IF(ISNUMBER(F19),G19+F19,"n/a"))</f>
        <v/>
      </c>
      <c r="I19" s="17" t="str">
        <f>IF($A19="","",IF(AND(ISNUMBER(H19),AND(ISNUMBER(Dashboard!$B$4),N(Dashboard!$B$4)&gt;=18264,N(Dashboard!$B$4)&lt;=73050)),H19-Dashboard!$B$4,"n/a"))</f>
        <v/>
      </c>
      <c r="J19" s="18" t="str">
        <f>IF($A19="","",IF(OR(SUM(Dashboard!$B$18:$B$23)&gt;0,NOT(ISNUMBER(I19))),"Check data",IF(I19&lt;0,"Overdue",IF(I19&lt;=Dashboard!$B$5,"Due soon","OK"))))</f>
        <v/>
      </c>
      <c r="K19" s="17" t="str">
        <f>IF($A19="","",SUMPRODUCT(--('Service Log'!$B$2:$B$501=$A19)))</f>
        <v/>
      </c>
      <c r="L19" s="19" t="str">
        <f>IF($A19="","",SUMPRODUCT(--('Service Log'!$B$2:$B$501=$A19),'Service Log'!$K$2:$K$501))</f>
        <v/>
      </c>
      <c r="M19" s="18" t="str">
        <f>IF(COUNTA($A19:$F19)=0,"",IF($A19="","Check ID",IF(SUMPRODUCT(--($A$2:$A$201=$A19))&gt;1,"Duplicate ID",IF(OR(NOT(AND(ISNUMBER(E19),N(E19)&gt;=18264,N(E19)&lt;=73050)),NOT(AND(ISNUMBER(F19),N(F19)&gt;=1,N(F19)&lt;=3650))),"Check inputs","OK"))))</f>
        <v/>
      </c>
    </row>
    <row r="20" spans="1:13" x14ac:dyDescent="0.25">
      <c r="A20" s="12"/>
      <c r="B20" s="13"/>
      <c r="C20" s="13"/>
      <c r="D20" s="13"/>
      <c r="E20" s="14"/>
      <c r="F20" s="15"/>
      <c r="G20" s="16" t="str">
        <f>IF($A20="","",MAX(IF(AND(ISNUMBER(E20),N(E20)&gt;=18264,N(E20)&lt;=73050),E20,0),SUMPRODUCT(MAX(('Service Log'!$B$2:$B$501=$A20)*'Service Log'!$M$2:$M$501))))</f>
        <v/>
      </c>
      <c r="H20" s="16" t="str">
        <f>IF($A20="","",IF(ISNUMBER(F20),G20+F20,"n/a"))</f>
        <v/>
      </c>
      <c r="I20" s="17" t="str">
        <f>IF($A20="","",IF(AND(ISNUMBER(H20),AND(ISNUMBER(Dashboard!$B$4),N(Dashboard!$B$4)&gt;=18264,N(Dashboard!$B$4)&lt;=73050)),H20-Dashboard!$B$4,"n/a"))</f>
        <v/>
      </c>
      <c r="J20" s="18" t="str">
        <f>IF($A20="","",IF(OR(SUM(Dashboard!$B$18:$B$23)&gt;0,NOT(ISNUMBER(I20))),"Check data",IF(I20&lt;0,"Overdue",IF(I20&lt;=Dashboard!$B$5,"Due soon","OK"))))</f>
        <v/>
      </c>
      <c r="K20" s="17" t="str">
        <f>IF($A20="","",SUMPRODUCT(--('Service Log'!$B$2:$B$501=$A20)))</f>
        <v/>
      </c>
      <c r="L20" s="19" t="str">
        <f>IF($A20="","",SUMPRODUCT(--('Service Log'!$B$2:$B$501=$A20),'Service Log'!$K$2:$K$501))</f>
        <v/>
      </c>
      <c r="M20" s="18" t="str">
        <f>IF(COUNTA($A20:$F20)=0,"",IF($A20="","Check ID",IF(SUMPRODUCT(--($A$2:$A$201=$A20))&gt;1,"Duplicate ID",IF(OR(NOT(AND(ISNUMBER(E20),N(E20)&gt;=18264,N(E20)&lt;=73050)),NOT(AND(ISNUMBER(F20),N(F20)&gt;=1,N(F20)&lt;=3650))),"Check inputs","OK"))))</f>
        <v/>
      </c>
    </row>
    <row r="21" spans="1:13" x14ac:dyDescent="0.25">
      <c r="A21" s="12"/>
      <c r="B21" s="13"/>
      <c r="C21" s="13"/>
      <c r="D21" s="13"/>
      <c r="E21" s="14"/>
      <c r="F21" s="15"/>
      <c r="G21" s="16" t="str">
        <f>IF($A21="","",MAX(IF(AND(ISNUMBER(E21),N(E21)&gt;=18264,N(E21)&lt;=73050),E21,0),SUMPRODUCT(MAX(('Service Log'!$B$2:$B$501=$A21)*'Service Log'!$M$2:$M$501))))</f>
        <v/>
      </c>
      <c r="H21" s="16" t="str">
        <f>IF($A21="","",IF(ISNUMBER(F21),G21+F21,"n/a"))</f>
        <v/>
      </c>
      <c r="I21" s="17" t="str">
        <f>IF($A21="","",IF(AND(ISNUMBER(H21),AND(ISNUMBER(Dashboard!$B$4),N(Dashboard!$B$4)&gt;=18264,N(Dashboard!$B$4)&lt;=73050)),H21-Dashboard!$B$4,"n/a"))</f>
        <v/>
      </c>
      <c r="J21" s="18" t="str">
        <f>IF($A21="","",IF(OR(SUM(Dashboard!$B$18:$B$23)&gt;0,NOT(ISNUMBER(I21))),"Check data",IF(I21&lt;0,"Overdue",IF(I21&lt;=Dashboard!$B$5,"Due soon","OK"))))</f>
        <v/>
      </c>
      <c r="K21" s="17" t="str">
        <f>IF($A21="","",SUMPRODUCT(--('Service Log'!$B$2:$B$501=$A21)))</f>
        <v/>
      </c>
      <c r="L21" s="19" t="str">
        <f>IF($A21="","",SUMPRODUCT(--('Service Log'!$B$2:$B$501=$A21),'Service Log'!$K$2:$K$501))</f>
        <v/>
      </c>
      <c r="M21" s="18" t="str">
        <f>IF(COUNTA($A21:$F21)=0,"",IF($A21="","Check ID",IF(SUMPRODUCT(--($A$2:$A$201=$A21))&gt;1,"Duplicate ID",IF(OR(NOT(AND(ISNUMBER(E21),N(E21)&gt;=18264,N(E21)&lt;=73050)),NOT(AND(ISNUMBER(F21),N(F21)&gt;=1,N(F21)&lt;=3650))),"Check inputs","OK"))))</f>
        <v/>
      </c>
    </row>
    <row r="22" spans="1:13" x14ac:dyDescent="0.25">
      <c r="A22" s="12"/>
      <c r="B22" s="13"/>
      <c r="C22" s="13"/>
      <c r="D22" s="13"/>
      <c r="E22" s="14"/>
      <c r="F22" s="15"/>
      <c r="G22" s="16" t="str">
        <f>IF($A22="","",MAX(IF(AND(ISNUMBER(E22),N(E22)&gt;=18264,N(E22)&lt;=73050),E22,0),SUMPRODUCT(MAX(('Service Log'!$B$2:$B$501=$A22)*'Service Log'!$M$2:$M$501))))</f>
        <v/>
      </c>
      <c r="H22" s="16" t="str">
        <f>IF($A22="","",IF(ISNUMBER(F22),G22+F22,"n/a"))</f>
        <v/>
      </c>
      <c r="I22" s="17" t="str">
        <f>IF($A22="","",IF(AND(ISNUMBER(H22),AND(ISNUMBER(Dashboard!$B$4),N(Dashboard!$B$4)&gt;=18264,N(Dashboard!$B$4)&lt;=73050)),H22-Dashboard!$B$4,"n/a"))</f>
        <v/>
      </c>
      <c r="J22" s="18" t="str">
        <f>IF($A22="","",IF(OR(SUM(Dashboard!$B$18:$B$23)&gt;0,NOT(ISNUMBER(I22))),"Check data",IF(I22&lt;0,"Overdue",IF(I22&lt;=Dashboard!$B$5,"Due soon","OK"))))</f>
        <v/>
      </c>
      <c r="K22" s="17" t="str">
        <f>IF($A22="","",SUMPRODUCT(--('Service Log'!$B$2:$B$501=$A22)))</f>
        <v/>
      </c>
      <c r="L22" s="19" t="str">
        <f>IF($A22="","",SUMPRODUCT(--('Service Log'!$B$2:$B$501=$A22),'Service Log'!$K$2:$K$501))</f>
        <v/>
      </c>
      <c r="M22" s="18" t="str">
        <f>IF(COUNTA($A22:$F22)=0,"",IF($A22="","Check ID",IF(SUMPRODUCT(--($A$2:$A$201=$A22))&gt;1,"Duplicate ID",IF(OR(NOT(AND(ISNUMBER(E22),N(E22)&gt;=18264,N(E22)&lt;=73050)),NOT(AND(ISNUMBER(F22),N(F22)&gt;=1,N(F22)&lt;=3650))),"Check inputs","OK"))))</f>
        <v/>
      </c>
    </row>
    <row r="23" spans="1:13" x14ac:dyDescent="0.25">
      <c r="A23" s="12"/>
      <c r="B23" s="13"/>
      <c r="C23" s="13"/>
      <c r="D23" s="13"/>
      <c r="E23" s="14"/>
      <c r="F23" s="15"/>
      <c r="G23" s="16" t="str">
        <f>IF($A23="","",MAX(IF(AND(ISNUMBER(E23),N(E23)&gt;=18264,N(E23)&lt;=73050),E23,0),SUMPRODUCT(MAX(('Service Log'!$B$2:$B$501=$A23)*'Service Log'!$M$2:$M$501))))</f>
        <v/>
      </c>
      <c r="H23" s="16" t="str">
        <f>IF($A23="","",IF(ISNUMBER(F23),G23+F23,"n/a"))</f>
        <v/>
      </c>
      <c r="I23" s="17" t="str">
        <f>IF($A23="","",IF(AND(ISNUMBER(H23),AND(ISNUMBER(Dashboard!$B$4),N(Dashboard!$B$4)&gt;=18264,N(Dashboard!$B$4)&lt;=73050)),H23-Dashboard!$B$4,"n/a"))</f>
        <v/>
      </c>
      <c r="J23" s="18" t="str">
        <f>IF($A23="","",IF(OR(SUM(Dashboard!$B$18:$B$23)&gt;0,NOT(ISNUMBER(I23))),"Check data",IF(I23&lt;0,"Overdue",IF(I23&lt;=Dashboard!$B$5,"Due soon","OK"))))</f>
        <v/>
      </c>
      <c r="K23" s="17" t="str">
        <f>IF($A23="","",SUMPRODUCT(--('Service Log'!$B$2:$B$501=$A23)))</f>
        <v/>
      </c>
      <c r="L23" s="19" t="str">
        <f>IF($A23="","",SUMPRODUCT(--('Service Log'!$B$2:$B$501=$A23),'Service Log'!$K$2:$K$501))</f>
        <v/>
      </c>
      <c r="M23" s="18" t="str">
        <f>IF(COUNTA($A23:$F23)=0,"",IF($A23="","Check ID",IF(SUMPRODUCT(--($A$2:$A$201=$A23))&gt;1,"Duplicate ID",IF(OR(NOT(AND(ISNUMBER(E23),N(E23)&gt;=18264,N(E23)&lt;=73050)),NOT(AND(ISNUMBER(F23),N(F23)&gt;=1,N(F23)&lt;=3650))),"Check inputs","OK"))))</f>
        <v/>
      </c>
    </row>
    <row r="24" spans="1:13" x14ac:dyDescent="0.25">
      <c r="A24" s="12"/>
      <c r="B24" s="13"/>
      <c r="C24" s="13"/>
      <c r="D24" s="13"/>
      <c r="E24" s="14"/>
      <c r="F24" s="15"/>
      <c r="G24" s="16" t="str">
        <f>IF($A24="","",MAX(IF(AND(ISNUMBER(E24),N(E24)&gt;=18264,N(E24)&lt;=73050),E24,0),SUMPRODUCT(MAX(('Service Log'!$B$2:$B$501=$A24)*'Service Log'!$M$2:$M$501))))</f>
        <v/>
      </c>
      <c r="H24" s="16" t="str">
        <f>IF($A24="","",IF(ISNUMBER(F24),G24+F24,"n/a"))</f>
        <v/>
      </c>
      <c r="I24" s="17" t="str">
        <f>IF($A24="","",IF(AND(ISNUMBER(H24),AND(ISNUMBER(Dashboard!$B$4),N(Dashboard!$B$4)&gt;=18264,N(Dashboard!$B$4)&lt;=73050)),H24-Dashboard!$B$4,"n/a"))</f>
        <v/>
      </c>
      <c r="J24" s="18" t="str">
        <f>IF($A24="","",IF(OR(SUM(Dashboard!$B$18:$B$23)&gt;0,NOT(ISNUMBER(I24))),"Check data",IF(I24&lt;0,"Overdue",IF(I24&lt;=Dashboard!$B$5,"Due soon","OK"))))</f>
        <v/>
      </c>
      <c r="K24" s="17" t="str">
        <f>IF($A24="","",SUMPRODUCT(--('Service Log'!$B$2:$B$501=$A24)))</f>
        <v/>
      </c>
      <c r="L24" s="19" t="str">
        <f>IF($A24="","",SUMPRODUCT(--('Service Log'!$B$2:$B$501=$A24),'Service Log'!$K$2:$K$501))</f>
        <v/>
      </c>
      <c r="M24" s="18" t="str">
        <f>IF(COUNTA($A24:$F24)=0,"",IF($A24="","Check ID",IF(SUMPRODUCT(--($A$2:$A$201=$A24))&gt;1,"Duplicate ID",IF(OR(NOT(AND(ISNUMBER(E24),N(E24)&gt;=18264,N(E24)&lt;=73050)),NOT(AND(ISNUMBER(F24),N(F24)&gt;=1,N(F24)&lt;=3650))),"Check inputs","OK"))))</f>
        <v/>
      </c>
    </row>
    <row r="25" spans="1:13" x14ac:dyDescent="0.25">
      <c r="A25" s="12"/>
      <c r="B25" s="13"/>
      <c r="C25" s="13"/>
      <c r="D25" s="13"/>
      <c r="E25" s="14"/>
      <c r="F25" s="15"/>
      <c r="G25" s="16" t="str">
        <f>IF($A25="","",MAX(IF(AND(ISNUMBER(E25),N(E25)&gt;=18264,N(E25)&lt;=73050),E25,0),SUMPRODUCT(MAX(('Service Log'!$B$2:$B$501=$A25)*'Service Log'!$M$2:$M$501))))</f>
        <v/>
      </c>
      <c r="H25" s="16" t="str">
        <f>IF($A25="","",IF(ISNUMBER(F25),G25+F25,"n/a"))</f>
        <v/>
      </c>
      <c r="I25" s="17" t="str">
        <f>IF($A25="","",IF(AND(ISNUMBER(H25),AND(ISNUMBER(Dashboard!$B$4),N(Dashboard!$B$4)&gt;=18264,N(Dashboard!$B$4)&lt;=73050)),H25-Dashboard!$B$4,"n/a"))</f>
        <v/>
      </c>
      <c r="J25" s="18" t="str">
        <f>IF($A25="","",IF(OR(SUM(Dashboard!$B$18:$B$23)&gt;0,NOT(ISNUMBER(I25))),"Check data",IF(I25&lt;0,"Overdue",IF(I25&lt;=Dashboard!$B$5,"Due soon","OK"))))</f>
        <v/>
      </c>
      <c r="K25" s="17" t="str">
        <f>IF($A25="","",SUMPRODUCT(--('Service Log'!$B$2:$B$501=$A25)))</f>
        <v/>
      </c>
      <c r="L25" s="19" t="str">
        <f>IF($A25="","",SUMPRODUCT(--('Service Log'!$B$2:$B$501=$A25),'Service Log'!$K$2:$K$501))</f>
        <v/>
      </c>
      <c r="M25" s="18" t="str">
        <f>IF(COUNTA($A25:$F25)=0,"",IF($A25="","Check ID",IF(SUMPRODUCT(--($A$2:$A$201=$A25))&gt;1,"Duplicate ID",IF(OR(NOT(AND(ISNUMBER(E25),N(E25)&gt;=18264,N(E25)&lt;=73050)),NOT(AND(ISNUMBER(F25),N(F25)&gt;=1,N(F25)&lt;=3650))),"Check inputs","OK"))))</f>
        <v/>
      </c>
    </row>
    <row r="26" spans="1:13" x14ac:dyDescent="0.25">
      <c r="A26" s="12"/>
      <c r="B26" s="13"/>
      <c r="C26" s="13"/>
      <c r="D26" s="13"/>
      <c r="E26" s="14"/>
      <c r="F26" s="15"/>
      <c r="G26" s="16" t="str">
        <f>IF($A26="","",MAX(IF(AND(ISNUMBER(E26),N(E26)&gt;=18264,N(E26)&lt;=73050),E26,0),SUMPRODUCT(MAX(('Service Log'!$B$2:$B$501=$A26)*'Service Log'!$M$2:$M$501))))</f>
        <v/>
      </c>
      <c r="H26" s="16" t="str">
        <f>IF($A26="","",IF(ISNUMBER(F26),G26+F26,"n/a"))</f>
        <v/>
      </c>
      <c r="I26" s="17" t="str">
        <f>IF($A26="","",IF(AND(ISNUMBER(H26),AND(ISNUMBER(Dashboard!$B$4),N(Dashboard!$B$4)&gt;=18264,N(Dashboard!$B$4)&lt;=73050)),H26-Dashboard!$B$4,"n/a"))</f>
        <v/>
      </c>
      <c r="J26" s="18" t="str">
        <f>IF($A26="","",IF(OR(SUM(Dashboard!$B$18:$B$23)&gt;0,NOT(ISNUMBER(I26))),"Check data",IF(I26&lt;0,"Overdue",IF(I26&lt;=Dashboard!$B$5,"Due soon","OK"))))</f>
        <v/>
      </c>
      <c r="K26" s="17" t="str">
        <f>IF($A26="","",SUMPRODUCT(--('Service Log'!$B$2:$B$501=$A26)))</f>
        <v/>
      </c>
      <c r="L26" s="19" t="str">
        <f>IF($A26="","",SUMPRODUCT(--('Service Log'!$B$2:$B$501=$A26),'Service Log'!$K$2:$K$501))</f>
        <v/>
      </c>
      <c r="M26" s="18" t="str">
        <f>IF(COUNTA($A26:$F26)=0,"",IF($A26="","Check ID",IF(SUMPRODUCT(--($A$2:$A$201=$A26))&gt;1,"Duplicate ID",IF(OR(NOT(AND(ISNUMBER(E26),N(E26)&gt;=18264,N(E26)&lt;=73050)),NOT(AND(ISNUMBER(F26),N(F26)&gt;=1,N(F26)&lt;=3650))),"Check inputs","OK"))))</f>
        <v/>
      </c>
    </row>
    <row r="27" spans="1:13" x14ac:dyDescent="0.25">
      <c r="A27" s="12"/>
      <c r="B27" s="13"/>
      <c r="C27" s="13"/>
      <c r="D27" s="13"/>
      <c r="E27" s="14"/>
      <c r="F27" s="15"/>
      <c r="G27" s="16" t="str">
        <f>IF($A27="","",MAX(IF(AND(ISNUMBER(E27),N(E27)&gt;=18264,N(E27)&lt;=73050),E27,0),SUMPRODUCT(MAX(('Service Log'!$B$2:$B$501=$A27)*'Service Log'!$M$2:$M$501))))</f>
        <v/>
      </c>
      <c r="H27" s="16" t="str">
        <f>IF($A27="","",IF(ISNUMBER(F27),G27+F27,"n/a"))</f>
        <v/>
      </c>
      <c r="I27" s="17" t="str">
        <f>IF($A27="","",IF(AND(ISNUMBER(H27),AND(ISNUMBER(Dashboard!$B$4),N(Dashboard!$B$4)&gt;=18264,N(Dashboard!$B$4)&lt;=73050)),H27-Dashboard!$B$4,"n/a"))</f>
        <v/>
      </c>
      <c r="J27" s="18" t="str">
        <f>IF($A27="","",IF(OR(SUM(Dashboard!$B$18:$B$23)&gt;0,NOT(ISNUMBER(I27))),"Check data",IF(I27&lt;0,"Overdue",IF(I27&lt;=Dashboard!$B$5,"Due soon","OK"))))</f>
        <v/>
      </c>
      <c r="K27" s="17" t="str">
        <f>IF($A27="","",SUMPRODUCT(--('Service Log'!$B$2:$B$501=$A27)))</f>
        <v/>
      </c>
      <c r="L27" s="19" t="str">
        <f>IF($A27="","",SUMPRODUCT(--('Service Log'!$B$2:$B$501=$A27),'Service Log'!$K$2:$K$501))</f>
        <v/>
      </c>
      <c r="M27" s="18" t="str">
        <f>IF(COUNTA($A27:$F27)=0,"",IF($A27="","Check ID",IF(SUMPRODUCT(--($A$2:$A$201=$A27))&gt;1,"Duplicate ID",IF(OR(NOT(AND(ISNUMBER(E27),N(E27)&gt;=18264,N(E27)&lt;=73050)),NOT(AND(ISNUMBER(F27),N(F27)&gt;=1,N(F27)&lt;=3650))),"Check inputs","OK"))))</f>
        <v/>
      </c>
    </row>
    <row r="28" spans="1:13" x14ac:dyDescent="0.25">
      <c r="A28" s="12"/>
      <c r="B28" s="13"/>
      <c r="C28" s="13"/>
      <c r="D28" s="13"/>
      <c r="E28" s="14"/>
      <c r="F28" s="15"/>
      <c r="G28" s="16" t="str">
        <f>IF($A28="","",MAX(IF(AND(ISNUMBER(E28),N(E28)&gt;=18264,N(E28)&lt;=73050),E28,0),SUMPRODUCT(MAX(('Service Log'!$B$2:$B$501=$A28)*'Service Log'!$M$2:$M$501))))</f>
        <v/>
      </c>
      <c r="H28" s="16" t="str">
        <f>IF($A28="","",IF(ISNUMBER(F28),G28+F28,"n/a"))</f>
        <v/>
      </c>
      <c r="I28" s="17" t="str">
        <f>IF($A28="","",IF(AND(ISNUMBER(H28),AND(ISNUMBER(Dashboard!$B$4),N(Dashboard!$B$4)&gt;=18264,N(Dashboard!$B$4)&lt;=73050)),H28-Dashboard!$B$4,"n/a"))</f>
        <v/>
      </c>
      <c r="J28" s="18" t="str">
        <f>IF($A28="","",IF(OR(SUM(Dashboard!$B$18:$B$23)&gt;0,NOT(ISNUMBER(I28))),"Check data",IF(I28&lt;0,"Overdue",IF(I28&lt;=Dashboard!$B$5,"Due soon","OK"))))</f>
        <v/>
      </c>
      <c r="K28" s="17" t="str">
        <f>IF($A28="","",SUMPRODUCT(--('Service Log'!$B$2:$B$501=$A28)))</f>
        <v/>
      </c>
      <c r="L28" s="19" t="str">
        <f>IF($A28="","",SUMPRODUCT(--('Service Log'!$B$2:$B$501=$A28),'Service Log'!$K$2:$K$501))</f>
        <v/>
      </c>
      <c r="M28" s="18" t="str">
        <f>IF(COUNTA($A28:$F28)=0,"",IF($A28="","Check ID",IF(SUMPRODUCT(--($A$2:$A$201=$A28))&gt;1,"Duplicate ID",IF(OR(NOT(AND(ISNUMBER(E28),N(E28)&gt;=18264,N(E28)&lt;=73050)),NOT(AND(ISNUMBER(F28),N(F28)&gt;=1,N(F28)&lt;=3650))),"Check inputs","OK"))))</f>
        <v/>
      </c>
    </row>
    <row r="29" spans="1:13" x14ac:dyDescent="0.25">
      <c r="A29" s="12"/>
      <c r="B29" s="13"/>
      <c r="C29" s="13"/>
      <c r="D29" s="13"/>
      <c r="E29" s="14"/>
      <c r="F29" s="15"/>
      <c r="G29" s="16" t="str">
        <f>IF($A29="","",MAX(IF(AND(ISNUMBER(E29),N(E29)&gt;=18264,N(E29)&lt;=73050),E29,0),SUMPRODUCT(MAX(('Service Log'!$B$2:$B$501=$A29)*'Service Log'!$M$2:$M$501))))</f>
        <v/>
      </c>
      <c r="H29" s="16" t="str">
        <f>IF($A29="","",IF(ISNUMBER(F29),G29+F29,"n/a"))</f>
        <v/>
      </c>
      <c r="I29" s="17" t="str">
        <f>IF($A29="","",IF(AND(ISNUMBER(H29),AND(ISNUMBER(Dashboard!$B$4),N(Dashboard!$B$4)&gt;=18264,N(Dashboard!$B$4)&lt;=73050)),H29-Dashboard!$B$4,"n/a"))</f>
        <v/>
      </c>
      <c r="J29" s="18" t="str">
        <f>IF($A29="","",IF(OR(SUM(Dashboard!$B$18:$B$23)&gt;0,NOT(ISNUMBER(I29))),"Check data",IF(I29&lt;0,"Overdue",IF(I29&lt;=Dashboard!$B$5,"Due soon","OK"))))</f>
        <v/>
      </c>
      <c r="K29" s="17" t="str">
        <f>IF($A29="","",SUMPRODUCT(--('Service Log'!$B$2:$B$501=$A29)))</f>
        <v/>
      </c>
      <c r="L29" s="19" t="str">
        <f>IF($A29="","",SUMPRODUCT(--('Service Log'!$B$2:$B$501=$A29),'Service Log'!$K$2:$K$501))</f>
        <v/>
      </c>
      <c r="M29" s="18" t="str">
        <f>IF(COUNTA($A29:$F29)=0,"",IF($A29="","Check ID",IF(SUMPRODUCT(--($A$2:$A$201=$A29))&gt;1,"Duplicate ID",IF(OR(NOT(AND(ISNUMBER(E29),N(E29)&gt;=18264,N(E29)&lt;=73050)),NOT(AND(ISNUMBER(F29),N(F29)&gt;=1,N(F29)&lt;=3650))),"Check inputs","OK"))))</f>
        <v/>
      </c>
    </row>
    <row r="30" spans="1:13" x14ac:dyDescent="0.25">
      <c r="A30" s="12"/>
      <c r="B30" s="13"/>
      <c r="C30" s="13"/>
      <c r="D30" s="13"/>
      <c r="E30" s="14"/>
      <c r="F30" s="15"/>
      <c r="G30" s="16" t="str">
        <f>IF($A30="","",MAX(IF(AND(ISNUMBER(E30),N(E30)&gt;=18264,N(E30)&lt;=73050),E30,0),SUMPRODUCT(MAX(('Service Log'!$B$2:$B$501=$A30)*'Service Log'!$M$2:$M$501))))</f>
        <v/>
      </c>
      <c r="H30" s="16" t="str">
        <f>IF($A30="","",IF(ISNUMBER(F30),G30+F30,"n/a"))</f>
        <v/>
      </c>
      <c r="I30" s="17" t="str">
        <f>IF($A30="","",IF(AND(ISNUMBER(H30),AND(ISNUMBER(Dashboard!$B$4),N(Dashboard!$B$4)&gt;=18264,N(Dashboard!$B$4)&lt;=73050)),H30-Dashboard!$B$4,"n/a"))</f>
        <v/>
      </c>
      <c r="J30" s="18" t="str">
        <f>IF($A30="","",IF(OR(SUM(Dashboard!$B$18:$B$23)&gt;0,NOT(ISNUMBER(I30))),"Check data",IF(I30&lt;0,"Overdue",IF(I30&lt;=Dashboard!$B$5,"Due soon","OK"))))</f>
        <v/>
      </c>
      <c r="K30" s="17" t="str">
        <f>IF($A30="","",SUMPRODUCT(--('Service Log'!$B$2:$B$501=$A30)))</f>
        <v/>
      </c>
      <c r="L30" s="19" t="str">
        <f>IF($A30="","",SUMPRODUCT(--('Service Log'!$B$2:$B$501=$A30),'Service Log'!$K$2:$K$501))</f>
        <v/>
      </c>
      <c r="M30" s="18" t="str">
        <f>IF(COUNTA($A30:$F30)=0,"",IF($A30="","Check ID",IF(SUMPRODUCT(--($A$2:$A$201=$A30))&gt;1,"Duplicate ID",IF(OR(NOT(AND(ISNUMBER(E30),N(E30)&gt;=18264,N(E30)&lt;=73050)),NOT(AND(ISNUMBER(F30),N(F30)&gt;=1,N(F30)&lt;=3650))),"Check inputs","OK"))))</f>
        <v/>
      </c>
    </row>
    <row r="31" spans="1:13" x14ac:dyDescent="0.25">
      <c r="A31" s="12"/>
      <c r="B31" s="13"/>
      <c r="C31" s="13"/>
      <c r="D31" s="13"/>
      <c r="E31" s="14"/>
      <c r="F31" s="15"/>
      <c r="G31" s="16" t="str">
        <f>IF($A31="","",MAX(IF(AND(ISNUMBER(E31),N(E31)&gt;=18264,N(E31)&lt;=73050),E31,0),SUMPRODUCT(MAX(('Service Log'!$B$2:$B$501=$A31)*'Service Log'!$M$2:$M$501))))</f>
        <v/>
      </c>
      <c r="H31" s="16" t="str">
        <f>IF($A31="","",IF(ISNUMBER(F31),G31+F31,"n/a"))</f>
        <v/>
      </c>
      <c r="I31" s="17" t="str">
        <f>IF($A31="","",IF(AND(ISNUMBER(H31),AND(ISNUMBER(Dashboard!$B$4),N(Dashboard!$B$4)&gt;=18264,N(Dashboard!$B$4)&lt;=73050)),H31-Dashboard!$B$4,"n/a"))</f>
        <v/>
      </c>
      <c r="J31" s="18" t="str">
        <f>IF($A31="","",IF(OR(SUM(Dashboard!$B$18:$B$23)&gt;0,NOT(ISNUMBER(I31))),"Check data",IF(I31&lt;0,"Overdue",IF(I31&lt;=Dashboard!$B$5,"Due soon","OK"))))</f>
        <v/>
      </c>
      <c r="K31" s="17" t="str">
        <f>IF($A31="","",SUMPRODUCT(--('Service Log'!$B$2:$B$501=$A31)))</f>
        <v/>
      </c>
      <c r="L31" s="19" t="str">
        <f>IF($A31="","",SUMPRODUCT(--('Service Log'!$B$2:$B$501=$A31),'Service Log'!$K$2:$K$501))</f>
        <v/>
      </c>
      <c r="M31" s="18" t="str">
        <f>IF(COUNTA($A31:$F31)=0,"",IF($A31="","Check ID",IF(SUMPRODUCT(--($A$2:$A$201=$A31))&gt;1,"Duplicate ID",IF(OR(NOT(AND(ISNUMBER(E31),N(E31)&gt;=18264,N(E31)&lt;=73050)),NOT(AND(ISNUMBER(F31),N(F31)&gt;=1,N(F31)&lt;=3650))),"Check inputs","OK"))))</f>
        <v/>
      </c>
    </row>
    <row r="32" spans="1:13" x14ac:dyDescent="0.25">
      <c r="A32" s="12"/>
      <c r="B32" s="13"/>
      <c r="C32" s="13"/>
      <c r="D32" s="13"/>
      <c r="E32" s="14"/>
      <c r="F32" s="15"/>
      <c r="G32" s="16" t="str">
        <f>IF($A32="","",MAX(IF(AND(ISNUMBER(E32),N(E32)&gt;=18264,N(E32)&lt;=73050),E32,0),SUMPRODUCT(MAX(('Service Log'!$B$2:$B$501=$A32)*'Service Log'!$M$2:$M$501))))</f>
        <v/>
      </c>
      <c r="H32" s="16" t="str">
        <f>IF($A32="","",IF(ISNUMBER(F32),G32+F32,"n/a"))</f>
        <v/>
      </c>
      <c r="I32" s="17" t="str">
        <f>IF($A32="","",IF(AND(ISNUMBER(H32),AND(ISNUMBER(Dashboard!$B$4),N(Dashboard!$B$4)&gt;=18264,N(Dashboard!$B$4)&lt;=73050)),H32-Dashboard!$B$4,"n/a"))</f>
        <v/>
      </c>
      <c r="J32" s="18" t="str">
        <f>IF($A32="","",IF(OR(SUM(Dashboard!$B$18:$B$23)&gt;0,NOT(ISNUMBER(I32))),"Check data",IF(I32&lt;0,"Overdue",IF(I32&lt;=Dashboard!$B$5,"Due soon","OK"))))</f>
        <v/>
      </c>
      <c r="K32" s="17" t="str">
        <f>IF($A32="","",SUMPRODUCT(--('Service Log'!$B$2:$B$501=$A32)))</f>
        <v/>
      </c>
      <c r="L32" s="19" t="str">
        <f>IF($A32="","",SUMPRODUCT(--('Service Log'!$B$2:$B$501=$A32),'Service Log'!$K$2:$K$501))</f>
        <v/>
      </c>
      <c r="M32" s="18" t="str">
        <f>IF(COUNTA($A32:$F32)=0,"",IF($A32="","Check ID",IF(SUMPRODUCT(--($A$2:$A$201=$A32))&gt;1,"Duplicate ID",IF(OR(NOT(AND(ISNUMBER(E32),N(E32)&gt;=18264,N(E32)&lt;=73050)),NOT(AND(ISNUMBER(F32),N(F32)&gt;=1,N(F32)&lt;=3650))),"Check inputs","OK"))))</f>
        <v/>
      </c>
    </row>
    <row r="33" spans="1:13" x14ac:dyDescent="0.25">
      <c r="A33" s="12"/>
      <c r="B33" s="13"/>
      <c r="C33" s="13"/>
      <c r="D33" s="13"/>
      <c r="E33" s="14"/>
      <c r="F33" s="15"/>
      <c r="G33" s="16" t="str">
        <f>IF($A33="","",MAX(IF(AND(ISNUMBER(E33),N(E33)&gt;=18264,N(E33)&lt;=73050),E33,0),SUMPRODUCT(MAX(('Service Log'!$B$2:$B$501=$A33)*'Service Log'!$M$2:$M$501))))</f>
        <v/>
      </c>
      <c r="H33" s="16" t="str">
        <f>IF($A33="","",IF(ISNUMBER(F33),G33+F33,"n/a"))</f>
        <v/>
      </c>
      <c r="I33" s="17" t="str">
        <f>IF($A33="","",IF(AND(ISNUMBER(H33),AND(ISNUMBER(Dashboard!$B$4),N(Dashboard!$B$4)&gt;=18264,N(Dashboard!$B$4)&lt;=73050)),H33-Dashboard!$B$4,"n/a"))</f>
        <v/>
      </c>
      <c r="J33" s="18" t="str">
        <f>IF($A33="","",IF(OR(SUM(Dashboard!$B$18:$B$23)&gt;0,NOT(ISNUMBER(I33))),"Check data",IF(I33&lt;0,"Overdue",IF(I33&lt;=Dashboard!$B$5,"Due soon","OK"))))</f>
        <v/>
      </c>
      <c r="K33" s="17" t="str">
        <f>IF($A33="","",SUMPRODUCT(--('Service Log'!$B$2:$B$501=$A33)))</f>
        <v/>
      </c>
      <c r="L33" s="19" t="str">
        <f>IF($A33="","",SUMPRODUCT(--('Service Log'!$B$2:$B$501=$A33),'Service Log'!$K$2:$K$501))</f>
        <v/>
      </c>
      <c r="M33" s="18" t="str">
        <f>IF(COUNTA($A33:$F33)=0,"",IF($A33="","Check ID",IF(SUMPRODUCT(--($A$2:$A$201=$A33))&gt;1,"Duplicate ID",IF(OR(NOT(AND(ISNUMBER(E33),N(E33)&gt;=18264,N(E33)&lt;=73050)),NOT(AND(ISNUMBER(F33),N(F33)&gt;=1,N(F33)&lt;=3650))),"Check inputs","OK"))))</f>
        <v/>
      </c>
    </row>
    <row r="34" spans="1:13" x14ac:dyDescent="0.25">
      <c r="A34" s="12"/>
      <c r="B34" s="13"/>
      <c r="C34" s="13"/>
      <c r="D34" s="13"/>
      <c r="E34" s="14"/>
      <c r="F34" s="15"/>
      <c r="G34" s="16" t="str">
        <f>IF($A34="","",MAX(IF(AND(ISNUMBER(E34),N(E34)&gt;=18264,N(E34)&lt;=73050),E34,0),SUMPRODUCT(MAX(('Service Log'!$B$2:$B$501=$A34)*'Service Log'!$M$2:$M$501))))</f>
        <v/>
      </c>
      <c r="H34" s="16" t="str">
        <f>IF($A34="","",IF(ISNUMBER(F34),G34+F34,"n/a"))</f>
        <v/>
      </c>
      <c r="I34" s="17" t="str">
        <f>IF($A34="","",IF(AND(ISNUMBER(H34),AND(ISNUMBER(Dashboard!$B$4),N(Dashboard!$B$4)&gt;=18264,N(Dashboard!$B$4)&lt;=73050)),H34-Dashboard!$B$4,"n/a"))</f>
        <v/>
      </c>
      <c r="J34" s="18" t="str">
        <f>IF($A34="","",IF(OR(SUM(Dashboard!$B$18:$B$23)&gt;0,NOT(ISNUMBER(I34))),"Check data",IF(I34&lt;0,"Overdue",IF(I34&lt;=Dashboard!$B$5,"Due soon","OK"))))</f>
        <v/>
      </c>
      <c r="K34" s="17" t="str">
        <f>IF($A34="","",SUMPRODUCT(--('Service Log'!$B$2:$B$501=$A34)))</f>
        <v/>
      </c>
      <c r="L34" s="19" t="str">
        <f>IF($A34="","",SUMPRODUCT(--('Service Log'!$B$2:$B$501=$A34),'Service Log'!$K$2:$K$501))</f>
        <v/>
      </c>
      <c r="M34" s="18" t="str">
        <f>IF(COUNTA($A34:$F34)=0,"",IF($A34="","Check ID",IF(SUMPRODUCT(--($A$2:$A$201=$A34))&gt;1,"Duplicate ID",IF(OR(NOT(AND(ISNUMBER(E34),N(E34)&gt;=18264,N(E34)&lt;=73050)),NOT(AND(ISNUMBER(F34),N(F34)&gt;=1,N(F34)&lt;=3650))),"Check inputs","OK"))))</f>
        <v/>
      </c>
    </row>
    <row r="35" spans="1:13" x14ac:dyDescent="0.25">
      <c r="A35" s="12"/>
      <c r="B35" s="13"/>
      <c r="C35" s="13"/>
      <c r="D35" s="13"/>
      <c r="E35" s="14"/>
      <c r="F35" s="15"/>
      <c r="G35" s="16" t="str">
        <f>IF($A35="","",MAX(IF(AND(ISNUMBER(E35),N(E35)&gt;=18264,N(E35)&lt;=73050),E35,0),SUMPRODUCT(MAX(('Service Log'!$B$2:$B$501=$A35)*'Service Log'!$M$2:$M$501))))</f>
        <v/>
      </c>
      <c r="H35" s="16" t="str">
        <f>IF($A35="","",IF(ISNUMBER(F35),G35+F35,"n/a"))</f>
        <v/>
      </c>
      <c r="I35" s="17" t="str">
        <f>IF($A35="","",IF(AND(ISNUMBER(H35),AND(ISNUMBER(Dashboard!$B$4),N(Dashboard!$B$4)&gt;=18264,N(Dashboard!$B$4)&lt;=73050)),H35-Dashboard!$B$4,"n/a"))</f>
        <v/>
      </c>
      <c r="J35" s="18" t="str">
        <f>IF($A35="","",IF(OR(SUM(Dashboard!$B$18:$B$23)&gt;0,NOT(ISNUMBER(I35))),"Check data",IF(I35&lt;0,"Overdue",IF(I35&lt;=Dashboard!$B$5,"Due soon","OK"))))</f>
        <v/>
      </c>
      <c r="K35" s="17" t="str">
        <f>IF($A35="","",SUMPRODUCT(--('Service Log'!$B$2:$B$501=$A35)))</f>
        <v/>
      </c>
      <c r="L35" s="19" t="str">
        <f>IF($A35="","",SUMPRODUCT(--('Service Log'!$B$2:$B$501=$A35),'Service Log'!$K$2:$K$501))</f>
        <v/>
      </c>
      <c r="M35" s="18" t="str">
        <f>IF(COUNTA($A35:$F35)=0,"",IF($A35="","Check ID",IF(SUMPRODUCT(--($A$2:$A$201=$A35))&gt;1,"Duplicate ID",IF(OR(NOT(AND(ISNUMBER(E35),N(E35)&gt;=18264,N(E35)&lt;=73050)),NOT(AND(ISNUMBER(F35),N(F35)&gt;=1,N(F35)&lt;=3650))),"Check inputs","OK"))))</f>
        <v/>
      </c>
    </row>
    <row r="36" spans="1:13" x14ac:dyDescent="0.25">
      <c r="A36" s="12"/>
      <c r="B36" s="13"/>
      <c r="C36" s="13"/>
      <c r="D36" s="13"/>
      <c r="E36" s="14"/>
      <c r="F36" s="15"/>
      <c r="G36" s="16" t="str">
        <f>IF($A36="","",MAX(IF(AND(ISNUMBER(E36),N(E36)&gt;=18264,N(E36)&lt;=73050),E36,0),SUMPRODUCT(MAX(('Service Log'!$B$2:$B$501=$A36)*'Service Log'!$M$2:$M$501))))</f>
        <v/>
      </c>
      <c r="H36" s="16" t="str">
        <f>IF($A36="","",IF(ISNUMBER(F36),G36+F36,"n/a"))</f>
        <v/>
      </c>
      <c r="I36" s="17" t="str">
        <f>IF($A36="","",IF(AND(ISNUMBER(H36),AND(ISNUMBER(Dashboard!$B$4),N(Dashboard!$B$4)&gt;=18264,N(Dashboard!$B$4)&lt;=73050)),H36-Dashboard!$B$4,"n/a"))</f>
        <v/>
      </c>
      <c r="J36" s="18" t="str">
        <f>IF($A36="","",IF(OR(SUM(Dashboard!$B$18:$B$23)&gt;0,NOT(ISNUMBER(I36))),"Check data",IF(I36&lt;0,"Overdue",IF(I36&lt;=Dashboard!$B$5,"Due soon","OK"))))</f>
        <v/>
      </c>
      <c r="K36" s="17" t="str">
        <f>IF($A36="","",SUMPRODUCT(--('Service Log'!$B$2:$B$501=$A36)))</f>
        <v/>
      </c>
      <c r="L36" s="19" t="str">
        <f>IF($A36="","",SUMPRODUCT(--('Service Log'!$B$2:$B$501=$A36),'Service Log'!$K$2:$K$501))</f>
        <v/>
      </c>
      <c r="M36" s="18" t="str">
        <f>IF(COUNTA($A36:$F36)=0,"",IF($A36="","Check ID",IF(SUMPRODUCT(--($A$2:$A$201=$A36))&gt;1,"Duplicate ID",IF(OR(NOT(AND(ISNUMBER(E36),N(E36)&gt;=18264,N(E36)&lt;=73050)),NOT(AND(ISNUMBER(F36),N(F36)&gt;=1,N(F36)&lt;=3650))),"Check inputs","OK"))))</f>
        <v/>
      </c>
    </row>
    <row r="37" spans="1:13" x14ac:dyDescent="0.25">
      <c r="A37" s="12"/>
      <c r="B37" s="13"/>
      <c r="C37" s="13"/>
      <c r="D37" s="13"/>
      <c r="E37" s="14"/>
      <c r="F37" s="15"/>
      <c r="G37" s="16" t="str">
        <f>IF($A37="","",MAX(IF(AND(ISNUMBER(E37),N(E37)&gt;=18264,N(E37)&lt;=73050),E37,0),SUMPRODUCT(MAX(('Service Log'!$B$2:$B$501=$A37)*'Service Log'!$M$2:$M$501))))</f>
        <v/>
      </c>
      <c r="H37" s="16" t="str">
        <f>IF($A37="","",IF(ISNUMBER(F37),G37+F37,"n/a"))</f>
        <v/>
      </c>
      <c r="I37" s="17" t="str">
        <f>IF($A37="","",IF(AND(ISNUMBER(H37),AND(ISNUMBER(Dashboard!$B$4),N(Dashboard!$B$4)&gt;=18264,N(Dashboard!$B$4)&lt;=73050)),H37-Dashboard!$B$4,"n/a"))</f>
        <v/>
      </c>
      <c r="J37" s="18" t="str">
        <f>IF($A37="","",IF(OR(SUM(Dashboard!$B$18:$B$23)&gt;0,NOT(ISNUMBER(I37))),"Check data",IF(I37&lt;0,"Overdue",IF(I37&lt;=Dashboard!$B$5,"Due soon","OK"))))</f>
        <v/>
      </c>
      <c r="K37" s="17" t="str">
        <f>IF($A37="","",SUMPRODUCT(--('Service Log'!$B$2:$B$501=$A37)))</f>
        <v/>
      </c>
      <c r="L37" s="19" t="str">
        <f>IF($A37="","",SUMPRODUCT(--('Service Log'!$B$2:$B$501=$A37),'Service Log'!$K$2:$K$501))</f>
        <v/>
      </c>
      <c r="M37" s="18" t="str">
        <f>IF(COUNTA($A37:$F37)=0,"",IF($A37="","Check ID",IF(SUMPRODUCT(--($A$2:$A$201=$A37))&gt;1,"Duplicate ID",IF(OR(NOT(AND(ISNUMBER(E37),N(E37)&gt;=18264,N(E37)&lt;=73050)),NOT(AND(ISNUMBER(F37),N(F37)&gt;=1,N(F37)&lt;=3650))),"Check inputs","OK"))))</f>
        <v/>
      </c>
    </row>
    <row r="38" spans="1:13" x14ac:dyDescent="0.25">
      <c r="A38" s="12"/>
      <c r="B38" s="13"/>
      <c r="C38" s="13"/>
      <c r="D38" s="13"/>
      <c r="E38" s="14"/>
      <c r="F38" s="15"/>
      <c r="G38" s="16" t="str">
        <f>IF($A38="","",MAX(IF(AND(ISNUMBER(E38),N(E38)&gt;=18264,N(E38)&lt;=73050),E38,0),SUMPRODUCT(MAX(('Service Log'!$B$2:$B$501=$A38)*'Service Log'!$M$2:$M$501))))</f>
        <v/>
      </c>
      <c r="H38" s="16" t="str">
        <f>IF($A38="","",IF(ISNUMBER(F38),G38+F38,"n/a"))</f>
        <v/>
      </c>
      <c r="I38" s="17" t="str">
        <f>IF($A38="","",IF(AND(ISNUMBER(H38),AND(ISNUMBER(Dashboard!$B$4),N(Dashboard!$B$4)&gt;=18264,N(Dashboard!$B$4)&lt;=73050)),H38-Dashboard!$B$4,"n/a"))</f>
        <v/>
      </c>
      <c r="J38" s="18" t="str">
        <f>IF($A38="","",IF(OR(SUM(Dashboard!$B$18:$B$23)&gt;0,NOT(ISNUMBER(I38))),"Check data",IF(I38&lt;0,"Overdue",IF(I38&lt;=Dashboard!$B$5,"Due soon","OK"))))</f>
        <v/>
      </c>
      <c r="K38" s="17" t="str">
        <f>IF($A38="","",SUMPRODUCT(--('Service Log'!$B$2:$B$501=$A38)))</f>
        <v/>
      </c>
      <c r="L38" s="19" t="str">
        <f>IF($A38="","",SUMPRODUCT(--('Service Log'!$B$2:$B$501=$A38),'Service Log'!$K$2:$K$501))</f>
        <v/>
      </c>
      <c r="M38" s="18" t="str">
        <f>IF(COUNTA($A38:$F38)=0,"",IF($A38="","Check ID",IF(SUMPRODUCT(--($A$2:$A$201=$A38))&gt;1,"Duplicate ID",IF(OR(NOT(AND(ISNUMBER(E38),N(E38)&gt;=18264,N(E38)&lt;=73050)),NOT(AND(ISNUMBER(F38),N(F38)&gt;=1,N(F38)&lt;=3650))),"Check inputs","OK"))))</f>
        <v/>
      </c>
    </row>
    <row r="39" spans="1:13" x14ac:dyDescent="0.25">
      <c r="A39" s="12"/>
      <c r="B39" s="13"/>
      <c r="C39" s="13"/>
      <c r="D39" s="13"/>
      <c r="E39" s="14"/>
      <c r="F39" s="15"/>
      <c r="G39" s="16" t="str">
        <f>IF($A39="","",MAX(IF(AND(ISNUMBER(E39),N(E39)&gt;=18264,N(E39)&lt;=73050),E39,0),SUMPRODUCT(MAX(('Service Log'!$B$2:$B$501=$A39)*'Service Log'!$M$2:$M$501))))</f>
        <v/>
      </c>
      <c r="H39" s="16" t="str">
        <f>IF($A39="","",IF(ISNUMBER(F39),G39+F39,"n/a"))</f>
        <v/>
      </c>
      <c r="I39" s="17" t="str">
        <f>IF($A39="","",IF(AND(ISNUMBER(H39),AND(ISNUMBER(Dashboard!$B$4),N(Dashboard!$B$4)&gt;=18264,N(Dashboard!$B$4)&lt;=73050)),H39-Dashboard!$B$4,"n/a"))</f>
        <v/>
      </c>
      <c r="J39" s="18" t="str">
        <f>IF($A39="","",IF(OR(SUM(Dashboard!$B$18:$B$23)&gt;0,NOT(ISNUMBER(I39))),"Check data",IF(I39&lt;0,"Overdue",IF(I39&lt;=Dashboard!$B$5,"Due soon","OK"))))</f>
        <v/>
      </c>
      <c r="K39" s="17" t="str">
        <f>IF($A39="","",SUMPRODUCT(--('Service Log'!$B$2:$B$501=$A39)))</f>
        <v/>
      </c>
      <c r="L39" s="19" t="str">
        <f>IF($A39="","",SUMPRODUCT(--('Service Log'!$B$2:$B$501=$A39),'Service Log'!$K$2:$K$501))</f>
        <v/>
      </c>
      <c r="M39" s="18" t="str">
        <f>IF(COUNTA($A39:$F39)=0,"",IF($A39="","Check ID",IF(SUMPRODUCT(--($A$2:$A$201=$A39))&gt;1,"Duplicate ID",IF(OR(NOT(AND(ISNUMBER(E39),N(E39)&gt;=18264,N(E39)&lt;=73050)),NOT(AND(ISNUMBER(F39),N(F39)&gt;=1,N(F39)&lt;=3650))),"Check inputs","OK"))))</f>
        <v/>
      </c>
    </row>
    <row r="40" spans="1:13" x14ac:dyDescent="0.25">
      <c r="A40" s="12"/>
      <c r="B40" s="13"/>
      <c r="C40" s="13"/>
      <c r="D40" s="13"/>
      <c r="E40" s="14"/>
      <c r="F40" s="15"/>
      <c r="G40" s="16" t="str">
        <f>IF($A40="","",MAX(IF(AND(ISNUMBER(E40),N(E40)&gt;=18264,N(E40)&lt;=73050),E40,0),SUMPRODUCT(MAX(('Service Log'!$B$2:$B$501=$A40)*'Service Log'!$M$2:$M$501))))</f>
        <v/>
      </c>
      <c r="H40" s="16" t="str">
        <f>IF($A40="","",IF(ISNUMBER(F40),G40+F40,"n/a"))</f>
        <v/>
      </c>
      <c r="I40" s="17" t="str">
        <f>IF($A40="","",IF(AND(ISNUMBER(H40),AND(ISNUMBER(Dashboard!$B$4),N(Dashboard!$B$4)&gt;=18264,N(Dashboard!$B$4)&lt;=73050)),H40-Dashboard!$B$4,"n/a"))</f>
        <v/>
      </c>
      <c r="J40" s="18" t="str">
        <f>IF($A40="","",IF(OR(SUM(Dashboard!$B$18:$B$23)&gt;0,NOT(ISNUMBER(I40))),"Check data",IF(I40&lt;0,"Overdue",IF(I40&lt;=Dashboard!$B$5,"Due soon","OK"))))</f>
        <v/>
      </c>
      <c r="K40" s="17" t="str">
        <f>IF($A40="","",SUMPRODUCT(--('Service Log'!$B$2:$B$501=$A40)))</f>
        <v/>
      </c>
      <c r="L40" s="19" t="str">
        <f>IF($A40="","",SUMPRODUCT(--('Service Log'!$B$2:$B$501=$A40),'Service Log'!$K$2:$K$501))</f>
        <v/>
      </c>
      <c r="M40" s="18" t="str">
        <f>IF(COUNTA($A40:$F40)=0,"",IF($A40="","Check ID",IF(SUMPRODUCT(--($A$2:$A$201=$A40))&gt;1,"Duplicate ID",IF(OR(NOT(AND(ISNUMBER(E40),N(E40)&gt;=18264,N(E40)&lt;=73050)),NOT(AND(ISNUMBER(F40),N(F40)&gt;=1,N(F40)&lt;=3650))),"Check inputs","OK"))))</f>
        <v/>
      </c>
    </row>
    <row r="41" spans="1:13" x14ac:dyDescent="0.25">
      <c r="A41" s="12"/>
      <c r="B41" s="13"/>
      <c r="C41" s="13"/>
      <c r="D41" s="13"/>
      <c r="E41" s="14"/>
      <c r="F41" s="15"/>
      <c r="G41" s="16" t="str">
        <f>IF($A41="","",MAX(IF(AND(ISNUMBER(E41),N(E41)&gt;=18264,N(E41)&lt;=73050),E41,0),SUMPRODUCT(MAX(('Service Log'!$B$2:$B$501=$A41)*'Service Log'!$M$2:$M$501))))</f>
        <v/>
      </c>
      <c r="H41" s="16" t="str">
        <f>IF($A41="","",IF(ISNUMBER(F41),G41+F41,"n/a"))</f>
        <v/>
      </c>
      <c r="I41" s="17" t="str">
        <f>IF($A41="","",IF(AND(ISNUMBER(H41),AND(ISNUMBER(Dashboard!$B$4),N(Dashboard!$B$4)&gt;=18264,N(Dashboard!$B$4)&lt;=73050)),H41-Dashboard!$B$4,"n/a"))</f>
        <v/>
      </c>
      <c r="J41" s="18" t="str">
        <f>IF($A41="","",IF(OR(SUM(Dashboard!$B$18:$B$23)&gt;0,NOT(ISNUMBER(I41))),"Check data",IF(I41&lt;0,"Overdue",IF(I41&lt;=Dashboard!$B$5,"Due soon","OK"))))</f>
        <v/>
      </c>
      <c r="K41" s="17" t="str">
        <f>IF($A41="","",SUMPRODUCT(--('Service Log'!$B$2:$B$501=$A41)))</f>
        <v/>
      </c>
      <c r="L41" s="19" t="str">
        <f>IF($A41="","",SUMPRODUCT(--('Service Log'!$B$2:$B$501=$A41),'Service Log'!$K$2:$K$501))</f>
        <v/>
      </c>
      <c r="M41" s="18" t="str">
        <f>IF(COUNTA($A41:$F41)=0,"",IF($A41="","Check ID",IF(SUMPRODUCT(--($A$2:$A$201=$A41))&gt;1,"Duplicate ID",IF(OR(NOT(AND(ISNUMBER(E41),N(E41)&gt;=18264,N(E41)&lt;=73050)),NOT(AND(ISNUMBER(F41),N(F41)&gt;=1,N(F41)&lt;=3650))),"Check inputs","OK"))))</f>
        <v/>
      </c>
    </row>
    <row r="42" spans="1:13" x14ac:dyDescent="0.25">
      <c r="A42" s="12"/>
      <c r="B42" s="13"/>
      <c r="C42" s="13"/>
      <c r="D42" s="13"/>
      <c r="E42" s="14"/>
      <c r="F42" s="15"/>
      <c r="G42" s="16" t="str">
        <f>IF($A42="","",MAX(IF(AND(ISNUMBER(E42),N(E42)&gt;=18264,N(E42)&lt;=73050),E42,0),SUMPRODUCT(MAX(('Service Log'!$B$2:$B$501=$A42)*'Service Log'!$M$2:$M$501))))</f>
        <v/>
      </c>
      <c r="H42" s="16" t="str">
        <f>IF($A42="","",IF(ISNUMBER(F42),G42+F42,"n/a"))</f>
        <v/>
      </c>
      <c r="I42" s="17" t="str">
        <f>IF($A42="","",IF(AND(ISNUMBER(H42),AND(ISNUMBER(Dashboard!$B$4),N(Dashboard!$B$4)&gt;=18264,N(Dashboard!$B$4)&lt;=73050)),H42-Dashboard!$B$4,"n/a"))</f>
        <v/>
      </c>
      <c r="J42" s="18" t="str">
        <f>IF($A42="","",IF(OR(SUM(Dashboard!$B$18:$B$23)&gt;0,NOT(ISNUMBER(I42))),"Check data",IF(I42&lt;0,"Overdue",IF(I42&lt;=Dashboard!$B$5,"Due soon","OK"))))</f>
        <v/>
      </c>
      <c r="K42" s="17" t="str">
        <f>IF($A42="","",SUMPRODUCT(--('Service Log'!$B$2:$B$501=$A42)))</f>
        <v/>
      </c>
      <c r="L42" s="19" t="str">
        <f>IF($A42="","",SUMPRODUCT(--('Service Log'!$B$2:$B$501=$A42),'Service Log'!$K$2:$K$501))</f>
        <v/>
      </c>
      <c r="M42" s="18" t="str">
        <f>IF(COUNTA($A42:$F42)=0,"",IF($A42="","Check ID",IF(SUMPRODUCT(--($A$2:$A$201=$A42))&gt;1,"Duplicate ID",IF(OR(NOT(AND(ISNUMBER(E42),N(E42)&gt;=18264,N(E42)&lt;=73050)),NOT(AND(ISNUMBER(F42),N(F42)&gt;=1,N(F42)&lt;=3650))),"Check inputs","OK"))))</f>
        <v/>
      </c>
    </row>
    <row r="43" spans="1:13" x14ac:dyDescent="0.25">
      <c r="A43" s="12"/>
      <c r="B43" s="13"/>
      <c r="C43" s="13"/>
      <c r="D43" s="13"/>
      <c r="E43" s="14"/>
      <c r="F43" s="15"/>
      <c r="G43" s="16" t="str">
        <f>IF($A43="","",MAX(IF(AND(ISNUMBER(E43),N(E43)&gt;=18264,N(E43)&lt;=73050),E43,0),SUMPRODUCT(MAX(('Service Log'!$B$2:$B$501=$A43)*'Service Log'!$M$2:$M$501))))</f>
        <v/>
      </c>
      <c r="H43" s="16" t="str">
        <f>IF($A43="","",IF(ISNUMBER(F43),G43+F43,"n/a"))</f>
        <v/>
      </c>
      <c r="I43" s="17" t="str">
        <f>IF($A43="","",IF(AND(ISNUMBER(H43),AND(ISNUMBER(Dashboard!$B$4),N(Dashboard!$B$4)&gt;=18264,N(Dashboard!$B$4)&lt;=73050)),H43-Dashboard!$B$4,"n/a"))</f>
        <v/>
      </c>
      <c r="J43" s="18" t="str">
        <f>IF($A43="","",IF(OR(SUM(Dashboard!$B$18:$B$23)&gt;0,NOT(ISNUMBER(I43))),"Check data",IF(I43&lt;0,"Overdue",IF(I43&lt;=Dashboard!$B$5,"Due soon","OK"))))</f>
        <v/>
      </c>
      <c r="K43" s="17" t="str">
        <f>IF($A43="","",SUMPRODUCT(--('Service Log'!$B$2:$B$501=$A43)))</f>
        <v/>
      </c>
      <c r="L43" s="19" t="str">
        <f>IF($A43="","",SUMPRODUCT(--('Service Log'!$B$2:$B$501=$A43),'Service Log'!$K$2:$K$501))</f>
        <v/>
      </c>
      <c r="M43" s="18" t="str">
        <f>IF(COUNTA($A43:$F43)=0,"",IF($A43="","Check ID",IF(SUMPRODUCT(--($A$2:$A$201=$A43))&gt;1,"Duplicate ID",IF(OR(NOT(AND(ISNUMBER(E43),N(E43)&gt;=18264,N(E43)&lt;=73050)),NOT(AND(ISNUMBER(F43),N(F43)&gt;=1,N(F43)&lt;=3650))),"Check inputs","OK"))))</f>
        <v/>
      </c>
    </row>
    <row r="44" spans="1:13" x14ac:dyDescent="0.25">
      <c r="A44" s="12"/>
      <c r="B44" s="13"/>
      <c r="C44" s="13"/>
      <c r="D44" s="13"/>
      <c r="E44" s="14"/>
      <c r="F44" s="15"/>
      <c r="G44" s="16" t="str">
        <f>IF($A44="","",MAX(IF(AND(ISNUMBER(E44),N(E44)&gt;=18264,N(E44)&lt;=73050),E44,0),SUMPRODUCT(MAX(('Service Log'!$B$2:$B$501=$A44)*'Service Log'!$M$2:$M$501))))</f>
        <v/>
      </c>
      <c r="H44" s="16" t="str">
        <f>IF($A44="","",IF(ISNUMBER(F44),G44+F44,"n/a"))</f>
        <v/>
      </c>
      <c r="I44" s="17" t="str">
        <f>IF($A44="","",IF(AND(ISNUMBER(H44),AND(ISNUMBER(Dashboard!$B$4),N(Dashboard!$B$4)&gt;=18264,N(Dashboard!$B$4)&lt;=73050)),H44-Dashboard!$B$4,"n/a"))</f>
        <v/>
      </c>
      <c r="J44" s="18" t="str">
        <f>IF($A44="","",IF(OR(SUM(Dashboard!$B$18:$B$23)&gt;0,NOT(ISNUMBER(I44))),"Check data",IF(I44&lt;0,"Overdue",IF(I44&lt;=Dashboard!$B$5,"Due soon","OK"))))</f>
        <v/>
      </c>
      <c r="K44" s="17" t="str">
        <f>IF($A44="","",SUMPRODUCT(--('Service Log'!$B$2:$B$501=$A44)))</f>
        <v/>
      </c>
      <c r="L44" s="19" t="str">
        <f>IF($A44="","",SUMPRODUCT(--('Service Log'!$B$2:$B$501=$A44),'Service Log'!$K$2:$K$501))</f>
        <v/>
      </c>
      <c r="M44" s="18" t="str">
        <f>IF(COUNTA($A44:$F44)=0,"",IF($A44="","Check ID",IF(SUMPRODUCT(--($A$2:$A$201=$A44))&gt;1,"Duplicate ID",IF(OR(NOT(AND(ISNUMBER(E44),N(E44)&gt;=18264,N(E44)&lt;=73050)),NOT(AND(ISNUMBER(F44),N(F44)&gt;=1,N(F44)&lt;=3650))),"Check inputs","OK"))))</f>
        <v/>
      </c>
    </row>
    <row r="45" spans="1:13" x14ac:dyDescent="0.25">
      <c r="A45" s="12"/>
      <c r="B45" s="13"/>
      <c r="C45" s="13"/>
      <c r="D45" s="13"/>
      <c r="E45" s="14"/>
      <c r="F45" s="15"/>
      <c r="G45" s="16" t="str">
        <f>IF($A45="","",MAX(IF(AND(ISNUMBER(E45),N(E45)&gt;=18264,N(E45)&lt;=73050),E45,0),SUMPRODUCT(MAX(('Service Log'!$B$2:$B$501=$A45)*'Service Log'!$M$2:$M$501))))</f>
        <v/>
      </c>
      <c r="H45" s="16" t="str">
        <f>IF($A45="","",IF(ISNUMBER(F45),G45+F45,"n/a"))</f>
        <v/>
      </c>
      <c r="I45" s="17" t="str">
        <f>IF($A45="","",IF(AND(ISNUMBER(H45),AND(ISNUMBER(Dashboard!$B$4),N(Dashboard!$B$4)&gt;=18264,N(Dashboard!$B$4)&lt;=73050)),H45-Dashboard!$B$4,"n/a"))</f>
        <v/>
      </c>
      <c r="J45" s="18" t="str">
        <f>IF($A45="","",IF(OR(SUM(Dashboard!$B$18:$B$23)&gt;0,NOT(ISNUMBER(I45))),"Check data",IF(I45&lt;0,"Overdue",IF(I45&lt;=Dashboard!$B$5,"Due soon","OK"))))</f>
        <v/>
      </c>
      <c r="K45" s="17" t="str">
        <f>IF($A45="","",SUMPRODUCT(--('Service Log'!$B$2:$B$501=$A45)))</f>
        <v/>
      </c>
      <c r="L45" s="19" t="str">
        <f>IF($A45="","",SUMPRODUCT(--('Service Log'!$B$2:$B$501=$A45),'Service Log'!$K$2:$K$501))</f>
        <v/>
      </c>
      <c r="M45" s="18" t="str">
        <f>IF(COUNTA($A45:$F45)=0,"",IF($A45="","Check ID",IF(SUMPRODUCT(--($A$2:$A$201=$A45))&gt;1,"Duplicate ID",IF(OR(NOT(AND(ISNUMBER(E45),N(E45)&gt;=18264,N(E45)&lt;=73050)),NOT(AND(ISNUMBER(F45),N(F45)&gt;=1,N(F45)&lt;=3650))),"Check inputs","OK"))))</f>
        <v/>
      </c>
    </row>
    <row r="46" spans="1:13" x14ac:dyDescent="0.25">
      <c r="A46" s="12"/>
      <c r="B46" s="13"/>
      <c r="C46" s="13"/>
      <c r="D46" s="13"/>
      <c r="E46" s="14"/>
      <c r="F46" s="15"/>
      <c r="G46" s="16" t="str">
        <f>IF($A46="","",MAX(IF(AND(ISNUMBER(E46),N(E46)&gt;=18264,N(E46)&lt;=73050),E46,0),SUMPRODUCT(MAX(('Service Log'!$B$2:$B$501=$A46)*'Service Log'!$M$2:$M$501))))</f>
        <v/>
      </c>
      <c r="H46" s="16" t="str">
        <f>IF($A46="","",IF(ISNUMBER(F46),G46+F46,"n/a"))</f>
        <v/>
      </c>
      <c r="I46" s="17" t="str">
        <f>IF($A46="","",IF(AND(ISNUMBER(H46),AND(ISNUMBER(Dashboard!$B$4),N(Dashboard!$B$4)&gt;=18264,N(Dashboard!$B$4)&lt;=73050)),H46-Dashboard!$B$4,"n/a"))</f>
        <v/>
      </c>
      <c r="J46" s="18" t="str">
        <f>IF($A46="","",IF(OR(SUM(Dashboard!$B$18:$B$23)&gt;0,NOT(ISNUMBER(I46))),"Check data",IF(I46&lt;0,"Overdue",IF(I46&lt;=Dashboard!$B$5,"Due soon","OK"))))</f>
        <v/>
      </c>
      <c r="K46" s="17" t="str">
        <f>IF($A46="","",SUMPRODUCT(--('Service Log'!$B$2:$B$501=$A46)))</f>
        <v/>
      </c>
      <c r="L46" s="19" t="str">
        <f>IF($A46="","",SUMPRODUCT(--('Service Log'!$B$2:$B$501=$A46),'Service Log'!$K$2:$K$501))</f>
        <v/>
      </c>
      <c r="M46" s="18" t="str">
        <f>IF(COUNTA($A46:$F46)=0,"",IF($A46="","Check ID",IF(SUMPRODUCT(--($A$2:$A$201=$A46))&gt;1,"Duplicate ID",IF(OR(NOT(AND(ISNUMBER(E46),N(E46)&gt;=18264,N(E46)&lt;=73050)),NOT(AND(ISNUMBER(F46),N(F46)&gt;=1,N(F46)&lt;=3650))),"Check inputs","OK"))))</f>
        <v/>
      </c>
    </row>
    <row r="47" spans="1:13" x14ac:dyDescent="0.25">
      <c r="A47" s="12"/>
      <c r="B47" s="13"/>
      <c r="C47" s="13"/>
      <c r="D47" s="13"/>
      <c r="E47" s="14"/>
      <c r="F47" s="15"/>
      <c r="G47" s="16" t="str">
        <f>IF($A47="","",MAX(IF(AND(ISNUMBER(E47),N(E47)&gt;=18264,N(E47)&lt;=73050),E47,0),SUMPRODUCT(MAX(('Service Log'!$B$2:$B$501=$A47)*'Service Log'!$M$2:$M$501))))</f>
        <v/>
      </c>
      <c r="H47" s="16" t="str">
        <f>IF($A47="","",IF(ISNUMBER(F47),G47+F47,"n/a"))</f>
        <v/>
      </c>
      <c r="I47" s="17" t="str">
        <f>IF($A47="","",IF(AND(ISNUMBER(H47),AND(ISNUMBER(Dashboard!$B$4),N(Dashboard!$B$4)&gt;=18264,N(Dashboard!$B$4)&lt;=73050)),H47-Dashboard!$B$4,"n/a"))</f>
        <v/>
      </c>
      <c r="J47" s="18" t="str">
        <f>IF($A47="","",IF(OR(SUM(Dashboard!$B$18:$B$23)&gt;0,NOT(ISNUMBER(I47))),"Check data",IF(I47&lt;0,"Overdue",IF(I47&lt;=Dashboard!$B$5,"Due soon","OK"))))</f>
        <v/>
      </c>
      <c r="K47" s="17" t="str">
        <f>IF($A47="","",SUMPRODUCT(--('Service Log'!$B$2:$B$501=$A47)))</f>
        <v/>
      </c>
      <c r="L47" s="19" t="str">
        <f>IF($A47="","",SUMPRODUCT(--('Service Log'!$B$2:$B$501=$A47),'Service Log'!$K$2:$K$501))</f>
        <v/>
      </c>
      <c r="M47" s="18" t="str">
        <f>IF(COUNTA($A47:$F47)=0,"",IF($A47="","Check ID",IF(SUMPRODUCT(--($A$2:$A$201=$A47))&gt;1,"Duplicate ID",IF(OR(NOT(AND(ISNUMBER(E47),N(E47)&gt;=18264,N(E47)&lt;=73050)),NOT(AND(ISNUMBER(F47),N(F47)&gt;=1,N(F47)&lt;=3650))),"Check inputs","OK"))))</f>
        <v/>
      </c>
    </row>
    <row r="48" spans="1:13" x14ac:dyDescent="0.25">
      <c r="A48" s="12"/>
      <c r="B48" s="13"/>
      <c r="C48" s="13"/>
      <c r="D48" s="13"/>
      <c r="E48" s="14"/>
      <c r="F48" s="15"/>
      <c r="G48" s="16" t="str">
        <f>IF($A48="","",MAX(IF(AND(ISNUMBER(E48),N(E48)&gt;=18264,N(E48)&lt;=73050),E48,0),SUMPRODUCT(MAX(('Service Log'!$B$2:$B$501=$A48)*'Service Log'!$M$2:$M$501))))</f>
        <v/>
      </c>
      <c r="H48" s="16" t="str">
        <f>IF($A48="","",IF(ISNUMBER(F48),G48+F48,"n/a"))</f>
        <v/>
      </c>
      <c r="I48" s="17" t="str">
        <f>IF($A48="","",IF(AND(ISNUMBER(H48),AND(ISNUMBER(Dashboard!$B$4),N(Dashboard!$B$4)&gt;=18264,N(Dashboard!$B$4)&lt;=73050)),H48-Dashboard!$B$4,"n/a"))</f>
        <v/>
      </c>
      <c r="J48" s="18" t="str">
        <f>IF($A48="","",IF(OR(SUM(Dashboard!$B$18:$B$23)&gt;0,NOT(ISNUMBER(I48))),"Check data",IF(I48&lt;0,"Overdue",IF(I48&lt;=Dashboard!$B$5,"Due soon","OK"))))</f>
        <v/>
      </c>
      <c r="K48" s="17" t="str">
        <f>IF($A48="","",SUMPRODUCT(--('Service Log'!$B$2:$B$501=$A48)))</f>
        <v/>
      </c>
      <c r="L48" s="19" t="str">
        <f>IF($A48="","",SUMPRODUCT(--('Service Log'!$B$2:$B$501=$A48),'Service Log'!$K$2:$K$501))</f>
        <v/>
      </c>
      <c r="M48" s="18" t="str">
        <f>IF(COUNTA($A48:$F48)=0,"",IF($A48="","Check ID",IF(SUMPRODUCT(--($A$2:$A$201=$A48))&gt;1,"Duplicate ID",IF(OR(NOT(AND(ISNUMBER(E48),N(E48)&gt;=18264,N(E48)&lt;=73050)),NOT(AND(ISNUMBER(F48),N(F48)&gt;=1,N(F48)&lt;=3650))),"Check inputs","OK"))))</f>
        <v/>
      </c>
    </row>
    <row r="49" spans="1:13" x14ac:dyDescent="0.25">
      <c r="A49" s="12"/>
      <c r="B49" s="13"/>
      <c r="C49" s="13"/>
      <c r="D49" s="13"/>
      <c r="E49" s="14"/>
      <c r="F49" s="15"/>
      <c r="G49" s="16" t="str">
        <f>IF($A49="","",MAX(IF(AND(ISNUMBER(E49),N(E49)&gt;=18264,N(E49)&lt;=73050),E49,0),SUMPRODUCT(MAX(('Service Log'!$B$2:$B$501=$A49)*'Service Log'!$M$2:$M$501))))</f>
        <v/>
      </c>
      <c r="H49" s="16" t="str">
        <f>IF($A49="","",IF(ISNUMBER(F49),G49+F49,"n/a"))</f>
        <v/>
      </c>
      <c r="I49" s="17" t="str">
        <f>IF($A49="","",IF(AND(ISNUMBER(H49),AND(ISNUMBER(Dashboard!$B$4),N(Dashboard!$B$4)&gt;=18264,N(Dashboard!$B$4)&lt;=73050)),H49-Dashboard!$B$4,"n/a"))</f>
        <v/>
      </c>
      <c r="J49" s="18" t="str">
        <f>IF($A49="","",IF(OR(SUM(Dashboard!$B$18:$B$23)&gt;0,NOT(ISNUMBER(I49))),"Check data",IF(I49&lt;0,"Overdue",IF(I49&lt;=Dashboard!$B$5,"Due soon","OK"))))</f>
        <v/>
      </c>
      <c r="K49" s="17" t="str">
        <f>IF($A49="","",SUMPRODUCT(--('Service Log'!$B$2:$B$501=$A49)))</f>
        <v/>
      </c>
      <c r="L49" s="19" t="str">
        <f>IF($A49="","",SUMPRODUCT(--('Service Log'!$B$2:$B$501=$A49),'Service Log'!$K$2:$K$501))</f>
        <v/>
      </c>
      <c r="M49" s="18" t="str">
        <f>IF(COUNTA($A49:$F49)=0,"",IF($A49="","Check ID",IF(SUMPRODUCT(--($A$2:$A$201=$A49))&gt;1,"Duplicate ID",IF(OR(NOT(AND(ISNUMBER(E49),N(E49)&gt;=18264,N(E49)&lt;=73050)),NOT(AND(ISNUMBER(F49),N(F49)&gt;=1,N(F49)&lt;=3650))),"Check inputs","OK"))))</f>
        <v/>
      </c>
    </row>
    <row r="50" spans="1:13" x14ac:dyDescent="0.25">
      <c r="A50" s="12"/>
      <c r="B50" s="13"/>
      <c r="C50" s="13"/>
      <c r="D50" s="13"/>
      <c r="E50" s="14"/>
      <c r="F50" s="15"/>
      <c r="G50" s="16" t="str">
        <f>IF($A50="","",MAX(IF(AND(ISNUMBER(E50),N(E50)&gt;=18264,N(E50)&lt;=73050),E50,0),SUMPRODUCT(MAX(('Service Log'!$B$2:$B$501=$A50)*'Service Log'!$M$2:$M$501))))</f>
        <v/>
      </c>
      <c r="H50" s="16" t="str">
        <f>IF($A50="","",IF(ISNUMBER(F50),G50+F50,"n/a"))</f>
        <v/>
      </c>
      <c r="I50" s="17" t="str">
        <f>IF($A50="","",IF(AND(ISNUMBER(H50),AND(ISNUMBER(Dashboard!$B$4),N(Dashboard!$B$4)&gt;=18264,N(Dashboard!$B$4)&lt;=73050)),H50-Dashboard!$B$4,"n/a"))</f>
        <v/>
      </c>
      <c r="J50" s="18" t="str">
        <f>IF($A50="","",IF(OR(SUM(Dashboard!$B$18:$B$23)&gt;0,NOT(ISNUMBER(I50))),"Check data",IF(I50&lt;0,"Overdue",IF(I50&lt;=Dashboard!$B$5,"Due soon","OK"))))</f>
        <v/>
      </c>
      <c r="K50" s="17" t="str">
        <f>IF($A50="","",SUMPRODUCT(--('Service Log'!$B$2:$B$501=$A50)))</f>
        <v/>
      </c>
      <c r="L50" s="19" t="str">
        <f>IF($A50="","",SUMPRODUCT(--('Service Log'!$B$2:$B$501=$A50),'Service Log'!$K$2:$K$501))</f>
        <v/>
      </c>
      <c r="M50" s="18" t="str">
        <f>IF(COUNTA($A50:$F50)=0,"",IF($A50="","Check ID",IF(SUMPRODUCT(--($A$2:$A$201=$A50))&gt;1,"Duplicate ID",IF(OR(NOT(AND(ISNUMBER(E50),N(E50)&gt;=18264,N(E50)&lt;=73050)),NOT(AND(ISNUMBER(F50),N(F50)&gt;=1,N(F50)&lt;=3650))),"Check inputs","OK"))))</f>
        <v/>
      </c>
    </row>
    <row r="51" spans="1:13" x14ac:dyDescent="0.25">
      <c r="A51" s="12"/>
      <c r="B51" s="13"/>
      <c r="C51" s="13"/>
      <c r="D51" s="13"/>
      <c r="E51" s="14"/>
      <c r="F51" s="15"/>
      <c r="G51" s="16" t="str">
        <f>IF($A51="","",MAX(IF(AND(ISNUMBER(E51),N(E51)&gt;=18264,N(E51)&lt;=73050),E51,0),SUMPRODUCT(MAX(('Service Log'!$B$2:$B$501=$A51)*'Service Log'!$M$2:$M$501))))</f>
        <v/>
      </c>
      <c r="H51" s="16" t="str">
        <f>IF($A51="","",IF(ISNUMBER(F51),G51+F51,"n/a"))</f>
        <v/>
      </c>
      <c r="I51" s="17" t="str">
        <f>IF($A51="","",IF(AND(ISNUMBER(H51),AND(ISNUMBER(Dashboard!$B$4),N(Dashboard!$B$4)&gt;=18264,N(Dashboard!$B$4)&lt;=73050)),H51-Dashboard!$B$4,"n/a"))</f>
        <v/>
      </c>
      <c r="J51" s="18" t="str">
        <f>IF($A51="","",IF(OR(SUM(Dashboard!$B$18:$B$23)&gt;0,NOT(ISNUMBER(I51))),"Check data",IF(I51&lt;0,"Overdue",IF(I51&lt;=Dashboard!$B$5,"Due soon","OK"))))</f>
        <v/>
      </c>
      <c r="K51" s="17" t="str">
        <f>IF($A51="","",SUMPRODUCT(--('Service Log'!$B$2:$B$501=$A51)))</f>
        <v/>
      </c>
      <c r="L51" s="19" t="str">
        <f>IF($A51="","",SUMPRODUCT(--('Service Log'!$B$2:$B$501=$A51),'Service Log'!$K$2:$K$501))</f>
        <v/>
      </c>
      <c r="M51" s="18" t="str">
        <f>IF(COUNTA($A51:$F51)=0,"",IF($A51="","Check ID",IF(SUMPRODUCT(--($A$2:$A$201=$A51))&gt;1,"Duplicate ID",IF(OR(NOT(AND(ISNUMBER(E51),N(E51)&gt;=18264,N(E51)&lt;=73050)),NOT(AND(ISNUMBER(F51),N(F51)&gt;=1,N(F51)&lt;=3650))),"Check inputs","OK"))))</f>
        <v/>
      </c>
    </row>
    <row r="52" spans="1:13" x14ac:dyDescent="0.25">
      <c r="A52" s="12"/>
      <c r="B52" s="13"/>
      <c r="C52" s="13"/>
      <c r="D52" s="13"/>
      <c r="E52" s="14"/>
      <c r="F52" s="15"/>
      <c r="G52" s="16" t="str">
        <f>IF($A52="","",MAX(IF(AND(ISNUMBER(E52),N(E52)&gt;=18264,N(E52)&lt;=73050),E52,0),SUMPRODUCT(MAX(('Service Log'!$B$2:$B$501=$A52)*'Service Log'!$M$2:$M$501))))</f>
        <v/>
      </c>
      <c r="H52" s="16" t="str">
        <f>IF($A52="","",IF(ISNUMBER(F52),G52+F52,"n/a"))</f>
        <v/>
      </c>
      <c r="I52" s="17" t="str">
        <f>IF($A52="","",IF(AND(ISNUMBER(H52),AND(ISNUMBER(Dashboard!$B$4),N(Dashboard!$B$4)&gt;=18264,N(Dashboard!$B$4)&lt;=73050)),H52-Dashboard!$B$4,"n/a"))</f>
        <v/>
      </c>
      <c r="J52" s="18" t="str">
        <f>IF($A52="","",IF(OR(SUM(Dashboard!$B$18:$B$23)&gt;0,NOT(ISNUMBER(I52))),"Check data",IF(I52&lt;0,"Overdue",IF(I52&lt;=Dashboard!$B$5,"Due soon","OK"))))</f>
        <v/>
      </c>
      <c r="K52" s="17" t="str">
        <f>IF($A52="","",SUMPRODUCT(--('Service Log'!$B$2:$B$501=$A52)))</f>
        <v/>
      </c>
      <c r="L52" s="19" t="str">
        <f>IF($A52="","",SUMPRODUCT(--('Service Log'!$B$2:$B$501=$A52),'Service Log'!$K$2:$K$501))</f>
        <v/>
      </c>
      <c r="M52" s="18" t="str">
        <f>IF(COUNTA($A52:$F52)=0,"",IF($A52="","Check ID",IF(SUMPRODUCT(--($A$2:$A$201=$A52))&gt;1,"Duplicate ID",IF(OR(NOT(AND(ISNUMBER(E52),N(E52)&gt;=18264,N(E52)&lt;=73050)),NOT(AND(ISNUMBER(F52),N(F52)&gt;=1,N(F52)&lt;=3650))),"Check inputs","OK"))))</f>
        <v/>
      </c>
    </row>
    <row r="53" spans="1:13" x14ac:dyDescent="0.25">
      <c r="A53" s="12"/>
      <c r="B53" s="13"/>
      <c r="C53" s="13"/>
      <c r="D53" s="13"/>
      <c r="E53" s="14"/>
      <c r="F53" s="15"/>
      <c r="G53" s="16" t="str">
        <f>IF($A53="","",MAX(IF(AND(ISNUMBER(E53),N(E53)&gt;=18264,N(E53)&lt;=73050),E53,0),SUMPRODUCT(MAX(('Service Log'!$B$2:$B$501=$A53)*'Service Log'!$M$2:$M$501))))</f>
        <v/>
      </c>
      <c r="H53" s="16" t="str">
        <f>IF($A53="","",IF(ISNUMBER(F53),G53+F53,"n/a"))</f>
        <v/>
      </c>
      <c r="I53" s="17" t="str">
        <f>IF($A53="","",IF(AND(ISNUMBER(H53),AND(ISNUMBER(Dashboard!$B$4),N(Dashboard!$B$4)&gt;=18264,N(Dashboard!$B$4)&lt;=73050)),H53-Dashboard!$B$4,"n/a"))</f>
        <v/>
      </c>
      <c r="J53" s="18" t="str">
        <f>IF($A53="","",IF(OR(SUM(Dashboard!$B$18:$B$23)&gt;0,NOT(ISNUMBER(I53))),"Check data",IF(I53&lt;0,"Overdue",IF(I53&lt;=Dashboard!$B$5,"Due soon","OK"))))</f>
        <v/>
      </c>
      <c r="K53" s="17" t="str">
        <f>IF($A53="","",SUMPRODUCT(--('Service Log'!$B$2:$B$501=$A53)))</f>
        <v/>
      </c>
      <c r="L53" s="19" t="str">
        <f>IF($A53="","",SUMPRODUCT(--('Service Log'!$B$2:$B$501=$A53),'Service Log'!$K$2:$K$501))</f>
        <v/>
      </c>
      <c r="M53" s="18" t="str">
        <f>IF(COUNTA($A53:$F53)=0,"",IF($A53="","Check ID",IF(SUMPRODUCT(--($A$2:$A$201=$A53))&gt;1,"Duplicate ID",IF(OR(NOT(AND(ISNUMBER(E53),N(E53)&gt;=18264,N(E53)&lt;=73050)),NOT(AND(ISNUMBER(F53),N(F53)&gt;=1,N(F53)&lt;=3650))),"Check inputs","OK"))))</f>
        <v/>
      </c>
    </row>
    <row r="54" spans="1:13" x14ac:dyDescent="0.25">
      <c r="A54" s="12"/>
      <c r="B54" s="13"/>
      <c r="C54" s="13"/>
      <c r="D54" s="13"/>
      <c r="E54" s="14"/>
      <c r="F54" s="15"/>
      <c r="G54" s="16" t="str">
        <f>IF($A54="","",MAX(IF(AND(ISNUMBER(E54),N(E54)&gt;=18264,N(E54)&lt;=73050),E54,0),SUMPRODUCT(MAX(('Service Log'!$B$2:$B$501=$A54)*'Service Log'!$M$2:$M$501))))</f>
        <v/>
      </c>
      <c r="H54" s="16" t="str">
        <f>IF($A54="","",IF(ISNUMBER(F54),G54+F54,"n/a"))</f>
        <v/>
      </c>
      <c r="I54" s="17" t="str">
        <f>IF($A54="","",IF(AND(ISNUMBER(H54),AND(ISNUMBER(Dashboard!$B$4),N(Dashboard!$B$4)&gt;=18264,N(Dashboard!$B$4)&lt;=73050)),H54-Dashboard!$B$4,"n/a"))</f>
        <v/>
      </c>
      <c r="J54" s="18" t="str">
        <f>IF($A54="","",IF(OR(SUM(Dashboard!$B$18:$B$23)&gt;0,NOT(ISNUMBER(I54))),"Check data",IF(I54&lt;0,"Overdue",IF(I54&lt;=Dashboard!$B$5,"Due soon","OK"))))</f>
        <v/>
      </c>
      <c r="K54" s="17" t="str">
        <f>IF($A54="","",SUMPRODUCT(--('Service Log'!$B$2:$B$501=$A54)))</f>
        <v/>
      </c>
      <c r="L54" s="19" t="str">
        <f>IF($A54="","",SUMPRODUCT(--('Service Log'!$B$2:$B$501=$A54),'Service Log'!$K$2:$K$501))</f>
        <v/>
      </c>
      <c r="M54" s="18" t="str">
        <f>IF(COUNTA($A54:$F54)=0,"",IF($A54="","Check ID",IF(SUMPRODUCT(--($A$2:$A$201=$A54))&gt;1,"Duplicate ID",IF(OR(NOT(AND(ISNUMBER(E54),N(E54)&gt;=18264,N(E54)&lt;=73050)),NOT(AND(ISNUMBER(F54),N(F54)&gt;=1,N(F54)&lt;=3650))),"Check inputs","OK"))))</f>
        <v/>
      </c>
    </row>
    <row r="55" spans="1:13" x14ac:dyDescent="0.25">
      <c r="A55" s="12"/>
      <c r="B55" s="13"/>
      <c r="C55" s="13"/>
      <c r="D55" s="13"/>
      <c r="E55" s="14"/>
      <c r="F55" s="15"/>
      <c r="G55" s="16" t="str">
        <f>IF($A55="","",MAX(IF(AND(ISNUMBER(E55),N(E55)&gt;=18264,N(E55)&lt;=73050),E55,0),SUMPRODUCT(MAX(('Service Log'!$B$2:$B$501=$A55)*'Service Log'!$M$2:$M$501))))</f>
        <v/>
      </c>
      <c r="H55" s="16" t="str">
        <f>IF($A55="","",IF(ISNUMBER(F55),G55+F55,"n/a"))</f>
        <v/>
      </c>
      <c r="I55" s="17" t="str">
        <f>IF($A55="","",IF(AND(ISNUMBER(H55),AND(ISNUMBER(Dashboard!$B$4),N(Dashboard!$B$4)&gt;=18264,N(Dashboard!$B$4)&lt;=73050)),H55-Dashboard!$B$4,"n/a"))</f>
        <v/>
      </c>
      <c r="J55" s="18" t="str">
        <f>IF($A55="","",IF(OR(SUM(Dashboard!$B$18:$B$23)&gt;0,NOT(ISNUMBER(I55))),"Check data",IF(I55&lt;0,"Overdue",IF(I55&lt;=Dashboard!$B$5,"Due soon","OK"))))</f>
        <v/>
      </c>
      <c r="K55" s="17" t="str">
        <f>IF($A55="","",SUMPRODUCT(--('Service Log'!$B$2:$B$501=$A55)))</f>
        <v/>
      </c>
      <c r="L55" s="19" t="str">
        <f>IF($A55="","",SUMPRODUCT(--('Service Log'!$B$2:$B$501=$A55),'Service Log'!$K$2:$K$501))</f>
        <v/>
      </c>
      <c r="M55" s="18" t="str">
        <f>IF(COUNTA($A55:$F55)=0,"",IF($A55="","Check ID",IF(SUMPRODUCT(--($A$2:$A$201=$A55))&gt;1,"Duplicate ID",IF(OR(NOT(AND(ISNUMBER(E55),N(E55)&gt;=18264,N(E55)&lt;=73050)),NOT(AND(ISNUMBER(F55),N(F55)&gt;=1,N(F55)&lt;=3650))),"Check inputs","OK"))))</f>
        <v/>
      </c>
    </row>
    <row r="56" spans="1:13" x14ac:dyDescent="0.25">
      <c r="A56" s="12"/>
      <c r="B56" s="13"/>
      <c r="C56" s="13"/>
      <c r="D56" s="13"/>
      <c r="E56" s="14"/>
      <c r="F56" s="15"/>
      <c r="G56" s="16" t="str">
        <f>IF($A56="","",MAX(IF(AND(ISNUMBER(E56),N(E56)&gt;=18264,N(E56)&lt;=73050),E56,0),SUMPRODUCT(MAX(('Service Log'!$B$2:$B$501=$A56)*'Service Log'!$M$2:$M$501))))</f>
        <v/>
      </c>
      <c r="H56" s="16" t="str">
        <f>IF($A56="","",IF(ISNUMBER(F56),G56+F56,"n/a"))</f>
        <v/>
      </c>
      <c r="I56" s="17" t="str">
        <f>IF($A56="","",IF(AND(ISNUMBER(H56),AND(ISNUMBER(Dashboard!$B$4),N(Dashboard!$B$4)&gt;=18264,N(Dashboard!$B$4)&lt;=73050)),H56-Dashboard!$B$4,"n/a"))</f>
        <v/>
      </c>
      <c r="J56" s="18" t="str">
        <f>IF($A56="","",IF(OR(SUM(Dashboard!$B$18:$B$23)&gt;0,NOT(ISNUMBER(I56))),"Check data",IF(I56&lt;0,"Overdue",IF(I56&lt;=Dashboard!$B$5,"Due soon","OK"))))</f>
        <v/>
      </c>
      <c r="K56" s="17" t="str">
        <f>IF($A56="","",SUMPRODUCT(--('Service Log'!$B$2:$B$501=$A56)))</f>
        <v/>
      </c>
      <c r="L56" s="19" t="str">
        <f>IF($A56="","",SUMPRODUCT(--('Service Log'!$B$2:$B$501=$A56),'Service Log'!$K$2:$K$501))</f>
        <v/>
      </c>
      <c r="M56" s="18" t="str">
        <f>IF(COUNTA($A56:$F56)=0,"",IF($A56="","Check ID",IF(SUMPRODUCT(--($A$2:$A$201=$A56))&gt;1,"Duplicate ID",IF(OR(NOT(AND(ISNUMBER(E56),N(E56)&gt;=18264,N(E56)&lt;=73050)),NOT(AND(ISNUMBER(F56),N(F56)&gt;=1,N(F56)&lt;=3650))),"Check inputs","OK"))))</f>
        <v/>
      </c>
    </row>
    <row r="57" spans="1:13" x14ac:dyDescent="0.25">
      <c r="A57" s="12"/>
      <c r="B57" s="13"/>
      <c r="C57" s="13"/>
      <c r="D57" s="13"/>
      <c r="E57" s="14"/>
      <c r="F57" s="15"/>
      <c r="G57" s="16" t="str">
        <f>IF($A57="","",MAX(IF(AND(ISNUMBER(E57),N(E57)&gt;=18264,N(E57)&lt;=73050),E57,0),SUMPRODUCT(MAX(('Service Log'!$B$2:$B$501=$A57)*'Service Log'!$M$2:$M$501))))</f>
        <v/>
      </c>
      <c r="H57" s="16" t="str">
        <f>IF($A57="","",IF(ISNUMBER(F57),G57+F57,"n/a"))</f>
        <v/>
      </c>
      <c r="I57" s="17" t="str">
        <f>IF($A57="","",IF(AND(ISNUMBER(H57),AND(ISNUMBER(Dashboard!$B$4),N(Dashboard!$B$4)&gt;=18264,N(Dashboard!$B$4)&lt;=73050)),H57-Dashboard!$B$4,"n/a"))</f>
        <v/>
      </c>
      <c r="J57" s="18" t="str">
        <f>IF($A57="","",IF(OR(SUM(Dashboard!$B$18:$B$23)&gt;0,NOT(ISNUMBER(I57))),"Check data",IF(I57&lt;0,"Overdue",IF(I57&lt;=Dashboard!$B$5,"Due soon","OK"))))</f>
        <v/>
      </c>
      <c r="K57" s="17" t="str">
        <f>IF($A57="","",SUMPRODUCT(--('Service Log'!$B$2:$B$501=$A57)))</f>
        <v/>
      </c>
      <c r="L57" s="19" t="str">
        <f>IF($A57="","",SUMPRODUCT(--('Service Log'!$B$2:$B$501=$A57),'Service Log'!$K$2:$K$501))</f>
        <v/>
      </c>
      <c r="M57" s="18" t="str">
        <f>IF(COUNTA($A57:$F57)=0,"",IF($A57="","Check ID",IF(SUMPRODUCT(--($A$2:$A$201=$A57))&gt;1,"Duplicate ID",IF(OR(NOT(AND(ISNUMBER(E57),N(E57)&gt;=18264,N(E57)&lt;=73050)),NOT(AND(ISNUMBER(F57),N(F57)&gt;=1,N(F57)&lt;=3650))),"Check inputs","OK"))))</f>
        <v/>
      </c>
    </row>
    <row r="58" spans="1:13" x14ac:dyDescent="0.25">
      <c r="A58" s="12"/>
      <c r="B58" s="13"/>
      <c r="C58" s="13"/>
      <c r="D58" s="13"/>
      <c r="E58" s="14"/>
      <c r="F58" s="15"/>
      <c r="G58" s="16" t="str">
        <f>IF($A58="","",MAX(IF(AND(ISNUMBER(E58),N(E58)&gt;=18264,N(E58)&lt;=73050),E58,0),SUMPRODUCT(MAX(('Service Log'!$B$2:$B$501=$A58)*'Service Log'!$M$2:$M$501))))</f>
        <v/>
      </c>
      <c r="H58" s="16" t="str">
        <f>IF($A58="","",IF(ISNUMBER(F58),G58+F58,"n/a"))</f>
        <v/>
      </c>
      <c r="I58" s="17" t="str">
        <f>IF($A58="","",IF(AND(ISNUMBER(H58),AND(ISNUMBER(Dashboard!$B$4),N(Dashboard!$B$4)&gt;=18264,N(Dashboard!$B$4)&lt;=73050)),H58-Dashboard!$B$4,"n/a"))</f>
        <v/>
      </c>
      <c r="J58" s="18" t="str">
        <f>IF($A58="","",IF(OR(SUM(Dashboard!$B$18:$B$23)&gt;0,NOT(ISNUMBER(I58))),"Check data",IF(I58&lt;0,"Overdue",IF(I58&lt;=Dashboard!$B$5,"Due soon","OK"))))</f>
        <v/>
      </c>
      <c r="K58" s="17" t="str">
        <f>IF($A58="","",SUMPRODUCT(--('Service Log'!$B$2:$B$501=$A58)))</f>
        <v/>
      </c>
      <c r="L58" s="19" t="str">
        <f>IF($A58="","",SUMPRODUCT(--('Service Log'!$B$2:$B$501=$A58),'Service Log'!$K$2:$K$501))</f>
        <v/>
      </c>
      <c r="M58" s="18" t="str">
        <f>IF(COUNTA($A58:$F58)=0,"",IF($A58="","Check ID",IF(SUMPRODUCT(--($A$2:$A$201=$A58))&gt;1,"Duplicate ID",IF(OR(NOT(AND(ISNUMBER(E58),N(E58)&gt;=18264,N(E58)&lt;=73050)),NOT(AND(ISNUMBER(F58),N(F58)&gt;=1,N(F58)&lt;=3650))),"Check inputs","OK"))))</f>
        <v/>
      </c>
    </row>
    <row r="59" spans="1:13" x14ac:dyDescent="0.25">
      <c r="A59" s="12"/>
      <c r="B59" s="13"/>
      <c r="C59" s="13"/>
      <c r="D59" s="13"/>
      <c r="E59" s="14"/>
      <c r="F59" s="15"/>
      <c r="G59" s="16" t="str">
        <f>IF($A59="","",MAX(IF(AND(ISNUMBER(E59),N(E59)&gt;=18264,N(E59)&lt;=73050),E59,0),SUMPRODUCT(MAX(('Service Log'!$B$2:$B$501=$A59)*'Service Log'!$M$2:$M$501))))</f>
        <v/>
      </c>
      <c r="H59" s="16" t="str">
        <f>IF($A59="","",IF(ISNUMBER(F59),G59+F59,"n/a"))</f>
        <v/>
      </c>
      <c r="I59" s="17" t="str">
        <f>IF($A59="","",IF(AND(ISNUMBER(H59),AND(ISNUMBER(Dashboard!$B$4),N(Dashboard!$B$4)&gt;=18264,N(Dashboard!$B$4)&lt;=73050)),H59-Dashboard!$B$4,"n/a"))</f>
        <v/>
      </c>
      <c r="J59" s="18" t="str">
        <f>IF($A59="","",IF(OR(SUM(Dashboard!$B$18:$B$23)&gt;0,NOT(ISNUMBER(I59))),"Check data",IF(I59&lt;0,"Overdue",IF(I59&lt;=Dashboard!$B$5,"Due soon","OK"))))</f>
        <v/>
      </c>
      <c r="K59" s="17" t="str">
        <f>IF($A59="","",SUMPRODUCT(--('Service Log'!$B$2:$B$501=$A59)))</f>
        <v/>
      </c>
      <c r="L59" s="19" t="str">
        <f>IF($A59="","",SUMPRODUCT(--('Service Log'!$B$2:$B$501=$A59),'Service Log'!$K$2:$K$501))</f>
        <v/>
      </c>
      <c r="M59" s="18" t="str">
        <f>IF(COUNTA($A59:$F59)=0,"",IF($A59="","Check ID",IF(SUMPRODUCT(--($A$2:$A$201=$A59))&gt;1,"Duplicate ID",IF(OR(NOT(AND(ISNUMBER(E59),N(E59)&gt;=18264,N(E59)&lt;=73050)),NOT(AND(ISNUMBER(F59),N(F59)&gt;=1,N(F59)&lt;=3650))),"Check inputs","OK"))))</f>
        <v/>
      </c>
    </row>
    <row r="60" spans="1:13" x14ac:dyDescent="0.25">
      <c r="A60" s="12"/>
      <c r="B60" s="13"/>
      <c r="C60" s="13"/>
      <c r="D60" s="13"/>
      <c r="E60" s="14"/>
      <c r="F60" s="15"/>
      <c r="G60" s="16" t="str">
        <f>IF($A60="","",MAX(IF(AND(ISNUMBER(E60),N(E60)&gt;=18264,N(E60)&lt;=73050),E60,0),SUMPRODUCT(MAX(('Service Log'!$B$2:$B$501=$A60)*'Service Log'!$M$2:$M$501))))</f>
        <v/>
      </c>
      <c r="H60" s="16" t="str">
        <f>IF($A60="","",IF(ISNUMBER(F60),G60+F60,"n/a"))</f>
        <v/>
      </c>
      <c r="I60" s="17" t="str">
        <f>IF($A60="","",IF(AND(ISNUMBER(H60),AND(ISNUMBER(Dashboard!$B$4),N(Dashboard!$B$4)&gt;=18264,N(Dashboard!$B$4)&lt;=73050)),H60-Dashboard!$B$4,"n/a"))</f>
        <v/>
      </c>
      <c r="J60" s="18" t="str">
        <f>IF($A60="","",IF(OR(SUM(Dashboard!$B$18:$B$23)&gt;0,NOT(ISNUMBER(I60))),"Check data",IF(I60&lt;0,"Overdue",IF(I60&lt;=Dashboard!$B$5,"Due soon","OK"))))</f>
        <v/>
      </c>
      <c r="K60" s="17" t="str">
        <f>IF($A60="","",SUMPRODUCT(--('Service Log'!$B$2:$B$501=$A60)))</f>
        <v/>
      </c>
      <c r="L60" s="19" t="str">
        <f>IF($A60="","",SUMPRODUCT(--('Service Log'!$B$2:$B$501=$A60),'Service Log'!$K$2:$K$501))</f>
        <v/>
      </c>
      <c r="M60" s="18" t="str">
        <f>IF(COUNTA($A60:$F60)=0,"",IF($A60="","Check ID",IF(SUMPRODUCT(--($A$2:$A$201=$A60))&gt;1,"Duplicate ID",IF(OR(NOT(AND(ISNUMBER(E60),N(E60)&gt;=18264,N(E60)&lt;=73050)),NOT(AND(ISNUMBER(F60),N(F60)&gt;=1,N(F60)&lt;=3650))),"Check inputs","OK"))))</f>
        <v/>
      </c>
    </row>
    <row r="61" spans="1:13" x14ac:dyDescent="0.25">
      <c r="A61" s="12"/>
      <c r="B61" s="13"/>
      <c r="C61" s="13"/>
      <c r="D61" s="13"/>
      <c r="E61" s="14"/>
      <c r="F61" s="15"/>
      <c r="G61" s="16" t="str">
        <f>IF($A61="","",MAX(IF(AND(ISNUMBER(E61),N(E61)&gt;=18264,N(E61)&lt;=73050),E61,0),SUMPRODUCT(MAX(('Service Log'!$B$2:$B$501=$A61)*'Service Log'!$M$2:$M$501))))</f>
        <v/>
      </c>
      <c r="H61" s="16" t="str">
        <f>IF($A61="","",IF(ISNUMBER(F61),G61+F61,"n/a"))</f>
        <v/>
      </c>
      <c r="I61" s="17" t="str">
        <f>IF($A61="","",IF(AND(ISNUMBER(H61),AND(ISNUMBER(Dashboard!$B$4),N(Dashboard!$B$4)&gt;=18264,N(Dashboard!$B$4)&lt;=73050)),H61-Dashboard!$B$4,"n/a"))</f>
        <v/>
      </c>
      <c r="J61" s="18" t="str">
        <f>IF($A61="","",IF(OR(SUM(Dashboard!$B$18:$B$23)&gt;0,NOT(ISNUMBER(I61))),"Check data",IF(I61&lt;0,"Overdue",IF(I61&lt;=Dashboard!$B$5,"Due soon","OK"))))</f>
        <v/>
      </c>
      <c r="K61" s="17" t="str">
        <f>IF($A61="","",SUMPRODUCT(--('Service Log'!$B$2:$B$501=$A61)))</f>
        <v/>
      </c>
      <c r="L61" s="19" t="str">
        <f>IF($A61="","",SUMPRODUCT(--('Service Log'!$B$2:$B$501=$A61),'Service Log'!$K$2:$K$501))</f>
        <v/>
      </c>
      <c r="M61" s="18" t="str">
        <f>IF(COUNTA($A61:$F61)=0,"",IF($A61="","Check ID",IF(SUMPRODUCT(--($A$2:$A$201=$A61))&gt;1,"Duplicate ID",IF(OR(NOT(AND(ISNUMBER(E61),N(E61)&gt;=18264,N(E61)&lt;=73050)),NOT(AND(ISNUMBER(F61),N(F61)&gt;=1,N(F61)&lt;=3650))),"Check inputs","OK"))))</f>
        <v/>
      </c>
    </row>
    <row r="62" spans="1:13" x14ac:dyDescent="0.25">
      <c r="A62" s="12"/>
      <c r="B62" s="13"/>
      <c r="C62" s="13"/>
      <c r="D62" s="13"/>
      <c r="E62" s="14"/>
      <c r="F62" s="15"/>
      <c r="G62" s="16" t="str">
        <f>IF($A62="","",MAX(IF(AND(ISNUMBER(E62),N(E62)&gt;=18264,N(E62)&lt;=73050),E62,0),SUMPRODUCT(MAX(('Service Log'!$B$2:$B$501=$A62)*'Service Log'!$M$2:$M$501))))</f>
        <v/>
      </c>
      <c r="H62" s="16" t="str">
        <f>IF($A62="","",IF(ISNUMBER(F62),G62+F62,"n/a"))</f>
        <v/>
      </c>
      <c r="I62" s="17" t="str">
        <f>IF($A62="","",IF(AND(ISNUMBER(H62),AND(ISNUMBER(Dashboard!$B$4),N(Dashboard!$B$4)&gt;=18264,N(Dashboard!$B$4)&lt;=73050)),H62-Dashboard!$B$4,"n/a"))</f>
        <v/>
      </c>
      <c r="J62" s="18" t="str">
        <f>IF($A62="","",IF(OR(SUM(Dashboard!$B$18:$B$23)&gt;0,NOT(ISNUMBER(I62))),"Check data",IF(I62&lt;0,"Overdue",IF(I62&lt;=Dashboard!$B$5,"Due soon","OK"))))</f>
        <v/>
      </c>
      <c r="K62" s="17" t="str">
        <f>IF($A62="","",SUMPRODUCT(--('Service Log'!$B$2:$B$501=$A62)))</f>
        <v/>
      </c>
      <c r="L62" s="19" t="str">
        <f>IF($A62="","",SUMPRODUCT(--('Service Log'!$B$2:$B$501=$A62),'Service Log'!$K$2:$K$501))</f>
        <v/>
      </c>
      <c r="M62" s="18" t="str">
        <f>IF(COUNTA($A62:$F62)=0,"",IF($A62="","Check ID",IF(SUMPRODUCT(--($A$2:$A$201=$A62))&gt;1,"Duplicate ID",IF(OR(NOT(AND(ISNUMBER(E62),N(E62)&gt;=18264,N(E62)&lt;=73050)),NOT(AND(ISNUMBER(F62),N(F62)&gt;=1,N(F62)&lt;=3650))),"Check inputs","OK"))))</f>
        <v/>
      </c>
    </row>
    <row r="63" spans="1:13" x14ac:dyDescent="0.25">
      <c r="A63" s="12"/>
      <c r="B63" s="13"/>
      <c r="C63" s="13"/>
      <c r="D63" s="13"/>
      <c r="E63" s="14"/>
      <c r="F63" s="15"/>
      <c r="G63" s="16" t="str">
        <f>IF($A63="","",MAX(IF(AND(ISNUMBER(E63),N(E63)&gt;=18264,N(E63)&lt;=73050),E63,0),SUMPRODUCT(MAX(('Service Log'!$B$2:$B$501=$A63)*'Service Log'!$M$2:$M$501))))</f>
        <v/>
      </c>
      <c r="H63" s="16" t="str">
        <f>IF($A63="","",IF(ISNUMBER(F63),G63+F63,"n/a"))</f>
        <v/>
      </c>
      <c r="I63" s="17" t="str">
        <f>IF($A63="","",IF(AND(ISNUMBER(H63),AND(ISNUMBER(Dashboard!$B$4),N(Dashboard!$B$4)&gt;=18264,N(Dashboard!$B$4)&lt;=73050)),H63-Dashboard!$B$4,"n/a"))</f>
        <v/>
      </c>
      <c r="J63" s="18" t="str">
        <f>IF($A63="","",IF(OR(SUM(Dashboard!$B$18:$B$23)&gt;0,NOT(ISNUMBER(I63))),"Check data",IF(I63&lt;0,"Overdue",IF(I63&lt;=Dashboard!$B$5,"Due soon","OK"))))</f>
        <v/>
      </c>
      <c r="K63" s="17" t="str">
        <f>IF($A63="","",SUMPRODUCT(--('Service Log'!$B$2:$B$501=$A63)))</f>
        <v/>
      </c>
      <c r="L63" s="19" t="str">
        <f>IF($A63="","",SUMPRODUCT(--('Service Log'!$B$2:$B$501=$A63),'Service Log'!$K$2:$K$501))</f>
        <v/>
      </c>
      <c r="M63" s="18" t="str">
        <f>IF(COUNTA($A63:$F63)=0,"",IF($A63="","Check ID",IF(SUMPRODUCT(--($A$2:$A$201=$A63))&gt;1,"Duplicate ID",IF(OR(NOT(AND(ISNUMBER(E63),N(E63)&gt;=18264,N(E63)&lt;=73050)),NOT(AND(ISNUMBER(F63),N(F63)&gt;=1,N(F63)&lt;=3650))),"Check inputs","OK"))))</f>
        <v/>
      </c>
    </row>
    <row r="64" spans="1:13" x14ac:dyDescent="0.25">
      <c r="A64" s="12"/>
      <c r="B64" s="13"/>
      <c r="C64" s="13"/>
      <c r="D64" s="13"/>
      <c r="E64" s="14"/>
      <c r="F64" s="15"/>
      <c r="G64" s="16" t="str">
        <f>IF($A64="","",MAX(IF(AND(ISNUMBER(E64),N(E64)&gt;=18264,N(E64)&lt;=73050),E64,0),SUMPRODUCT(MAX(('Service Log'!$B$2:$B$501=$A64)*'Service Log'!$M$2:$M$501))))</f>
        <v/>
      </c>
      <c r="H64" s="16" t="str">
        <f>IF($A64="","",IF(ISNUMBER(F64),G64+F64,"n/a"))</f>
        <v/>
      </c>
      <c r="I64" s="17" t="str">
        <f>IF($A64="","",IF(AND(ISNUMBER(H64),AND(ISNUMBER(Dashboard!$B$4),N(Dashboard!$B$4)&gt;=18264,N(Dashboard!$B$4)&lt;=73050)),H64-Dashboard!$B$4,"n/a"))</f>
        <v/>
      </c>
      <c r="J64" s="18" t="str">
        <f>IF($A64="","",IF(OR(SUM(Dashboard!$B$18:$B$23)&gt;0,NOT(ISNUMBER(I64))),"Check data",IF(I64&lt;0,"Overdue",IF(I64&lt;=Dashboard!$B$5,"Due soon","OK"))))</f>
        <v/>
      </c>
      <c r="K64" s="17" t="str">
        <f>IF($A64="","",SUMPRODUCT(--('Service Log'!$B$2:$B$501=$A64)))</f>
        <v/>
      </c>
      <c r="L64" s="19" t="str">
        <f>IF($A64="","",SUMPRODUCT(--('Service Log'!$B$2:$B$501=$A64),'Service Log'!$K$2:$K$501))</f>
        <v/>
      </c>
      <c r="M64" s="18" t="str">
        <f>IF(COUNTA($A64:$F64)=0,"",IF($A64="","Check ID",IF(SUMPRODUCT(--($A$2:$A$201=$A64))&gt;1,"Duplicate ID",IF(OR(NOT(AND(ISNUMBER(E64),N(E64)&gt;=18264,N(E64)&lt;=73050)),NOT(AND(ISNUMBER(F64),N(F64)&gt;=1,N(F64)&lt;=3650))),"Check inputs","OK"))))</f>
        <v/>
      </c>
    </row>
    <row r="65" spans="1:13" x14ac:dyDescent="0.25">
      <c r="A65" s="12"/>
      <c r="B65" s="13"/>
      <c r="C65" s="13"/>
      <c r="D65" s="13"/>
      <c r="E65" s="14"/>
      <c r="F65" s="15"/>
      <c r="G65" s="16" t="str">
        <f>IF($A65="","",MAX(IF(AND(ISNUMBER(E65),N(E65)&gt;=18264,N(E65)&lt;=73050),E65,0),SUMPRODUCT(MAX(('Service Log'!$B$2:$B$501=$A65)*'Service Log'!$M$2:$M$501))))</f>
        <v/>
      </c>
      <c r="H65" s="16" t="str">
        <f>IF($A65="","",IF(ISNUMBER(F65),G65+F65,"n/a"))</f>
        <v/>
      </c>
      <c r="I65" s="17" t="str">
        <f>IF($A65="","",IF(AND(ISNUMBER(H65),AND(ISNUMBER(Dashboard!$B$4),N(Dashboard!$B$4)&gt;=18264,N(Dashboard!$B$4)&lt;=73050)),H65-Dashboard!$B$4,"n/a"))</f>
        <v/>
      </c>
      <c r="J65" s="18" t="str">
        <f>IF($A65="","",IF(OR(SUM(Dashboard!$B$18:$B$23)&gt;0,NOT(ISNUMBER(I65))),"Check data",IF(I65&lt;0,"Overdue",IF(I65&lt;=Dashboard!$B$5,"Due soon","OK"))))</f>
        <v/>
      </c>
      <c r="K65" s="17" t="str">
        <f>IF($A65="","",SUMPRODUCT(--('Service Log'!$B$2:$B$501=$A65)))</f>
        <v/>
      </c>
      <c r="L65" s="19" t="str">
        <f>IF($A65="","",SUMPRODUCT(--('Service Log'!$B$2:$B$501=$A65),'Service Log'!$K$2:$K$501))</f>
        <v/>
      </c>
      <c r="M65" s="18" t="str">
        <f>IF(COUNTA($A65:$F65)=0,"",IF($A65="","Check ID",IF(SUMPRODUCT(--($A$2:$A$201=$A65))&gt;1,"Duplicate ID",IF(OR(NOT(AND(ISNUMBER(E65),N(E65)&gt;=18264,N(E65)&lt;=73050)),NOT(AND(ISNUMBER(F65),N(F65)&gt;=1,N(F65)&lt;=3650))),"Check inputs","OK"))))</f>
        <v/>
      </c>
    </row>
    <row r="66" spans="1:13" x14ac:dyDescent="0.25">
      <c r="A66" s="12"/>
      <c r="B66" s="13"/>
      <c r="C66" s="13"/>
      <c r="D66" s="13"/>
      <c r="E66" s="14"/>
      <c r="F66" s="15"/>
      <c r="G66" s="16" t="str">
        <f>IF($A66="","",MAX(IF(AND(ISNUMBER(E66),N(E66)&gt;=18264,N(E66)&lt;=73050),E66,0),SUMPRODUCT(MAX(('Service Log'!$B$2:$B$501=$A66)*'Service Log'!$M$2:$M$501))))</f>
        <v/>
      </c>
      <c r="H66" s="16" t="str">
        <f>IF($A66="","",IF(ISNUMBER(F66),G66+F66,"n/a"))</f>
        <v/>
      </c>
      <c r="I66" s="17" t="str">
        <f>IF($A66="","",IF(AND(ISNUMBER(H66),AND(ISNUMBER(Dashboard!$B$4),N(Dashboard!$B$4)&gt;=18264,N(Dashboard!$B$4)&lt;=73050)),H66-Dashboard!$B$4,"n/a"))</f>
        <v/>
      </c>
      <c r="J66" s="18" t="str">
        <f>IF($A66="","",IF(OR(SUM(Dashboard!$B$18:$B$23)&gt;0,NOT(ISNUMBER(I66))),"Check data",IF(I66&lt;0,"Overdue",IF(I66&lt;=Dashboard!$B$5,"Due soon","OK"))))</f>
        <v/>
      </c>
      <c r="K66" s="17" t="str">
        <f>IF($A66="","",SUMPRODUCT(--('Service Log'!$B$2:$B$501=$A66)))</f>
        <v/>
      </c>
      <c r="L66" s="19" t="str">
        <f>IF($A66="","",SUMPRODUCT(--('Service Log'!$B$2:$B$501=$A66),'Service Log'!$K$2:$K$501))</f>
        <v/>
      </c>
      <c r="M66" s="18" t="str">
        <f>IF(COUNTA($A66:$F66)=0,"",IF($A66="","Check ID",IF(SUMPRODUCT(--($A$2:$A$201=$A66))&gt;1,"Duplicate ID",IF(OR(NOT(AND(ISNUMBER(E66),N(E66)&gt;=18264,N(E66)&lt;=73050)),NOT(AND(ISNUMBER(F66),N(F66)&gt;=1,N(F66)&lt;=3650))),"Check inputs","OK"))))</f>
        <v/>
      </c>
    </row>
    <row r="67" spans="1:13" x14ac:dyDescent="0.25">
      <c r="A67" s="12"/>
      <c r="B67" s="13"/>
      <c r="C67" s="13"/>
      <c r="D67" s="13"/>
      <c r="E67" s="14"/>
      <c r="F67" s="15"/>
      <c r="G67" s="16" t="str">
        <f>IF($A67="","",MAX(IF(AND(ISNUMBER(E67),N(E67)&gt;=18264,N(E67)&lt;=73050),E67,0),SUMPRODUCT(MAX(('Service Log'!$B$2:$B$501=$A67)*'Service Log'!$M$2:$M$501))))</f>
        <v/>
      </c>
      <c r="H67" s="16" t="str">
        <f>IF($A67="","",IF(ISNUMBER(F67),G67+F67,"n/a"))</f>
        <v/>
      </c>
      <c r="I67" s="17" t="str">
        <f>IF($A67="","",IF(AND(ISNUMBER(H67),AND(ISNUMBER(Dashboard!$B$4),N(Dashboard!$B$4)&gt;=18264,N(Dashboard!$B$4)&lt;=73050)),H67-Dashboard!$B$4,"n/a"))</f>
        <v/>
      </c>
      <c r="J67" s="18" t="str">
        <f>IF($A67="","",IF(OR(SUM(Dashboard!$B$18:$B$23)&gt;0,NOT(ISNUMBER(I67))),"Check data",IF(I67&lt;0,"Overdue",IF(I67&lt;=Dashboard!$B$5,"Due soon","OK"))))</f>
        <v/>
      </c>
      <c r="K67" s="17" t="str">
        <f>IF($A67="","",SUMPRODUCT(--('Service Log'!$B$2:$B$501=$A67)))</f>
        <v/>
      </c>
      <c r="L67" s="19" t="str">
        <f>IF($A67="","",SUMPRODUCT(--('Service Log'!$B$2:$B$501=$A67),'Service Log'!$K$2:$K$501))</f>
        <v/>
      </c>
      <c r="M67" s="18" t="str">
        <f>IF(COUNTA($A67:$F67)=0,"",IF($A67="","Check ID",IF(SUMPRODUCT(--($A$2:$A$201=$A67))&gt;1,"Duplicate ID",IF(OR(NOT(AND(ISNUMBER(E67),N(E67)&gt;=18264,N(E67)&lt;=73050)),NOT(AND(ISNUMBER(F67),N(F67)&gt;=1,N(F67)&lt;=3650))),"Check inputs","OK"))))</f>
        <v/>
      </c>
    </row>
    <row r="68" spans="1:13" x14ac:dyDescent="0.25">
      <c r="A68" s="12"/>
      <c r="B68" s="13"/>
      <c r="C68" s="13"/>
      <c r="D68" s="13"/>
      <c r="E68" s="14"/>
      <c r="F68" s="15"/>
      <c r="G68" s="16" t="str">
        <f>IF($A68="","",MAX(IF(AND(ISNUMBER(E68),N(E68)&gt;=18264,N(E68)&lt;=73050),E68,0),SUMPRODUCT(MAX(('Service Log'!$B$2:$B$501=$A68)*'Service Log'!$M$2:$M$501))))</f>
        <v/>
      </c>
      <c r="H68" s="16" t="str">
        <f>IF($A68="","",IF(ISNUMBER(F68),G68+F68,"n/a"))</f>
        <v/>
      </c>
      <c r="I68" s="17" t="str">
        <f>IF($A68="","",IF(AND(ISNUMBER(H68),AND(ISNUMBER(Dashboard!$B$4),N(Dashboard!$B$4)&gt;=18264,N(Dashboard!$B$4)&lt;=73050)),H68-Dashboard!$B$4,"n/a"))</f>
        <v/>
      </c>
      <c r="J68" s="18" t="str">
        <f>IF($A68="","",IF(OR(SUM(Dashboard!$B$18:$B$23)&gt;0,NOT(ISNUMBER(I68))),"Check data",IF(I68&lt;0,"Overdue",IF(I68&lt;=Dashboard!$B$5,"Due soon","OK"))))</f>
        <v/>
      </c>
      <c r="K68" s="17" t="str">
        <f>IF($A68="","",SUMPRODUCT(--('Service Log'!$B$2:$B$501=$A68)))</f>
        <v/>
      </c>
      <c r="L68" s="19" t="str">
        <f>IF($A68="","",SUMPRODUCT(--('Service Log'!$B$2:$B$501=$A68),'Service Log'!$K$2:$K$501))</f>
        <v/>
      </c>
      <c r="M68" s="18" t="str">
        <f>IF(COUNTA($A68:$F68)=0,"",IF($A68="","Check ID",IF(SUMPRODUCT(--($A$2:$A$201=$A68))&gt;1,"Duplicate ID",IF(OR(NOT(AND(ISNUMBER(E68),N(E68)&gt;=18264,N(E68)&lt;=73050)),NOT(AND(ISNUMBER(F68),N(F68)&gt;=1,N(F68)&lt;=3650))),"Check inputs","OK"))))</f>
        <v/>
      </c>
    </row>
    <row r="69" spans="1:13" x14ac:dyDescent="0.25">
      <c r="A69" s="12"/>
      <c r="B69" s="13"/>
      <c r="C69" s="13"/>
      <c r="D69" s="13"/>
      <c r="E69" s="14"/>
      <c r="F69" s="15"/>
      <c r="G69" s="16" t="str">
        <f>IF($A69="","",MAX(IF(AND(ISNUMBER(E69),N(E69)&gt;=18264,N(E69)&lt;=73050),E69,0),SUMPRODUCT(MAX(('Service Log'!$B$2:$B$501=$A69)*'Service Log'!$M$2:$M$501))))</f>
        <v/>
      </c>
      <c r="H69" s="16" t="str">
        <f>IF($A69="","",IF(ISNUMBER(F69),G69+F69,"n/a"))</f>
        <v/>
      </c>
      <c r="I69" s="17" t="str">
        <f>IF($A69="","",IF(AND(ISNUMBER(H69),AND(ISNUMBER(Dashboard!$B$4),N(Dashboard!$B$4)&gt;=18264,N(Dashboard!$B$4)&lt;=73050)),H69-Dashboard!$B$4,"n/a"))</f>
        <v/>
      </c>
      <c r="J69" s="18" t="str">
        <f>IF($A69="","",IF(OR(SUM(Dashboard!$B$18:$B$23)&gt;0,NOT(ISNUMBER(I69))),"Check data",IF(I69&lt;0,"Overdue",IF(I69&lt;=Dashboard!$B$5,"Due soon","OK"))))</f>
        <v/>
      </c>
      <c r="K69" s="17" t="str">
        <f>IF($A69="","",SUMPRODUCT(--('Service Log'!$B$2:$B$501=$A69)))</f>
        <v/>
      </c>
      <c r="L69" s="19" t="str">
        <f>IF($A69="","",SUMPRODUCT(--('Service Log'!$B$2:$B$501=$A69),'Service Log'!$K$2:$K$501))</f>
        <v/>
      </c>
      <c r="M69" s="18" t="str">
        <f>IF(COUNTA($A69:$F69)=0,"",IF($A69="","Check ID",IF(SUMPRODUCT(--($A$2:$A$201=$A69))&gt;1,"Duplicate ID",IF(OR(NOT(AND(ISNUMBER(E69),N(E69)&gt;=18264,N(E69)&lt;=73050)),NOT(AND(ISNUMBER(F69),N(F69)&gt;=1,N(F69)&lt;=3650))),"Check inputs","OK"))))</f>
        <v/>
      </c>
    </row>
    <row r="70" spans="1:13" x14ac:dyDescent="0.25">
      <c r="A70" s="12"/>
      <c r="B70" s="13"/>
      <c r="C70" s="13"/>
      <c r="D70" s="13"/>
      <c r="E70" s="14"/>
      <c r="F70" s="15"/>
      <c r="G70" s="16" t="str">
        <f>IF($A70="","",MAX(IF(AND(ISNUMBER(E70),N(E70)&gt;=18264,N(E70)&lt;=73050),E70,0),SUMPRODUCT(MAX(('Service Log'!$B$2:$B$501=$A70)*'Service Log'!$M$2:$M$501))))</f>
        <v/>
      </c>
      <c r="H70" s="16" t="str">
        <f>IF($A70="","",IF(ISNUMBER(F70),G70+F70,"n/a"))</f>
        <v/>
      </c>
      <c r="I70" s="17" t="str">
        <f>IF($A70="","",IF(AND(ISNUMBER(H70),AND(ISNUMBER(Dashboard!$B$4),N(Dashboard!$B$4)&gt;=18264,N(Dashboard!$B$4)&lt;=73050)),H70-Dashboard!$B$4,"n/a"))</f>
        <v/>
      </c>
      <c r="J70" s="18" t="str">
        <f>IF($A70="","",IF(OR(SUM(Dashboard!$B$18:$B$23)&gt;0,NOT(ISNUMBER(I70))),"Check data",IF(I70&lt;0,"Overdue",IF(I70&lt;=Dashboard!$B$5,"Due soon","OK"))))</f>
        <v/>
      </c>
      <c r="K70" s="17" t="str">
        <f>IF($A70="","",SUMPRODUCT(--('Service Log'!$B$2:$B$501=$A70)))</f>
        <v/>
      </c>
      <c r="L70" s="19" t="str">
        <f>IF($A70="","",SUMPRODUCT(--('Service Log'!$B$2:$B$501=$A70),'Service Log'!$K$2:$K$501))</f>
        <v/>
      </c>
      <c r="M70" s="18" t="str">
        <f>IF(COUNTA($A70:$F70)=0,"",IF($A70="","Check ID",IF(SUMPRODUCT(--($A$2:$A$201=$A70))&gt;1,"Duplicate ID",IF(OR(NOT(AND(ISNUMBER(E70),N(E70)&gt;=18264,N(E70)&lt;=73050)),NOT(AND(ISNUMBER(F70),N(F70)&gt;=1,N(F70)&lt;=3650))),"Check inputs","OK"))))</f>
        <v/>
      </c>
    </row>
    <row r="71" spans="1:13" x14ac:dyDescent="0.25">
      <c r="A71" s="12"/>
      <c r="B71" s="13"/>
      <c r="C71" s="13"/>
      <c r="D71" s="13"/>
      <c r="E71" s="14"/>
      <c r="F71" s="15"/>
      <c r="G71" s="16" t="str">
        <f>IF($A71="","",MAX(IF(AND(ISNUMBER(E71),N(E71)&gt;=18264,N(E71)&lt;=73050),E71,0),SUMPRODUCT(MAX(('Service Log'!$B$2:$B$501=$A71)*'Service Log'!$M$2:$M$501))))</f>
        <v/>
      </c>
      <c r="H71" s="16" t="str">
        <f>IF($A71="","",IF(ISNUMBER(F71),G71+F71,"n/a"))</f>
        <v/>
      </c>
      <c r="I71" s="17" t="str">
        <f>IF($A71="","",IF(AND(ISNUMBER(H71),AND(ISNUMBER(Dashboard!$B$4),N(Dashboard!$B$4)&gt;=18264,N(Dashboard!$B$4)&lt;=73050)),H71-Dashboard!$B$4,"n/a"))</f>
        <v/>
      </c>
      <c r="J71" s="18" t="str">
        <f>IF($A71="","",IF(OR(SUM(Dashboard!$B$18:$B$23)&gt;0,NOT(ISNUMBER(I71))),"Check data",IF(I71&lt;0,"Overdue",IF(I71&lt;=Dashboard!$B$5,"Due soon","OK"))))</f>
        <v/>
      </c>
      <c r="K71" s="17" t="str">
        <f>IF($A71="","",SUMPRODUCT(--('Service Log'!$B$2:$B$501=$A71)))</f>
        <v/>
      </c>
      <c r="L71" s="19" t="str">
        <f>IF($A71="","",SUMPRODUCT(--('Service Log'!$B$2:$B$501=$A71),'Service Log'!$K$2:$K$501))</f>
        <v/>
      </c>
      <c r="M71" s="18" t="str">
        <f>IF(COUNTA($A71:$F71)=0,"",IF($A71="","Check ID",IF(SUMPRODUCT(--($A$2:$A$201=$A71))&gt;1,"Duplicate ID",IF(OR(NOT(AND(ISNUMBER(E71),N(E71)&gt;=18264,N(E71)&lt;=73050)),NOT(AND(ISNUMBER(F71),N(F71)&gt;=1,N(F71)&lt;=3650))),"Check inputs","OK"))))</f>
        <v/>
      </c>
    </row>
    <row r="72" spans="1:13" x14ac:dyDescent="0.25">
      <c r="A72" s="12"/>
      <c r="B72" s="13"/>
      <c r="C72" s="13"/>
      <c r="D72" s="13"/>
      <c r="E72" s="14"/>
      <c r="F72" s="15"/>
      <c r="G72" s="16" t="str">
        <f>IF($A72="","",MAX(IF(AND(ISNUMBER(E72),N(E72)&gt;=18264,N(E72)&lt;=73050),E72,0),SUMPRODUCT(MAX(('Service Log'!$B$2:$B$501=$A72)*'Service Log'!$M$2:$M$501))))</f>
        <v/>
      </c>
      <c r="H72" s="16" t="str">
        <f>IF($A72="","",IF(ISNUMBER(F72),G72+F72,"n/a"))</f>
        <v/>
      </c>
      <c r="I72" s="17" t="str">
        <f>IF($A72="","",IF(AND(ISNUMBER(H72),AND(ISNUMBER(Dashboard!$B$4),N(Dashboard!$B$4)&gt;=18264,N(Dashboard!$B$4)&lt;=73050)),H72-Dashboard!$B$4,"n/a"))</f>
        <v/>
      </c>
      <c r="J72" s="18" t="str">
        <f>IF($A72="","",IF(OR(SUM(Dashboard!$B$18:$B$23)&gt;0,NOT(ISNUMBER(I72))),"Check data",IF(I72&lt;0,"Overdue",IF(I72&lt;=Dashboard!$B$5,"Due soon","OK"))))</f>
        <v/>
      </c>
      <c r="K72" s="17" t="str">
        <f>IF($A72="","",SUMPRODUCT(--('Service Log'!$B$2:$B$501=$A72)))</f>
        <v/>
      </c>
      <c r="L72" s="19" t="str">
        <f>IF($A72="","",SUMPRODUCT(--('Service Log'!$B$2:$B$501=$A72),'Service Log'!$K$2:$K$501))</f>
        <v/>
      </c>
      <c r="M72" s="18" t="str">
        <f>IF(COUNTA($A72:$F72)=0,"",IF($A72="","Check ID",IF(SUMPRODUCT(--($A$2:$A$201=$A72))&gt;1,"Duplicate ID",IF(OR(NOT(AND(ISNUMBER(E72),N(E72)&gt;=18264,N(E72)&lt;=73050)),NOT(AND(ISNUMBER(F72),N(F72)&gt;=1,N(F72)&lt;=3650))),"Check inputs","OK"))))</f>
        <v/>
      </c>
    </row>
    <row r="73" spans="1:13" x14ac:dyDescent="0.25">
      <c r="A73" s="12"/>
      <c r="B73" s="13"/>
      <c r="C73" s="13"/>
      <c r="D73" s="13"/>
      <c r="E73" s="14"/>
      <c r="F73" s="15"/>
      <c r="G73" s="16" t="str">
        <f>IF($A73="","",MAX(IF(AND(ISNUMBER(E73),N(E73)&gt;=18264,N(E73)&lt;=73050),E73,0),SUMPRODUCT(MAX(('Service Log'!$B$2:$B$501=$A73)*'Service Log'!$M$2:$M$501))))</f>
        <v/>
      </c>
      <c r="H73" s="16" t="str">
        <f>IF($A73="","",IF(ISNUMBER(F73),G73+F73,"n/a"))</f>
        <v/>
      </c>
      <c r="I73" s="17" t="str">
        <f>IF($A73="","",IF(AND(ISNUMBER(H73),AND(ISNUMBER(Dashboard!$B$4),N(Dashboard!$B$4)&gt;=18264,N(Dashboard!$B$4)&lt;=73050)),H73-Dashboard!$B$4,"n/a"))</f>
        <v/>
      </c>
      <c r="J73" s="18" t="str">
        <f>IF($A73="","",IF(OR(SUM(Dashboard!$B$18:$B$23)&gt;0,NOT(ISNUMBER(I73))),"Check data",IF(I73&lt;0,"Overdue",IF(I73&lt;=Dashboard!$B$5,"Due soon","OK"))))</f>
        <v/>
      </c>
      <c r="K73" s="17" t="str">
        <f>IF($A73="","",SUMPRODUCT(--('Service Log'!$B$2:$B$501=$A73)))</f>
        <v/>
      </c>
      <c r="L73" s="19" t="str">
        <f>IF($A73="","",SUMPRODUCT(--('Service Log'!$B$2:$B$501=$A73),'Service Log'!$K$2:$K$501))</f>
        <v/>
      </c>
      <c r="M73" s="18" t="str">
        <f>IF(COUNTA($A73:$F73)=0,"",IF($A73="","Check ID",IF(SUMPRODUCT(--($A$2:$A$201=$A73))&gt;1,"Duplicate ID",IF(OR(NOT(AND(ISNUMBER(E73),N(E73)&gt;=18264,N(E73)&lt;=73050)),NOT(AND(ISNUMBER(F73),N(F73)&gt;=1,N(F73)&lt;=3650))),"Check inputs","OK"))))</f>
        <v/>
      </c>
    </row>
    <row r="74" spans="1:13" x14ac:dyDescent="0.25">
      <c r="A74" s="12"/>
      <c r="B74" s="13"/>
      <c r="C74" s="13"/>
      <c r="D74" s="13"/>
      <c r="E74" s="14"/>
      <c r="F74" s="15"/>
      <c r="G74" s="16" t="str">
        <f>IF($A74="","",MAX(IF(AND(ISNUMBER(E74),N(E74)&gt;=18264,N(E74)&lt;=73050),E74,0),SUMPRODUCT(MAX(('Service Log'!$B$2:$B$501=$A74)*'Service Log'!$M$2:$M$501))))</f>
        <v/>
      </c>
      <c r="H74" s="16" t="str">
        <f>IF($A74="","",IF(ISNUMBER(F74),G74+F74,"n/a"))</f>
        <v/>
      </c>
      <c r="I74" s="17" t="str">
        <f>IF($A74="","",IF(AND(ISNUMBER(H74),AND(ISNUMBER(Dashboard!$B$4),N(Dashboard!$B$4)&gt;=18264,N(Dashboard!$B$4)&lt;=73050)),H74-Dashboard!$B$4,"n/a"))</f>
        <v/>
      </c>
      <c r="J74" s="18" t="str">
        <f>IF($A74="","",IF(OR(SUM(Dashboard!$B$18:$B$23)&gt;0,NOT(ISNUMBER(I74))),"Check data",IF(I74&lt;0,"Overdue",IF(I74&lt;=Dashboard!$B$5,"Due soon","OK"))))</f>
        <v/>
      </c>
      <c r="K74" s="17" t="str">
        <f>IF($A74="","",SUMPRODUCT(--('Service Log'!$B$2:$B$501=$A74)))</f>
        <v/>
      </c>
      <c r="L74" s="19" t="str">
        <f>IF($A74="","",SUMPRODUCT(--('Service Log'!$B$2:$B$501=$A74),'Service Log'!$K$2:$K$501))</f>
        <v/>
      </c>
      <c r="M74" s="18" t="str">
        <f>IF(COUNTA($A74:$F74)=0,"",IF($A74="","Check ID",IF(SUMPRODUCT(--($A$2:$A$201=$A74))&gt;1,"Duplicate ID",IF(OR(NOT(AND(ISNUMBER(E74),N(E74)&gt;=18264,N(E74)&lt;=73050)),NOT(AND(ISNUMBER(F74),N(F74)&gt;=1,N(F74)&lt;=3650))),"Check inputs","OK"))))</f>
        <v/>
      </c>
    </row>
    <row r="75" spans="1:13" x14ac:dyDescent="0.25">
      <c r="A75" s="12"/>
      <c r="B75" s="13"/>
      <c r="C75" s="13"/>
      <c r="D75" s="13"/>
      <c r="E75" s="14"/>
      <c r="F75" s="15"/>
      <c r="G75" s="16" t="str">
        <f>IF($A75="","",MAX(IF(AND(ISNUMBER(E75),N(E75)&gt;=18264,N(E75)&lt;=73050),E75,0),SUMPRODUCT(MAX(('Service Log'!$B$2:$B$501=$A75)*'Service Log'!$M$2:$M$501))))</f>
        <v/>
      </c>
      <c r="H75" s="16" t="str">
        <f>IF($A75="","",IF(ISNUMBER(F75),G75+F75,"n/a"))</f>
        <v/>
      </c>
      <c r="I75" s="17" t="str">
        <f>IF($A75="","",IF(AND(ISNUMBER(H75),AND(ISNUMBER(Dashboard!$B$4),N(Dashboard!$B$4)&gt;=18264,N(Dashboard!$B$4)&lt;=73050)),H75-Dashboard!$B$4,"n/a"))</f>
        <v/>
      </c>
      <c r="J75" s="18" t="str">
        <f>IF($A75="","",IF(OR(SUM(Dashboard!$B$18:$B$23)&gt;0,NOT(ISNUMBER(I75))),"Check data",IF(I75&lt;0,"Overdue",IF(I75&lt;=Dashboard!$B$5,"Due soon","OK"))))</f>
        <v/>
      </c>
      <c r="K75" s="17" t="str">
        <f>IF($A75="","",SUMPRODUCT(--('Service Log'!$B$2:$B$501=$A75)))</f>
        <v/>
      </c>
      <c r="L75" s="19" t="str">
        <f>IF($A75="","",SUMPRODUCT(--('Service Log'!$B$2:$B$501=$A75),'Service Log'!$K$2:$K$501))</f>
        <v/>
      </c>
      <c r="M75" s="18" t="str">
        <f>IF(COUNTA($A75:$F75)=0,"",IF($A75="","Check ID",IF(SUMPRODUCT(--($A$2:$A$201=$A75))&gt;1,"Duplicate ID",IF(OR(NOT(AND(ISNUMBER(E75),N(E75)&gt;=18264,N(E75)&lt;=73050)),NOT(AND(ISNUMBER(F75),N(F75)&gt;=1,N(F75)&lt;=3650))),"Check inputs","OK"))))</f>
        <v/>
      </c>
    </row>
    <row r="76" spans="1:13" x14ac:dyDescent="0.25">
      <c r="A76" s="12"/>
      <c r="B76" s="13"/>
      <c r="C76" s="13"/>
      <c r="D76" s="13"/>
      <c r="E76" s="14"/>
      <c r="F76" s="15"/>
      <c r="G76" s="16" t="str">
        <f>IF($A76="","",MAX(IF(AND(ISNUMBER(E76),N(E76)&gt;=18264,N(E76)&lt;=73050),E76,0),SUMPRODUCT(MAX(('Service Log'!$B$2:$B$501=$A76)*'Service Log'!$M$2:$M$501))))</f>
        <v/>
      </c>
      <c r="H76" s="16" t="str">
        <f>IF($A76="","",IF(ISNUMBER(F76),G76+F76,"n/a"))</f>
        <v/>
      </c>
      <c r="I76" s="17" t="str">
        <f>IF($A76="","",IF(AND(ISNUMBER(H76),AND(ISNUMBER(Dashboard!$B$4),N(Dashboard!$B$4)&gt;=18264,N(Dashboard!$B$4)&lt;=73050)),H76-Dashboard!$B$4,"n/a"))</f>
        <v/>
      </c>
      <c r="J76" s="18" t="str">
        <f>IF($A76="","",IF(OR(SUM(Dashboard!$B$18:$B$23)&gt;0,NOT(ISNUMBER(I76))),"Check data",IF(I76&lt;0,"Overdue",IF(I76&lt;=Dashboard!$B$5,"Due soon","OK"))))</f>
        <v/>
      </c>
      <c r="K76" s="17" t="str">
        <f>IF($A76="","",SUMPRODUCT(--('Service Log'!$B$2:$B$501=$A76)))</f>
        <v/>
      </c>
      <c r="L76" s="19" t="str">
        <f>IF($A76="","",SUMPRODUCT(--('Service Log'!$B$2:$B$501=$A76),'Service Log'!$K$2:$K$501))</f>
        <v/>
      </c>
      <c r="M76" s="18" t="str">
        <f>IF(COUNTA($A76:$F76)=0,"",IF($A76="","Check ID",IF(SUMPRODUCT(--($A$2:$A$201=$A76))&gt;1,"Duplicate ID",IF(OR(NOT(AND(ISNUMBER(E76),N(E76)&gt;=18264,N(E76)&lt;=73050)),NOT(AND(ISNUMBER(F76),N(F76)&gt;=1,N(F76)&lt;=3650))),"Check inputs","OK"))))</f>
        <v/>
      </c>
    </row>
    <row r="77" spans="1:13" x14ac:dyDescent="0.25">
      <c r="A77" s="12"/>
      <c r="B77" s="13"/>
      <c r="C77" s="13"/>
      <c r="D77" s="13"/>
      <c r="E77" s="14"/>
      <c r="F77" s="15"/>
      <c r="G77" s="16" t="str">
        <f>IF($A77="","",MAX(IF(AND(ISNUMBER(E77),N(E77)&gt;=18264,N(E77)&lt;=73050),E77,0),SUMPRODUCT(MAX(('Service Log'!$B$2:$B$501=$A77)*'Service Log'!$M$2:$M$501))))</f>
        <v/>
      </c>
      <c r="H77" s="16" t="str">
        <f>IF($A77="","",IF(ISNUMBER(F77),G77+F77,"n/a"))</f>
        <v/>
      </c>
      <c r="I77" s="17" t="str">
        <f>IF($A77="","",IF(AND(ISNUMBER(H77),AND(ISNUMBER(Dashboard!$B$4),N(Dashboard!$B$4)&gt;=18264,N(Dashboard!$B$4)&lt;=73050)),H77-Dashboard!$B$4,"n/a"))</f>
        <v/>
      </c>
      <c r="J77" s="18" t="str">
        <f>IF($A77="","",IF(OR(SUM(Dashboard!$B$18:$B$23)&gt;0,NOT(ISNUMBER(I77))),"Check data",IF(I77&lt;0,"Overdue",IF(I77&lt;=Dashboard!$B$5,"Due soon","OK"))))</f>
        <v/>
      </c>
      <c r="K77" s="17" t="str">
        <f>IF($A77="","",SUMPRODUCT(--('Service Log'!$B$2:$B$501=$A77)))</f>
        <v/>
      </c>
      <c r="L77" s="19" t="str">
        <f>IF($A77="","",SUMPRODUCT(--('Service Log'!$B$2:$B$501=$A77),'Service Log'!$K$2:$K$501))</f>
        <v/>
      </c>
      <c r="M77" s="18" t="str">
        <f>IF(COUNTA($A77:$F77)=0,"",IF($A77="","Check ID",IF(SUMPRODUCT(--($A$2:$A$201=$A77))&gt;1,"Duplicate ID",IF(OR(NOT(AND(ISNUMBER(E77),N(E77)&gt;=18264,N(E77)&lt;=73050)),NOT(AND(ISNUMBER(F77),N(F77)&gt;=1,N(F77)&lt;=3650))),"Check inputs","OK"))))</f>
        <v/>
      </c>
    </row>
    <row r="78" spans="1:13" x14ac:dyDescent="0.25">
      <c r="A78" s="12"/>
      <c r="B78" s="13"/>
      <c r="C78" s="13"/>
      <c r="D78" s="13"/>
      <c r="E78" s="14"/>
      <c r="F78" s="15"/>
      <c r="G78" s="16" t="str">
        <f>IF($A78="","",MAX(IF(AND(ISNUMBER(E78),N(E78)&gt;=18264,N(E78)&lt;=73050),E78,0),SUMPRODUCT(MAX(('Service Log'!$B$2:$B$501=$A78)*'Service Log'!$M$2:$M$501))))</f>
        <v/>
      </c>
      <c r="H78" s="16" t="str">
        <f>IF($A78="","",IF(ISNUMBER(F78),G78+F78,"n/a"))</f>
        <v/>
      </c>
      <c r="I78" s="17" t="str">
        <f>IF($A78="","",IF(AND(ISNUMBER(H78),AND(ISNUMBER(Dashboard!$B$4),N(Dashboard!$B$4)&gt;=18264,N(Dashboard!$B$4)&lt;=73050)),H78-Dashboard!$B$4,"n/a"))</f>
        <v/>
      </c>
      <c r="J78" s="18" t="str">
        <f>IF($A78="","",IF(OR(SUM(Dashboard!$B$18:$B$23)&gt;0,NOT(ISNUMBER(I78))),"Check data",IF(I78&lt;0,"Overdue",IF(I78&lt;=Dashboard!$B$5,"Due soon","OK"))))</f>
        <v/>
      </c>
      <c r="K78" s="17" t="str">
        <f>IF($A78="","",SUMPRODUCT(--('Service Log'!$B$2:$B$501=$A78)))</f>
        <v/>
      </c>
      <c r="L78" s="19" t="str">
        <f>IF($A78="","",SUMPRODUCT(--('Service Log'!$B$2:$B$501=$A78),'Service Log'!$K$2:$K$501))</f>
        <v/>
      </c>
      <c r="M78" s="18" t="str">
        <f>IF(COUNTA($A78:$F78)=0,"",IF($A78="","Check ID",IF(SUMPRODUCT(--($A$2:$A$201=$A78))&gt;1,"Duplicate ID",IF(OR(NOT(AND(ISNUMBER(E78),N(E78)&gt;=18264,N(E78)&lt;=73050)),NOT(AND(ISNUMBER(F78),N(F78)&gt;=1,N(F78)&lt;=3650))),"Check inputs","OK"))))</f>
        <v/>
      </c>
    </row>
    <row r="79" spans="1:13" x14ac:dyDescent="0.25">
      <c r="A79" s="12"/>
      <c r="B79" s="13"/>
      <c r="C79" s="13"/>
      <c r="D79" s="13"/>
      <c r="E79" s="14"/>
      <c r="F79" s="15"/>
      <c r="G79" s="16" t="str">
        <f>IF($A79="","",MAX(IF(AND(ISNUMBER(E79),N(E79)&gt;=18264,N(E79)&lt;=73050),E79,0),SUMPRODUCT(MAX(('Service Log'!$B$2:$B$501=$A79)*'Service Log'!$M$2:$M$501))))</f>
        <v/>
      </c>
      <c r="H79" s="16" t="str">
        <f>IF($A79="","",IF(ISNUMBER(F79),G79+F79,"n/a"))</f>
        <v/>
      </c>
      <c r="I79" s="17" t="str">
        <f>IF($A79="","",IF(AND(ISNUMBER(H79),AND(ISNUMBER(Dashboard!$B$4),N(Dashboard!$B$4)&gt;=18264,N(Dashboard!$B$4)&lt;=73050)),H79-Dashboard!$B$4,"n/a"))</f>
        <v/>
      </c>
      <c r="J79" s="18" t="str">
        <f>IF($A79="","",IF(OR(SUM(Dashboard!$B$18:$B$23)&gt;0,NOT(ISNUMBER(I79))),"Check data",IF(I79&lt;0,"Overdue",IF(I79&lt;=Dashboard!$B$5,"Due soon","OK"))))</f>
        <v/>
      </c>
      <c r="K79" s="17" t="str">
        <f>IF($A79="","",SUMPRODUCT(--('Service Log'!$B$2:$B$501=$A79)))</f>
        <v/>
      </c>
      <c r="L79" s="19" t="str">
        <f>IF($A79="","",SUMPRODUCT(--('Service Log'!$B$2:$B$501=$A79),'Service Log'!$K$2:$K$501))</f>
        <v/>
      </c>
      <c r="M79" s="18" t="str">
        <f>IF(COUNTA($A79:$F79)=0,"",IF($A79="","Check ID",IF(SUMPRODUCT(--($A$2:$A$201=$A79))&gt;1,"Duplicate ID",IF(OR(NOT(AND(ISNUMBER(E79),N(E79)&gt;=18264,N(E79)&lt;=73050)),NOT(AND(ISNUMBER(F79),N(F79)&gt;=1,N(F79)&lt;=3650))),"Check inputs","OK"))))</f>
        <v/>
      </c>
    </row>
    <row r="80" spans="1:13" x14ac:dyDescent="0.25">
      <c r="A80" s="12"/>
      <c r="B80" s="13"/>
      <c r="C80" s="13"/>
      <c r="D80" s="13"/>
      <c r="E80" s="14"/>
      <c r="F80" s="15"/>
      <c r="G80" s="16" t="str">
        <f>IF($A80="","",MAX(IF(AND(ISNUMBER(E80),N(E80)&gt;=18264,N(E80)&lt;=73050),E80,0),SUMPRODUCT(MAX(('Service Log'!$B$2:$B$501=$A80)*'Service Log'!$M$2:$M$501))))</f>
        <v/>
      </c>
      <c r="H80" s="16" t="str">
        <f>IF($A80="","",IF(ISNUMBER(F80),G80+F80,"n/a"))</f>
        <v/>
      </c>
      <c r="I80" s="17" t="str">
        <f>IF($A80="","",IF(AND(ISNUMBER(H80),AND(ISNUMBER(Dashboard!$B$4),N(Dashboard!$B$4)&gt;=18264,N(Dashboard!$B$4)&lt;=73050)),H80-Dashboard!$B$4,"n/a"))</f>
        <v/>
      </c>
      <c r="J80" s="18" t="str">
        <f>IF($A80="","",IF(OR(SUM(Dashboard!$B$18:$B$23)&gt;0,NOT(ISNUMBER(I80))),"Check data",IF(I80&lt;0,"Overdue",IF(I80&lt;=Dashboard!$B$5,"Due soon","OK"))))</f>
        <v/>
      </c>
      <c r="K80" s="17" t="str">
        <f>IF($A80="","",SUMPRODUCT(--('Service Log'!$B$2:$B$501=$A80)))</f>
        <v/>
      </c>
      <c r="L80" s="19" t="str">
        <f>IF($A80="","",SUMPRODUCT(--('Service Log'!$B$2:$B$501=$A80),'Service Log'!$K$2:$K$501))</f>
        <v/>
      </c>
      <c r="M80" s="18" t="str">
        <f>IF(COUNTA($A80:$F80)=0,"",IF($A80="","Check ID",IF(SUMPRODUCT(--($A$2:$A$201=$A80))&gt;1,"Duplicate ID",IF(OR(NOT(AND(ISNUMBER(E80),N(E80)&gt;=18264,N(E80)&lt;=73050)),NOT(AND(ISNUMBER(F80),N(F80)&gt;=1,N(F80)&lt;=3650))),"Check inputs","OK"))))</f>
        <v/>
      </c>
    </row>
    <row r="81" spans="1:13" x14ac:dyDescent="0.25">
      <c r="A81" s="12"/>
      <c r="B81" s="13"/>
      <c r="C81" s="13"/>
      <c r="D81" s="13"/>
      <c r="E81" s="14"/>
      <c r="F81" s="15"/>
      <c r="G81" s="16" t="str">
        <f>IF($A81="","",MAX(IF(AND(ISNUMBER(E81),N(E81)&gt;=18264,N(E81)&lt;=73050),E81,0),SUMPRODUCT(MAX(('Service Log'!$B$2:$B$501=$A81)*'Service Log'!$M$2:$M$501))))</f>
        <v/>
      </c>
      <c r="H81" s="16" t="str">
        <f>IF($A81="","",IF(ISNUMBER(F81),G81+F81,"n/a"))</f>
        <v/>
      </c>
      <c r="I81" s="17" t="str">
        <f>IF($A81="","",IF(AND(ISNUMBER(H81),AND(ISNUMBER(Dashboard!$B$4),N(Dashboard!$B$4)&gt;=18264,N(Dashboard!$B$4)&lt;=73050)),H81-Dashboard!$B$4,"n/a"))</f>
        <v/>
      </c>
      <c r="J81" s="18" t="str">
        <f>IF($A81="","",IF(OR(SUM(Dashboard!$B$18:$B$23)&gt;0,NOT(ISNUMBER(I81))),"Check data",IF(I81&lt;0,"Overdue",IF(I81&lt;=Dashboard!$B$5,"Due soon","OK"))))</f>
        <v/>
      </c>
      <c r="K81" s="17" t="str">
        <f>IF($A81="","",SUMPRODUCT(--('Service Log'!$B$2:$B$501=$A81)))</f>
        <v/>
      </c>
      <c r="L81" s="19" t="str">
        <f>IF($A81="","",SUMPRODUCT(--('Service Log'!$B$2:$B$501=$A81),'Service Log'!$K$2:$K$501))</f>
        <v/>
      </c>
      <c r="M81" s="18" t="str">
        <f>IF(COUNTA($A81:$F81)=0,"",IF($A81="","Check ID",IF(SUMPRODUCT(--($A$2:$A$201=$A81))&gt;1,"Duplicate ID",IF(OR(NOT(AND(ISNUMBER(E81),N(E81)&gt;=18264,N(E81)&lt;=73050)),NOT(AND(ISNUMBER(F81),N(F81)&gt;=1,N(F81)&lt;=3650))),"Check inputs","OK"))))</f>
        <v/>
      </c>
    </row>
    <row r="82" spans="1:13" x14ac:dyDescent="0.25">
      <c r="A82" s="12"/>
      <c r="B82" s="13"/>
      <c r="C82" s="13"/>
      <c r="D82" s="13"/>
      <c r="E82" s="14"/>
      <c r="F82" s="15"/>
      <c r="G82" s="16" t="str">
        <f>IF($A82="","",MAX(IF(AND(ISNUMBER(E82),N(E82)&gt;=18264,N(E82)&lt;=73050),E82,0),SUMPRODUCT(MAX(('Service Log'!$B$2:$B$501=$A82)*'Service Log'!$M$2:$M$501))))</f>
        <v/>
      </c>
      <c r="H82" s="16" t="str">
        <f>IF($A82="","",IF(ISNUMBER(F82),G82+F82,"n/a"))</f>
        <v/>
      </c>
      <c r="I82" s="17" t="str">
        <f>IF($A82="","",IF(AND(ISNUMBER(H82),AND(ISNUMBER(Dashboard!$B$4),N(Dashboard!$B$4)&gt;=18264,N(Dashboard!$B$4)&lt;=73050)),H82-Dashboard!$B$4,"n/a"))</f>
        <v/>
      </c>
      <c r="J82" s="18" t="str">
        <f>IF($A82="","",IF(OR(SUM(Dashboard!$B$18:$B$23)&gt;0,NOT(ISNUMBER(I82))),"Check data",IF(I82&lt;0,"Overdue",IF(I82&lt;=Dashboard!$B$5,"Due soon","OK"))))</f>
        <v/>
      </c>
      <c r="K82" s="17" t="str">
        <f>IF($A82="","",SUMPRODUCT(--('Service Log'!$B$2:$B$501=$A82)))</f>
        <v/>
      </c>
      <c r="L82" s="19" t="str">
        <f>IF($A82="","",SUMPRODUCT(--('Service Log'!$B$2:$B$501=$A82),'Service Log'!$K$2:$K$501))</f>
        <v/>
      </c>
      <c r="M82" s="18" t="str">
        <f>IF(COUNTA($A82:$F82)=0,"",IF($A82="","Check ID",IF(SUMPRODUCT(--($A$2:$A$201=$A82))&gt;1,"Duplicate ID",IF(OR(NOT(AND(ISNUMBER(E82),N(E82)&gt;=18264,N(E82)&lt;=73050)),NOT(AND(ISNUMBER(F82),N(F82)&gt;=1,N(F82)&lt;=3650))),"Check inputs","OK"))))</f>
        <v/>
      </c>
    </row>
    <row r="83" spans="1:13" x14ac:dyDescent="0.25">
      <c r="A83" s="12"/>
      <c r="B83" s="13"/>
      <c r="C83" s="13"/>
      <c r="D83" s="13"/>
      <c r="E83" s="14"/>
      <c r="F83" s="15"/>
      <c r="G83" s="16" t="str">
        <f>IF($A83="","",MAX(IF(AND(ISNUMBER(E83),N(E83)&gt;=18264,N(E83)&lt;=73050),E83,0),SUMPRODUCT(MAX(('Service Log'!$B$2:$B$501=$A83)*'Service Log'!$M$2:$M$501))))</f>
        <v/>
      </c>
      <c r="H83" s="16" t="str">
        <f>IF($A83="","",IF(ISNUMBER(F83),G83+F83,"n/a"))</f>
        <v/>
      </c>
      <c r="I83" s="17" t="str">
        <f>IF($A83="","",IF(AND(ISNUMBER(H83),AND(ISNUMBER(Dashboard!$B$4),N(Dashboard!$B$4)&gt;=18264,N(Dashboard!$B$4)&lt;=73050)),H83-Dashboard!$B$4,"n/a"))</f>
        <v/>
      </c>
      <c r="J83" s="18" t="str">
        <f>IF($A83="","",IF(OR(SUM(Dashboard!$B$18:$B$23)&gt;0,NOT(ISNUMBER(I83))),"Check data",IF(I83&lt;0,"Overdue",IF(I83&lt;=Dashboard!$B$5,"Due soon","OK"))))</f>
        <v/>
      </c>
      <c r="K83" s="17" t="str">
        <f>IF($A83="","",SUMPRODUCT(--('Service Log'!$B$2:$B$501=$A83)))</f>
        <v/>
      </c>
      <c r="L83" s="19" t="str">
        <f>IF($A83="","",SUMPRODUCT(--('Service Log'!$B$2:$B$501=$A83),'Service Log'!$K$2:$K$501))</f>
        <v/>
      </c>
      <c r="M83" s="18" t="str">
        <f>IF(COUNTA($A83:$F83)=0,"",IF($A83="","Check ID",IF(SUMPRODUCT(--($A$2:$A$201=$A83))&gt;1,"Duplicate ID",IF(OR(NOT(AND(ISNUMBER(E83),N(E83)&gt;=18264,N(E83)&lt;=73050)),NOT(AND(ISNUMBER(F83),N(F83)&gt;=1,N(F83)&lt;=3650))),"Check inputs","OK"))))</f>
        <v/>
      </c>
    </row>
    <row r="84" spans="1:13" x14ac:dyDescent="0.25">
      <c r="A84" s="12"/>
      <c r="B84" s="13"/>
      <c r="C84" s="13"/>
      <c r="D84" s="13"/>
      <c r="E84" s="14"/>
      <c r="F84" s="15"/>
      <c r="G84" s="16" t="str">
        <f>IF($A84="","",MAX(IF(AND(ISNUMBER(E84),N(E84)&gt;=18264,N(E84)&lt;=73050),E84,0),SUMPRODUCT(MAX(('Service Log'!$B$2:$B$501=$A84)*'Service Log'!$M$2:$M$501))))</f>
        <v/>
      </c>
      <c r="H84" s="16" t="str">
        <f>IF($A84="","",IF(ISNUMBER(F84),G84+F84,"n/a"))</f>
        <v/>
      </c>
      <c r="I84" s="17" t="str">
        <f>IF($A84="","",IF(AND(ISNUMBER(H84),AND(ISNUMBER(Dashboard!$B$4),N(Dashboard!$B$4)&gt;=18264,N(Dashboard!$B$4)&lt;=73050)),H84-Dashboard!$B$4,"n/a"))</f>
        <v/>
      </c>
      <c r="J84" s="18" t="str">
        <f>IF($A84="","",IF(OR(SUM(Dashboard!$B$18:$B$23)&gt;0,NOT(ISNUMBER(I84))),"Check data",IF(I84&lt;0,"Overdue",IF(I84&lt;=Dashboard!$B$5,"Due soon","OK"))))</f>
        <v/>
      </c>
      <c r="K84" s="17" t="str">
        <f>IF($A84="","",SUMPRODUCT(--('Service Log'!$B$2:$B$501=$A84)))</f>
        <v/>
      </c>
      <c r="L84" s="19" t="str">
        <f>IF($A84="","",SUMPRODUCT(--('Service Log'!$B$2:$B$501=$A84),'Service Log'!$K$2:$K$501))</f>
        <v/>
      </c>
      <c r="M84" s="18" t="str">
        <f>IF(COUNTA($A84:$F84)=0,"",IF($A84="","Check ID",IF(SUMPRODUCT(--($A$2:$A$201=$A84))&gt;1,"Duplicate ID",IF(OR(NOT(AND(ISNUMBER(E84),N(E84)&gt;=18264,N(E84)&lt;=73050)),NOT(AND(ISNUMBER(F84),N(F84)&gt;=1,N(F84)&lt;=3650))),"Check inputs","OK"))))</f>
        <v/>
      </c>
    </row>
    <row r="85" spans="1:13" x14ac:dyDescent="0.25">
      <c r="A85" s="12"/>
      <c r="B85" s="13"/>
      <c r="C85" s="13"/>
      <c r="D85" s="13"/>
      <c r="E85" s="14"/>
      <c r="F85" s="15"/>
      <c r="G85" s="16" t="str">
        <f>IF($A85="","",MAX(IF(AND(ISNUMBER(E85),N(E85)&gt;=18264,N(E85)&lt;=73050),E85,0),SUMPRODUCT(MAX(('Service Log'!$B$2:$B$501=$A85)*'Service Log'!$M$2:$M$501))))</f>
        <v/>
      </c>
      <c r="H85" s="16" t="str">
        <f>IF($A85="","",IF(ISNUMBER(F85),G85+F85,"n/a"))</f>
        <v/>
      </c>
      <c r="I85" s="17" t="str">
        <f>IF($A85="","",IF(AND(ISNUMBER(H85),AND(ISNUMBER(Dashboard!$B$4),N(Dashboard!$B$4)&gt;=18264,N(Dashboard!$B$4)&lt;=73050)),H85-Dashboard!$B$4,"n/a"))</f>
        <v/>
      </c>
      <c r="J85" s="18" t="str">
        <f>IF($A85="","",IF(OR(SUM(Dashboard!$B$18:$B$23)&gt;0,NOT(ISNUMBER(I85))),"Check data",IF(I85&lt;0,"Overdue",IF(I85&lt;=Dashboard!$B$5,"Due soon","OK"))))</f>
        <v/>
      </c>
      <c r="K85" s="17" t="str">
        <f>IF($A85="","",SUMPRODUCT(--('Service Log'!$B$2:$B$501=$A85)))</f>
        <v/>
      </c>
      <c r="L85" s="19" t="str">
        <f>IF($A85="","",SUMPRODUCT(--('Service Log'!$B$2:$B$501=$A85),'Service Log'!$K$2:$K$501))</f>
        <v/>
      </c>
      <c r="M85" s="18" t="str">
        <f>IF(COUNTA($A85:$F85)=0,"",IF($A85="","Check ID",IF(SUMPRODUCT(--($A$2:$A$201=$A85))&gt;1,"Duplicate ID",IF(OR(NOT(AND(ISNUMBER(E85),N(E85)&gt;=18264,N(E85)&lt;=73050)),NOT(AND(ISNUMBER(F85),N(F85)&gt;=1,N(F85)&lt;=3650))),"Check inputs","OK"))))</f>
        <v/>
      </c>
    </row>
    <row r="86" spans="1:13" x14ac:dyDescent="0.25">
      <c r="A86" s="12"/>
      <c r="B86" s="13"/>
      <c r="C86" s="13"/>
      <c r="D86" s="13"/>
      <c r="E86" s="14"/>
      <c r="F86" s="15"/>
      <c r="G86" s="16" t="str">
        <f>IF($A86="","",MAX(IF(AND(ISNUMBER(E86),N(E86)&gt;=18264,N(E86)&lt;=73050),E86,0),SUMPRODUCT(MAX(('Service Log'!$B$2:$B$501=$A86)*'Service Log'!$M$2:$M$501))))</f>
        <v/>
      </c>
      <c r="H86" s="16" t="str">
        <f>IF($A86="","",IF(ISNUMBER(F86),G86+F86,"n/a"))</f>
        <v/>
      </c>
      <c r="I86" s="17" t="str">
        <f>IF($A86="","",IF(AND(ISNUMBER(H86),AND(ISNUMBER(Dashboard!$B$4),N(Dashboard!$B$4)&gt;=18264,N(Dashboard!$B$4)&lt;=73050)),H86-Dashboard!$B$4,"n/a"))</f>
        <v/>
      </c>
      <c r="J86" s="18" t="str">
        <f>IF($A86="","",IF(OR(SUM(Dashboard!$B$18:$B$23)&gt;0,NOT(ISNUMBER(I86))),"Check data",IF(I86&lt;0,"Overdue",IF(I86&lt;=Dashboard!$B$5,"Due soon","OK"))))</f>
        <v/>
      </c>
      <c r="K86" s="17" t="str">
        <f>IF($A86="","",SUMPRODUCT(--('Service Log'!$B$2:$B$501=$A86)))</f>
        <v/>
      </c>
      <c r="L86" s="19" t="str">
        <f>IF($A86="","",SUMPRODUCT(--('Service Log'!$B$2:$B$501=$A86),'Service Log'!$K$2:$K$501))</f>
        <v/>
      </c>
      <c r="M86" s="18" t="str">
        <f>IF(COUNTA($A86:$F86)=0,"",IF($A86="","Check ID",IF(SUMPRODUCT(--($A$2:$A$201=$A86))&gt;1,"Duplicate ID",IF(OR(NOT(AND(ISNUMBER(E86),N(E86)&gt;=18264,N(E86)&lt;=73050)),NOT(AND(ISNUMBER(F86),N(F86)&gt;=1,N(F86)&lt;=3650))),"Check inputs","OK"))))</f>
        <v/>
      </c>
    </row>
    <row r="87" spans="1:13" x14ac:dyDescent="0.25">
      <c r="A87" s="12"/>
      <c r="B87" s="13"/>
      <c r="C87" s="13"/>
      <c r="D87" s="13"/>
      <c r="E87" s="14"/>
      <c r="F87" s="15"/>
      <c r="G87" s="16" t="str">
        <f>IF($A87="","",MAX(IF(AND(ISNUMBER(E87),N(E87)&gt;=18264,N(E87)&lt;=73050),E87,0),SUMPRODUCT(MAX(('Service Log'!$B$2:$B$501=$A87)*'Service Log'!$M$2:$M$501))))</f>
        <v/>
      </c>
      <c r="H87" s="16" t="str">
        <f>IF($A87="","",IF(ISNUMBER(F87),G87+F87,"n/a"))</f>
        <v/>
      </c>
      <c r="I87" s="17" t="str">
        <f>IF($A87="","",IF(AND(ISNUMBER(H87),AND(ISNUMBER(Dashboard!$B$4),N(Dashboard!$B$4)&gt;=18264,N(Dashboard!$B$4)&lt;=73050)),H87-Dashboard!$B$4,"n/a"))</f>
        <v/>
      </c>
      <c r="J87" s="18" t="str">
        <f>IF($A87="","",IF(OR(SUM(Dashboard!$B$18:$B$23)&gt;0,NOT(ISNUMBER(I87))),"Check data",IF(I87&lt;0,"Overdue",IF(I87&lt;=Dashboard!$B$5,"Due soon","OK"))))</f>
        <v/>
      </c>
      <c r="K87" s="17" t="str">
        <f>IF($A87="","",SUMPRODUCT(--('Service Log'!$B$2:$B$501=$A87)))</f>
        <v/>
      </c>
      <c r="L87" s="19" t="str">
        <f>IF($A87="","",SUMPRODUCT(--('Service Log'!$B$2:$B$501=$A87),'Service Log'!$K$2:$K$501))</f>
        <v/>
      </c>
      <c r="M87" s="18" t="str">
        <f>IF(COUNTA($A87:$F87)=0,"",IF($A87="","Check ID",IF(SUMPRODUCT(--($A$2:$A$201=$A87))&gt;1,"Duplicate ID",IF(OR(NOT(AND(ISNUMBER(E87),N(E87)&gt;=18264,N(E87)&lt;=73050)),NOT(AND(ISNUMBER(F87),N(F87)&gt;=1,N(F87)&lt;=3650))),"Check inputs","OK"))))</f>
        <v/>
      </c>
    </row>
    <row r="88" spans="1:13" x14ac:dyDescent="0.25">
      <c r="A88" s="12"/>
      <c r="B88" s="13"/>
      <c r="C88" s="13"/>
      <c r="D88" s="13"/>
      <c r="E88" s="14"/>
      <c r="F88" s="15"/>
      <c r="G88" s="16" t="str">
        <f>IF($A88="","",MAX(IF(AND(ISNUMBER(E88),N(E88)&gt;=18264,N(E88)&lt;=73050),E88,0),SUMPRODUCT(MAX(('Service Log'!$B$2:$B$501=$A88)*'Service Log'!$M$2:$M$501))))</f>
        <v/>
      </c>
      <c r="H88" s="16" t="str">
        <f>IF($A88="","",IF(ISNUMBER(F88),G88+F88,"n/a"))</f>
        <v/>
      </c>
      <c r="I88" s="17" t="str">
        <f>IF($A88="","",IF(AND(ISNUMBER(H88),AND(ISNUMBER(Dashboard!$B$4),N(Dashboard!$B$4)&gt;=18264,N(Dashboard!$B$4)&lt;=73050)),H88-Dashboard!$B$4,"n/a"))</f>
        <v/>
      </c>
      <c r="J88" s="18" t="str">
        <f>IF($A88="","",IF(OR(SUM(Dashboard!$B$18:$B$23)&gt;0,NOT(ISNUMBER(I88))),"Check data",IF(I88&lt;0,"Overdue",IF(I88&lt;=Dashboard!$B$5,"Due soon","OK"))))</f>
        <v/>
      </c>
      <c r="K88" s="17" t="str">
        <f>IF($A88="","",SUMPRODUCT(--('Service Log'!$B$2:$B$501=$A88)))</f>
        <v/>
      </c>
      <c r="L88" s="19" t="str">
        <f>IF($A88="","",SUMPRODUCT(--('Service Log'!$B$2:$B$501=$A88),'Service Log'!$K$2:$K$501))</f>
        <v/>
      </c>
      <c r="M88" s="18" t="str">
        <f>IF(COUNTA($A88:$F88)=0,"",IF($A88="","Check ID",IF(SUMPRODUCT(--($A$2:$A$201=$A88))&gt;1,"Duplicate ID",IF(OR(NOT(AND(ISNUMBER(E88),N(E88)&gt;=18264,N(E88)&lt;=73050)),NOT(AND(ISNUMBER(F88),N(F88)&gt;=1,N(F88)&lt;=3650))),"Check inputs","OK"))))</f>
        <v/>
      </c>
    </row>
    <row r="89" spans="1:13" x14ac:dyDescent="0.25">
      <c r="A89" s="12"/>
      <c r="B89" s="13"/>
      <c r="C89" s="13"/>
      <c r="D89" s="13"/>
      <c r="E89" s="14"/>
      <c r="F89" s="15"/>
      <c r="G89" s="16" t="str">
        <f>IF($A89="","",MAX(IF(AND(ISNUMBER(E89),N(E89)&gt;=18264,N(E89)&lt;=73050),E89,0),SUMPRODUCT(MAX(('Service Log'!$B$2:$B$501=$A89)*'Service Log'!$M$2:$M$501))))</f>
        <v/>
      </c>
      <c r="H89" s="16" t="str">
        <f>IF($A89="","",IF(ISNUMBER(F89),G89+F89,"n/a"))</f>
        <v/>
      </c>
      <c r="I89" s="17" t="str">
        <f>IF($A89="","",IF(AND(ISNUMBER(H89),AND(ISNUMBER(Dashboard!$B$4),N(Dashboard!$B$4)&gt;=18264,N(Dashboard!$B$4)&lt;=73050)),H89-Dashboard!$B$4,"n/a"))</f>
        <v/>
      </c>
      <c r="J89" s="18" t="str">
        <f>IF($A89="","",IF(OR(SUM(Dashboard!$B$18:$B$23)&gt;0,NOT(ISNUMBER(I89))),"Check data",IF(I89&lt;0,"Overdue",IF(I89&lt;=Dashboard!$B$5,"Due soon","OK"))))</f>
        <v/>
      </c>
      <c r="K89" s="17" t="str">
        <f>IF($A89="","",SUMPRODUCT(--('Service Log'!$B$2:$B$501=$A89)))</f>
        <v/>
      </c>
      <c r="L89" s="19" t="str">
        <f>IF($A89="","",SUMPRODUCT(--('Service Log'!$B$2:$B$501=$A89),'Service Log'!$K$2:$K$501))</f>
        <v/>
      </c>
      <c r="M89" s="18" t="str">
        <f>IF(COUNTA($A89:$F89)=0,"",IF($A89="","Check ID",IF(SUMPRODUCT(--($A$2:$A$201=$A89))&gt;1,"Duplicate ID",IF(OR(NOT(AND(ISNUMBER(E89),N(E89)&gt;=18264,N(E89)&lt;=73050)),NOT(AND(ISNUMBER(F89),N(F89)&gt;=1,N(F89)&lt;=3650))),"Check inputs","OK"))))</f>
        <v/>
      </c>
    </row>
    <row r="90" spans="1:13" x14ac:dyDescent="0.25">
      <c r="A90" s="12"/>
      <c r="B90" s="13"/>
      <c r="C90" s="13"/>
      <c r="D90" s="13"/>
      <c r="E90" s="14"/>
      <c r="F90" s="15"/>
      <c r="G90" s="16" t="str">
        <f>IF($A90="","",MAX(IF(AND(ISNUMBER(E90),N(E90)&gt;=18264,N(E90)&lt;=73050),E90,0),SUMPRODUCT(MAX(('Service Log'!$B$2:$B$501=$A90)*'Service Log'!$M$2:$M$501))))</f>
        <v/>
      </c>
      <c r="H90" s="16" t="str">
        <f>IF($A90="","",IF(ISNUMBER(F90),G90+F90,"n/a"))</f>
        <v/>
      </c>
      <c r="I90" s="17" t="str">
        <f>IF($A90="","",IF(AND(ISNUMBER(H90),AND(ISNUMBER(Dashboard!$B$4),N(Dashboard!$B$4)&gt;=18264,N(Dashboard!$B$4)&lt;=73050)),H90-Dashboard!$B$4,"n/a"))</f>
        <v/>
      </c>
      <c r="J90" s="18" t="str">
        <f>IF($A90="","",IF(OR(SUM(Dashboard!$B$18:$B$23)&gt;0,NOT(ISNUMBER(I90))),"Check data",IF(I90&lt;0,"Overdue",IF(I90&lt;=Dashboard!$B$5,"Due soon","OK"))))</f>
        <v/>
      </c>
      <c r="K90" s="17" t="str">
        <f>IF($A90="","",SUMPRODUCT(--('Service Log'!$B$2:$B$501=$A90)))</f>
        <v/>
      </c>
      <c r="L90" s="19" t="str">
        <f>IF($A90="","",SUMPRODUCT(--('Service Log'!$B$2:$B$501=$A90),'Service Log'!$K$2:$K$501))</f>
        <v/>
      </c>
      <c r="M90" s="18" t="str">
        <f>IF(COUNTA($A90:$F90)=0,"",IF($A90="","Check ID",IF(SUMPRODUCT(--($A$2:$A$201=$A90))&gt;1,"Duplicate ID",IF(OR(NOT(AND(ISNUMBER(E90),N(E90)&gt;=18264,N(E90)&lt;=73050)),NOT(AND(ISNUMBER(F90),N(F90)&gt;=1,N(F90)&lt;=3650))),"Check inputs","OK"))))</f>
        <v/>
      </c>
    </row>
    <row r="91" spans="1:13" x14ac:dyDescent="0.25">
      <c r="A91" s="12"/>
      <c r="B91" s="13"/>
      <c r="C91" s="13"/>
      <c r="D91" s="13"/>
      <c r="E91" s="14"/>
      <c r="F91" s="15"/>
      <c r="G91" s="16" t="str">
        <f>IF($A91="","",MAX(IF(AND(ISNUMBER(E91),N(E91)&gt;=18264,N(E91)&lt;=73050),E91,0),SUMPRODUCT(MAX(('Service Log'!$B$2:$B$501=$A91)*'Service Log'!$M$2:$M$501))))</f>
        <v/>
      </c>
      <c r="H91" s="16" t="str">
        <f>IF($A91="","",IF(ISNUMBER(F91),G91+F91,"n/a"))</f>
        <v/>
      </c>
      <c r="I91" s="17" t="str">
        <f>IF($A91="","",IF(AND(ISNUMBER(H91),AND(ISNUMBER(Dashboard!$B$4),N(Dashboard!$B$4)&gt;=18264,N(Dashboard!$B$4)&lt;=73050)),H91-Dashboard!$B$4,"n/a"))</f>
        <v/>
      </c>
      <c r="J91" s="18" t="str">
        <f>IF($A91="","",IF(OR(SUM(Dashboard!$B$18:$B$23)&gt;0,NOT(ISNUMBER(I91))),"Check data",IF(I91&lt;0,"Overdue",IF(I91&lt;=Dashboard!$B$5,"Due soon","OK"))))</f>
        <v/>
      </c>
      <c r="K91" s="17" t="str">
        <f>IF($A91="","",SUMPRODUCT(--('Service Log'!$B$2:$B$501=$A91)))</f>
        <v/>
      </c>
      <c r="L91" s="19" t="str">
        <f>IF($A91="","",SUMPRODUCT(--('Service Log'!$B$2:$B$501=$A91),'Service Log'!$K$2:$K$501))</f>
        <v/>
      </c>
      <c r="M91" s="18" t="str">
        <f>IF(COUNTA($A91:$F91)=0,"",IF($A91="","Check ID",IF(SUMPRODUCT(--($A$2:$A$201=$A91))&gt;1,"Duplicate ID",IF(OR(NOT(AND(ISNUMBER(E91),N(E91)&gt;=18264,N(E91)&lt;=73050)),NOT(AND(ISNUMBER(F91),N(F91)&gt;=1,N(F91)&lt;=3650))),"Check inputs","OK"))))</f>
        <v/>
      </c>
    </row>
    <row r="92" spans="1:13" x14ac:dyDescent="0.25">
      <c r="A92" s="12"/>
      <c r="B92" s="13"/>
      <c r="C92" s="13"/>
      <c r="D92" s="13"/>
      <c r="E92" s="14"/>
      <c r="F92" s="15"/>
      <c r="G92" s="16" t="str">
        <f>IF($A92="","",MAX(IF(AND(ISNUMBER(E92),N(E92)&gt;=18264,N(E92)&lt;=73050),E92,0),SUMPRODUCT(MAX(('Service Log'!$B$2:$B$501=$A92)*'Service Log'!$M$2:$M$501))))</f>
        <v/>
      </c>
      <c r="H92" s="16" t="str">
        <f>IF($A92="","",IF(ISNUMBER(F92),G92+F92,"n/a"))</f>
        <v/>
      </c>
      <c r="I92" s="17" t="str">
        <f>IF($A92="","",IF(AND(ISNUMBER(H92),AND(ISNUMBER(Dashboard!$B$4),N(Dashboard!$B$4)&gt;=18264,N(Dashboard!$B$4)&lt;=73050)),H92-Dashboard!$B$4,"n/a"))</f>
        <v/>
      </c>
      <c r="J92" s="18" t="str">
        <f>IF($A92="","",IF(OR(SUM(Dashboard!$B$18:$B$23)&gt;0,NOT(ISNUMBER(I92))),"Check data",IF(I92&lt;0,"Overdue",IF(I92&lt;=Dashboard!$B$5,"Due soon","OK"))))</f>
        <v/>
      </c>
      <c r="K92" s="17" t="str">
        <f>IF($A92="","",SUMPRODUCT(--('Service Log'!$B$2:$B$501=$A92)))</f>
        <v/>
      </c>
      <c r="L92" s="19" t="str">
        <f>IF($A92="","",SUMPRODUCT(--('Service Log'!$B$2:$B$501=$A92),'Service Log'!$K$2:$K$501))</f>
        <v/>
      </c>
      <c r="M92" s="18" t="str">
        <f>IF(COUNTA($A92:$F92)=0,"",IF($A92="","Check ID",IF(SUMPRODUCT(--($A$2:$A$201=$A92))&gt;1,"Duplicate ID",IF(OR(NOT(AND(ISNUMBER(E92),N(E92)&gt;=18264,N(E92)&lt;=73050)),NOT(AND(ISNUMBER(F92),N(F92)&gt;=1,N(F92)&lt;=3650))),"Check inputs","OK"))))</f>
        <v/>
      </c>
    </row>
    <row r="93" spans="1:13" x14ac:dyDescent="0.25">
      <c r="A93" s="12"/>
      <c r="B93" s="13"/>
      <c r="C93" s="13"/>
      <c r="D93" s="13"/>
      <c r="E93" s="14"/>
      <c r="F93" s="15"/>
      <c r="G93" s="16" t="str">
        <f>IF($A93="","",MAX(IF(AND(ISNUMBER(E93),N(E93)&gt;=18264,N(E93)&lt;=73050),E93,0),SUMPRODUCT(MAX(('Service Log'!$B$2:$B$501=$A93)*'Service Log'!$M$2:$M$501))))</f>
        <v/>
      </c>
      <c r="H93" s="16" t="str">
        <f>IF($A93="","",IF(ISNUMBER(F93),G93+F93,"n/a"))</f>
        <v/>
      </c>
      <c r="I93" s="17" t="str">
        <f>IF($A93="","",IF(AND(ISNUMBER(H93),AND(ISNUMBER(Dashboard!$B$4),N(Dashboard!$B$4)&gt;=18264,N(Dashboard!$B$4)&lt;=73050)),H93-Dashboard!$B$4,"n/a"))</f>
        <v/>
      </c>
      <c r="J93" s="18" t="str">
        <f>IF($A93="","",IF(OR(SUM(Dashboard!$B$18:$B$23)&gt;0,NOT(ISNUMBER(I93))),"Check data",IF(I93&lt;0,"Overdue",IF(I93&lt;=Dashboard!$B$5,"Due soon","OK"))))</f>
        <v/>
      </c>
      <c r="K93" s="17" t="str">
        <f>IF($A93="","",SUMPRODUCT(--('Service Log'!$B$2:$B$501=$A93)))</f>
        <v/>
      </c>
      <c r="L93" s="19" t="str">
        <f>IF($A93="","",SUMPRODUCT(--('Service Log'!$B$2:$B$501=$A93),'Service Log'!$K$2:$K$501))</f>
        <v/>
      </c>
      <c r="M93" s="18" t="str">
        <f>IF(COUNTA($A93:$F93)=0,"",IF($A93="","Check ID",IF(SUMPRODUCT(--($A$2:$A$201=$A93))&gt;1,"Duplicate ID",IF(OR(NOT(AND(ISNUMBER(E93),N(E93)&gt;=18264,N(E93)&lt;=73050)),NOT(AND(ISNUMBER(F93),N(F93)&gt;=1,N(F93)&lt;=3650))),"Check inputs","OK"))))</f>
        <v/>
      </c>
    </row>
    <row r="94" spans="1:13" x14ac:dyDescent="0.25">
      <c r="A94" s="12"/>
      <c r="B94" s="13"/>
      <c r="C94" s="13"/>
      <c r="D94" s="13"/>
      <c r="E94" s="14"/>
      <c r="F94" s="15"/>
      <c r="G94" s="16" t="str">
        <f>IF($A94="","",MAX(IF(AND(ISNUMBER(E94),N(E94)&gt;=18264,N(E94)&lt;=73050),E94,0),SUMPRODUCT(MAX(('Service Log'!$B$2:$B$501=$A94)*'Service Log'!$M$2:$M$501))))</f>
        <v/>
      </c>
      <c r="H94" s="16" t="str">
        <f>IF($A94="","",IF(ISNUMBER(F94),G94+F94,"n/a"))</f>
        <v/>
      </c>
      <c r="I94" s="17" t="str">
        <f>IF($A94="","",IF(AND(ISNUMBER(H94),AND(ISNUMBER(Dashboard!$B$4),N(Dashboard!$B$4)&gt;=18264,N(Dashboard!$B$4)&lt;=73050)),H94-Dashboard!$B$4,"n/a"))</f>
        <v/>
      </c>
      <c r="J94" s="18" t="str">
        <f>IF($A94="","",IF(OR(SUM(Dashboard!$B$18:$B$23)&gt;0,NOT(ISNUMBER(I94))),"Check data",IF(I94&lt;0,"Overdue",IF(I94&lt;=Dashboard!$B$5,"Due soon","OK"))))</f>
        <v/>
      </c>
      <c r="K94" s="17" t="str">
        <f>IF($A94="","",SUMPRODUCT(--('Service Log'!$B$2:$B$501=$A94)))</f>
        <v/>
      </c>
      <c r="L94" s="19" t="str">
        <f>IF($A94="","",SUMPRODUCT(--('Service Log'!$B$2:$B$501=$A94),'Service Log'!$K$2:$K$501))</f>
        <v/>
      </c>
      <c r="M94" s="18" t="str">
        <f>IF(COUNTA($A94:$F94)=0,"",IF($A94="","Check ID",IF(SUMPRODUCT(--($A$2:$A$201=$A94))&gt;1,"Duplicate ID",IF(OR(NOT(AND(ISNUMBER(E94),N(E94)&gt;=18264,N(E94)&lt;=73050)),NOT(AND(ISNUMBER(F94),N(F94)&gt;=1,N(F94)&lt;=3650))),"Check inputs","OK"))))</f>
        <v/>
      </c>
    </row>
    <row r="95" spans="1:13" x14ac:dyDescent="0.25">
      <c r="A95" s="12"/>
      <c r="B95" s="13"/>
      <c r="C95" s="13"/>
      <c r="D95" s="13"/>
      <c r="E95" s="14"/>
      <c r="F95" s="15"/>
      <c r="G95" s="16" t="str">
        <f>IF($A95="","",MAX(IF(AND(ISNUMBER(E95),N(E95)&gt;=18264,N(E95)&lt;=73050),E95,0),SUMPRODUCT(MAX(('Service Log'!$B$2:$B$501=$A95)*'Service Log'!$M$2:$M$501))))</f>
        <v/>
      </c>
      <c r="H95" s="16" t="str">
        <f>IF($A95="","",IF(ISNUMBER(F95),G95+F95,"n/a"))</f>
        <v/>
      </c>
      <c r="I95" s="17" t="str">
        <f>IF($A95="","",IF(AND(ISNUMBER(H95),AND(ISNUMBER(Dashboard!$B$4),N(Dashboard!$B$4)&gt;=18264,N(Dashboard!$B$4)&lt;=73050)),H95-Dashboard!$B$4,"n/a"))</f>
        <v/>
      </c>
      <c r="J95" s="18" t="str">
        <f>IF($A95="","",IF(OR(SUM(Dashboard!$B$18:$B$23)&gt;0,NOT(ISNUMBER(I95))),"Check data",IF(I95&lt;0,"Overdue",IF(I95&lt;=Dashboard!$B$5,"Due soon","OK"))))</f>
        <v/>
      </c>
      <c r="K95" s="17" t="str">
        <f>IF($A95="","",SUMPRODUCT(--('Service Log'!$B$2:$B$501=$A95)))</f>
        <v/>
      </c>
      <c r="L95" s="19" t="str">
        <f>IF($A95="","",SUMPRODUCT(--('Service Log'!$B$2:$B$501=$A95),'Service Log'!$K$2:$K$501))</f>
        <v/>
      </c>
      <c r="M95" s="18" t="str">
        <f>IF(COUNTA($A95:$F95)=0,"",IF($A95="","Check ID",IF(SUMPRODUCT(--($A$2:$A$201=$A95))&gt;1,"Duplicate ID",IF(OR(NOT(AND(ISNUMBER(E95),N(E95)&gt;=18264,N(E95)&lt;=73050)),NOT(AND(ISNUMBER(F95),N(F95)&gt;=1,N(F95)&lt;=3650))),"Check inputs","OK"))))</f>
        <v/>
      </c>
    </row>
    <row r="96" spans="1:13" x14ac:dyDescent="0.25">
      <c r="A96" s="12"/>
      <c r="B96" s="13"/>
      <c r="C96" s="13"/>
      <c r="D96" s="13"/>
      <c r="E96" s="14"/>
      <c r="F96" s="15"/>
      <c r="G96" s="16" t="str">
        <f>IF($A96="","",MAX(IF(AND(ISNUMBER(E96),N(E96)&gt;=18264,N(E96)&lt;=73050),E96,0),SUMPRODUCT(MAX(('Service Log'!$B$2:$B$501=$A96)*'Service Log'!$M$2:$M$501))))</f>
        <v/>
      </c>
      <c r="H96" s="16" t="str">
        <f>IF($A96="","",IF(ISNUMBER(F96),G96+F96,"n/a"))</f>
        <v/>
      </c>
      <c r="I96" s="17" t="str">
        <f>IF($A96="","",IF(AND(ISNUMBER(H96),AND(ISNUMBER(Dashboard!$B$4),N(Dashboard!$B$4)&gt;=18264,N(Dashboard!$B$4)&lt;=73050)),H96-Dashboard!$B$4,"n/a"))</f>
        <v/>
      </c>
      <c r="J96" s="18" t="str">
        <f>IF($A96="","",IF(OR(SUM(Dashboard!$B$18:$B$23)&gt;0,NOT(ISNUMBER(I96))),"Check data",IF(I96&lt;0,"Overdue",IF(I96&lt;=Dashboard!$B$5,"Due soon","OK"))))</f>
        <v/>
      </c>
      <c r="K96" s="17" t="str">
        <f>IF($A96="","",SUMPRODUCT(--('Service Log'!$B$2:$B$501=$A96)))</f>
        <v/>
      </c>
      <c r="L96" s="19" t="str">
        <f>IF($A96="","",SUMPRODUCT(--('Service Log'!$B$2:$B$501=$A96),'Service Log'!$K$2:$K$501))</f>
        <v/>
      </c>
      <c r="M96" s="18" t="str">
        <f>IF(COUNTA($A96:$F96)=0,"",IF($A96="","Check ID",IF(SUMPRODUCT(--($A$2:$A$201=$A96))&gt;1,"Duplicate ID",IF(OR(NOT(AND(ISNUMBER(E96),N(E96)&gt;=18264,N(E96)&lt;=73050)),NOT(AND(ISNUMBER(F96),N(F96)&gt;=1,N(F96)&lt;=3650))),"Check inputs","OK"))))</f>
        <v/>
      </c>
    </row>
    <row r="97" spans="1:13" x14ac:dyDescent="0.25">
      <c r="A97" s="12"/>
      <c r="B97" s="13"/>
      <c r="C97" s="13"/>
      <c r="D97" s="13"/>
      <c r="E97" s="14"/>
      <c r="F97" s="15"/>
      <c r="G97" s="16" t="str">
        <f>IF($A97="","",MAX(IF(AND(ISNUMBER(E97),N(E97)&gt;=18264,N(E97)&lt;=73050),E97,0),SUMPRODUCT(MAX(('Service Log'!$B$2:$B$501=$A97)*'Service Log'!$M$2:$M$501))))</f>
        <v/>
      </c>
      <c r="H97" s="16" t="str">
        <f>IF($A97="","",IF(ISNUMBER(F97),G97+F97,"n/a"))</f>
        <v/>
      </c>
      <c r="I97" s="17" t="str">
        <f>IF($A97="","",IF(AND(ISNUMBER(H97),AND(ISNUMBER(Dashboard!$B$4),N(Dashboard!$B$4)&gt;=18264,N(Dashboard!$B$4)&lt;=73050)),H97-Dashboard!$B$4,"n/a"))</f>
        <v/>
      </c>
      <c r="J97" s="18" t="str">
        <f>IF($A97="","",IF(OR(SUM(Dashboard!$B$18:$B$23)&gt;0,NOT(ISNUMBER(I97))),"Check data",IF(I97&lt;0,"Overdue",IF(I97&lt;=Dashboard!$B$5,"Due soon","OK"))))</f>
        <v/>
      </c>
      <c r="K97" s="17" t="str">
        <f>IF($A97="","",SUMPRODUCT(--('Service Log'!$B$2:$B$501=$A97)))</f>
        <v/>
      </c>
      <c r="L97" s="19" t="str">
        <f>IF($A97="","",SUMPRODUCT(--('Service Log'!$B$2:$B$501=$A97),'Service Log'!$K$2:$K$501))</f>
        <v/>
      </c>
      <c r="M97" s="18" t="str">
        <f>IF(COUNTA($A97:$F97)=0,"",IF($A97="","Check ID",IF(SUMPRODUCT(--($A$2:$A$201=$A97))&gt;1,"Duplicate ID",IF(OR(NOT(AND(ISNUMBER(E97),N(E97)&gt;=18264,N(E97)&lt;=73050)),NOT(AND(ISNUMBER(F97),N(F97)&gt;=1,N(F97)&lt;=3650))),"Check inputs","OK"))))</f>
        <v/>
      </c>
    </row>
    <row r="98" spans="1:13" x14ac:dyDescent="0.25">
      <c r="A98" s="12"/>
      <c r="B98" s="13"/>
      <c r="C98" s="13"/>
      <c r="D98" s="13"/>
      <c r="E98" s="14"/>
      <c r="F98" s="15"/>
      <c r="G98" s="16" t="str">
        <f>IF($A98="","",MAX(IF(AND(ISNUMBER(E98),N(E98)&gt;=18264,N(E98)&lt;=73050),E98,0),SUMPRODUCT(MAX(('Service Log'!$B$2:$B$501=$A98)*'Service Log'!$M$2:$M$501))))</f>
        <v/>
      </c>
      <c r="H98" s="16" t="str">
        <f>IF($A98="","",IF(ISNUMBER(F98),G98+F98,"n/a"))</f>
        <v/>
      </c>
      <c r="I98" s="17" t="str">
        <f>IF($A98="","",IF(AND(ISNUMBER(H98),AND(ISNUMBER(Dashboard!$B$4),N(Dashboard!$B$4)&gt;=18264,N(Dashboard!$B$4)&lt;=73050)),H98-Dashboard!$B$4,"n/a"))</f>
        <v/>
      </c>
      <c r="J98" s="18" t="str">
        <f>IF($A98="","",IF(OR(SUM(Dashboard!$B$18:$B$23)&gt;0,NOT(ISNUMBER(I98))),"Check data",IF(I98&lt;0,"Overdue",IF(I98&lt;=Dashboard!$B$5,"Due soon","OK"))))</f>
        <v/>
      </c>
      <c r="K98" s="17" t="str">
        <f>IF($A98="","",SUMPRODUCT(--('Service Log'!$B$2:$B$501=$A98)))</f>
        <v/>
      </c>
      <c r="L98" s="19" t="str">
        <f>IF($A98="","",SUMPRODUCT(--('Service Log'!$B$2:$B$501=$A98),'Service Log'!$K$2:$K$501))</f>
        <v/>
      </c>
      <c r="M98" s="18" t="str">
        <f>IF(COUNTA($A98:$F98)=0,"",IF($A98="","Check ID",IF(SUMPRODUCT(--($A$2:$A$201=$A98))&gt;1,"Duplicate ID",IF(OR(NOT(AND(ISNUMBER(E98),N(E98)&gt;=18264,N(E98)&lt;=73050)),NOT(AND(ISNUMBER(F98),N(F98)&gt;=1,N(F98)&lt;=3650))),"Check inputs","OK"))))</f>
        <v/>
      </c>
    </row>
    <row r="99" spans="1:13" x14ac:dyDescent="0.25">
      <c r="A99" s="12"/>
      <c r="B99" s="13"/>
      <c r="C99" s="13"/>
      <c r="D99" s="13"/>
      <c r="E99" s="14"/>
      <c r="F99" s="15"/>
      <c r="G99" s="16" t="str">
        <f>IF($A99="","",MAX(IF(AND(ISNUMBER(E99),N(E99)&gt;=18264,N(E99)&lt;=73050),E99,0),SUMPRODUCT(MAX(('Service Log'!$B$2:$B$501=$A99)*'Service Log'!$M$2:$M$501))))</f>
        <v/>
      </c>
      <c r="H99" s="16" t="str">
        <f>IF($A99="","",IF(ISNUMBER(F99),G99+F99,"n/a"))</f>
        <v/>
      </c>
      <c r="I99" s="17" t="str">
        <f>IF($A99="","",IF(AND(ISNUMBER(H99),AND(ISNUMBER(Dashboard!$B$4),N(Dashboard!$B$4)&gt;=18264,N(Dashboard!$B$4)&lt;=73050)),H99-Dashboard!$B$4,"n/a"))</f>
        <v/>
      </c>
      <c r="J99" s="18" t="str">
        <f>IF($A99="","",IF(OR(SUM(Dashboard!$B$18:$B$23)&gt;0,NOT(ISNUMBER(I99))),"Check data",IF(I99&lt;0,"Overdue",IF(I99&lt;=Dashboard!$B$5,"Due soon","OK"))))</f>
        <v/>
      </c>
      <c r="K99" s="17" t="str">
        <f>IF($A99="","",SUMPRODUCT(--('Service Log'!$B$2:$B$501=$A99)))</f>
        <v/>
      </c>
      <c r="L99" s="19" t="str">
        <f>IF($A99="","",SUMPRODUCT(--('Service Log'!$B$2:$B$501=$A99),'Service Log'!$K$2:$K$501))</f>
        <v/>
      </c>
      <c r="M99" s="18" t="str">
        <f>IF(COUNTA($A99:$F99)=0,"",IF($A99="","Check ID",IF(SUMPRODUCT(--($A$2:$A$201=$A99))&gt;1,"Duplicate ID",IF(OR(NOT(AND(ISNUMBER(E99),N(E99)&gt;=18264,N(E99)&lt;=73050)),NOT(AND(ISNUMBER(F99),N(F99)&gt;=1,N(F99)&lt;=3650))),"Check inputs","OK"))))</f>
        <v/>
      </c>
    </row>
    <row r="100" spans="1:13" x14ac:dyDescent="0.25">
      <c r="A100" s="12"/>
      <c r="B100" s="13"/>
      <c r="C100" s="13"/>
      <c r="D100" s="13"/>
      <c r="E100" s="14"/>
      <c r="F100" s="15"/>
      <c r="G100" s="16" t="str">
        <f>IF($A100="","",MAX(IF(AND(ISNUMBER(E100),N(E100)&gt;=18264,N(E100)&lt;=73050),E100,0),SUMPRODUCT(MAX(('Service Log'!$B$2:$B$501=$A100)*'Service Log'!$M$2:$M$501))))</f>
        <v/>
      </c>
      <c r="H100" s="16" t="str">
        <f>IF($A100="","",IF(ISNUMBER(F100),G100+F100,"n/a"))</f>
        <v/>
      </c>
      <c r="I100" s="17" t="str">
        <f>IF($A100="","",IF(AND(ISNUMBER(H100),AND(ISNUMBER(Dashboard!$B$4),N(Dashboard!$B$4)&gt;=18264,N(Dashboard!$B$4)&lt;=73050)),H100-Dashboard!$B$4,"n/a"))</f>
        <v/>
      </c>
      <c r="J100" s="18" t="str">
        <f>IF($A100="","",IF(OR(SUM(Dashboard!$B$18:$B$23)&gt;0,NOT(ISNUMBER(I100))),"Check data",IF(I100&lt;0,"Overdue",IF(I100&lt;=Dashboard!$B$5,"Due soon","OK"))))</f>
        <v/>
      </c>
      <c r="K100" s="17" t="str">
        <f>IF($A100="","",SUMPRODUCT(--('Service Log'!$B$2:$B$501=$A100)))</f>
        <v/>
      </c>
      <c r="L100" s="19" t="str">
        <f>IF($A100="","",SUMPRODUCT(--('Service Log'!$B$2:$B$501=$A100),'Service Log'!$K$2:$K$501))</f>
        <v/>
      </c>
      <c r="M100" s="18" t="str">
        <f>IF(COUNTA($A100:$F100)=0,"",IF($A100="","Check ID",IF(SUMPRODUCT(--($A$2:$A$201=$A100))&gt;1,"Duplicate ID",IF(OR(NOT(AND(ISNUMBER(E100),N(E100)&gt;=18264,N(E100)&lt;=73050)),NOT(AND(ISNUMBER(F100),N(F100)&gt;=1,N(F100)&lt;=3650))),"Check inputs","OK"))))</f>
        <v/>
      </c>
    </row>
    <row r="101" spans="1:13" x14ac:dyDescent="0.25">
      <c r="A101" s="12"/>
      <c r="B101" s="13"/>
      <c r="C101" s="13"/>
      <c r="D101" s="13"/>
      <c r="E101" s="14"/>
      <c r="F101" s="15"/>
      <c r="G101" s="16" t="str">
        <f>IF($A101="","",MAX(IF(AND(ISNUMBER(E101),N(E101)&gt;=18264,N(E101)&lt;=73050),E101,0),SUMPRODUCT(MAX(('Service Log'!$B$2:$B$501=$A101)*'Service Log'!$M$2:$M$501))))</f>
        <v/>
      </c>
      <c r="H101" s="16" t="str">
        <f>IF($A101="","",IF(ISNUMBER(F101),G101+F101,"n/a"))</f>
        <v/>
      </c>
      <c r="I101" s="17" t="str">
        <f>IF($A101="","",IF(AND(ISNUMBER(H101),AND(ISNUMBER(Dashboard!$B$4),N(Dashboard!$B$4)&gt;=18264,N(Dashboard!$B$4)&lt;=73050)),H101-Dashboard!$B$4,"n/a"))</f>
        <v/>
      </c>
      <c r="J101" s="18" t="str">
        <f>IF($A101="","",IF(OR(SUM(Dashboard!$B$18:$B$23)&gt;0,NOT(ISNUMBER(I101))),"Check data",IF(I101&lt;0,"Overdue",IF(I101&lt;=Dashboard!$B$5,"Due soon","OK"))))</f>
        <v/>
      </c>
      <c r="K101" s="17" t="str">
        <f>IF($A101="","",SUMPRODUCT(--('Service Log'!$B$2:$B$501=$A101)))</f>
        <v/>
      </c>
      <c r="L101" s="19" t="str">
        <f>IF($A101="","",SUMPRODUCT(--('Service Log'!$B$2:$B$501=$A101),'Service Log'!$K$2:$K$501))</f>
        <v/>
      </c>
      <c r="M101" s="18" t="str">
        <f>IF(COUNTA($A101:$F101)=0,"",IF($A101="","Check ID",IF(SUMPRODUCT(--($A$2:$A$201=$A101))&gt;1,"Duplicate ID",IF(OR(NOT(AND(ISNUMBER(E101),N(E101)&gt;=18264,N(E101)&lt;=73050)),NOT(AND(ISNUMBER(F101),N(F101)&gt;=1,N(F101)&lt;=3650))),"Check inputs","OK"))))</f>
        <v/>
      </c>
    </row>
    <row r="102" spans="1:13" x14ac:dyDescent="0.25">
      <c r="A102" s="12"/>
      <c r="B102" s="13"/>
      <c r="C102" s="13"/>
      <c r="D102" s="13"/>
      <c r="E102" s="14"/>
      <c r="F102" s="15"/>
      <c r="G102" s="16" t="str">
        <f>IF($A102="","",MAX(IF(AND(ISNUMBER(E102),N(E102)&gt;=18264,N(E102)&lt;=73050),E102,0),SUMPRODUCT(MAX(('Service Log'!$B$2:$B$501=$A102)*'Service Log'!$M$2:$M$501))))</f>
        <v/>
      </c>
      <c r="H102" s="16" t="str">
        <f>IF($A102="","",IF(ISNUMBER(F102),G102+F102,"n/a"))</f>
        <v/>
      </c>
      <c r="I102" s="17" t="str">
        <f>IF($A102="","",IF(AND(ISNUMBER(H102),AND(ISNUMBER(Dashboard!$B$4),N(Dashboard!$B$4)&gt;=18264,N(Dashboard!$B$4)&lt;=73050)),H102-Dashboard!$B$4,"n/a"))</f>
        <v/>
      </c>
      <c r="J102" s="18" t="str">
        <f>IF($A102="","",IF(OR(SUM(Dashboard!$B$18:$B$23)&gt;0,NOT(ISNUMBER(I102))),"Check data",IF(I102&lt;0,"Overdue",IF(I102&lt;=Dashboard!$B$5,"Due soon","OK"))))</f>
        <v/>
      </c>
      <c r="K102" s="17" t="str">
        <f>IF($A102="","",SUMPRODUCT(--('Service Log'!$B$2:$B$501=$A102)))</f>
        <v/>
      </c>
      <c r="L102" s="19" t="str">
        <f>IF($A102="","",SUMPRODUCT(--('Service Log'!$B$2:$B$501=$A102),'Service Log'!$K$2:$K$501))</f>
        <v/>
      </c>
      <c r="M102" s="18" t="str">
        <f>IF(COUNTA($A102:$F102)=0,"",IF($A102="","Check ID",IF(SUMPRODUCT(--($A$2:$A$201=$A102))&gt;1,"Duplicate ID",IF(OR(NOT(AND(ISNUMBER(E102),N(E102)&gt;=18264,N(E102)&lt;=73050)),NOT(AND(ISNUMBER(F102),N(F102)&gt;=1,N(F102)&lt;=3650))),"Check inputs","OK"))))</f>
        <v/>
      </c>
    </row>
    <row r="103" spans="1:13" x14ac:dyDescent="0.25">
      <c r="A103" s="12"/>
      <c r="B103" s="13"/>
      <c r="C103" s="13"/>
      <c r="D103" s="13"/>
      <c r="E103" s="14"/>
      <c r="F103" s="15"/>
      <c r="G103" s="16" t="str">
        <f>IF($A103="","",MAX(IF(AND(ISNUMBER(E103),N(E103)&gt;=18264,N(E103)&lt;=73050),E103,0),SUMPRODUCT(MAX(('Service Log'!$B$2:$B$501=$A103)*'Service Log'!$M$2:$M$501))))</f>
        <v/>
      </c>
      <c r="H103" s="16" t="str">
        <f>IF($A103="","",IF(ISNUMBER(F103),G103+F103,"n/a"))</f>
        <v/>
      </c>
      <c r="I103" s="17" t="str">
        <f>IF($A103="","",IF(AND(ISNUMBER(H103),AND(ISNUMBER(Dashboard!$B$4),N(Dashboard!$B$4)&gt;=18264,N(Dashboard!$B$4)&lt;=73050)),H103-Dashboard!$B$4,"n/a"))</f>
        <v/>
      </c>
      <c r="J103" s="18" t="str">
        <f>IF($A103="","",IF(OR(SUM(Dashboard!$B$18:$B$23)&gt;0,NOT(ISNUMBER(I103))),"Check data",IF(I103&lt;0,"Overdue",IF(I103&lt;=Dashboard!$B$5,"Due soon","OK"))))</f>
        <v/>
      </c>
      <c r="K103" s="17" t="str">
        <f>IF($A103="","",SUMPRODUCT(--('Service Log'!$B$2:$B$501=$A103)))</f>
        <v/>
      </c>
      <c r="L103" s="19" t="str">
        <f>IF($A103="","",SUMPRODUCT(--('Service Log'!$B$2:$B$501=$A103),'Service Log'!$K$2:$K$501))</f>
        <v/>
      </c>
      <c r="M103" s="18" t="str">
        <f>IF(COUNTA($A103:$F103)=0,"",IF($A103="","Check ID",IF(SUMPRODUCT(--($A$2:$A$201=$A103))&gt;1,"Duplicate ID",IF(OR(NOT(AND(ISNUMBER(E103),N(E103)&gt;=18264,N(E103)&lt;=73050)),NOT(AND(ISNUMBER(F103),N(F103)&gt;=1,N(F103)&lt;=3650))),"Check inputs","OK"))))</f>
        <v/>
      </c>
    </row>
    <row r="104" spans="1:13" x14ac:dyDescent="0.25">
      <c r="A104" s="12"/>
      <c r="B104" s="13"/>
      <c r="C104" s="13"/>
      <c r="D104" s="13"/>
      <c r="E104" s="14"/>
      <c r="F104" s="15"/>
      <c r="G104" s="16" t="str">
        <f>IF($A104="","",MAX(IF(AND(ISNUMBER(E104),N(E104)&gt;=18264,N(E104)&lt;=73050),E104,0),SUMPRODUCT(MAX(('Service Log'!$B$2:$B$501=$A104)*'Service Log'!$M$2:$M$501))))</f>
        <v/>
      </c>
      <c r="H104" s="16" t="str">
        <f>IF($A104="","",IF(ISNUMBER(F104),G104+F104,"n/a"))</f>
        <v/>
      </c>
      <c r="I104" s="17" t="str">
        <f>IF($A104="","",IF(AND(ISNUMBER(H104),AND(ISNUMBER(Dashboard!$B$4),N(Dashboard!$B$4)&gt;=18264,N(Dashboard!$B$4)&lt;=73050)),H104-Dashboard!$B$4,"n/a"))</f>
        <v/>
      </c>
      <c r="J104" s="18" t="str">
        <f>IF($A104="","",IF(OR(SUM(Dashboard!$B$18:$B$23)&gt;0,NOT(ISNUMBER(I104))),"Check data",IF(I104&lt;0,"Overdue",IF(I104&lt;=Dashboard!$B$5,"Due soon","OK"))))</f>
        <v/>
      </c>
      <c r="K104" s="17" t="str">
        <f>IF($A104="","",SUMPRODUCT(--('Service Log'!$B$2:$B$501=$A104)))</f>
        <v/>
      </c>
      <c r="L104" s="19" t="str">
        <f>IF($A104="","",SUMPRODUCT(--('Service Log'!$B$2:$B$501=$A104),'Service Log'!$K$2:$K$501))</f>
        <v/>
      </c>
      <c r="M104" s="18" t="str">
        <f>IF(COUNTA($A104:$F104)=0,"",IF($A104="","Check ID",IF(SUMPRODUCT(--($A$2:$A$201=$A104))&gt;1,"Duplicate ID",IF(OR(NOT(AND(ISNUMBER(E104),N(E104)&gt;=18264,N(E104)&lt;=73050)),NOT(AND(ISNUMBER(F104),N(F104)&gt;=1,N(F104)&lt;=3650))),"Check inputs","OK"))))</f>
        <v/>
      </c>
    </row>
    <row r="105" spans="1:13" x14ac:dyDescent="0.25">
      <c r="A105" s="12"/>
      <c r="B105" s="13"/>
      <c r="C105" s="13"/>
      <c r="D105" s="13"/>
      <c r="E105" s="14"/>
      <c r="F105" s="15"/>
      <c r="G105" s="16" t="str">
        <f>IF($A105="","",MAX(IF(AND(ISNUMBER(E105),N(E105)&gt;=18264,N(E105)&lt;=73050),E105,0),SUMPRODUCT(MAX(('Service Log'!$B$2:$B$501=$A105)*'Service Log'!$M$2:$M$501))))</f>
        <v/>
      </c>
      <c r="H105" s="16" t="str">
        <f>IF($A105="","",IF(ISNUMBER(F105),G105+F105,"n/a"))</f>
        <v/>
      </c>
      <c r="I105" s="17" t="str">
        <f>IF($A105="","",IF(AND(ISNUMBER(H105),AND(ISNUMBER(Dashboard!$B$4),N(Dashboard!$B$4)&gt;=18264,N(Dashboard!$B$4)&lt;=73050)),H105-Dashboard!$B$4,"n/a"))</f>
        <v/>
      </c>
      <c r="J105" s="18" t="str">
        <f>IF($A105="","",IF(OR(SUM(Dashboard!$B$18:$B$23)&gt;0,NOT(ISNUMBER(I105))),"Check data",IF(I105&lt;0,"Overdue",IF(I105&lt;=Dashboard!$B$5,"Due soon","OK"))))</f>
        <v/>
      </c>
      <c r="K105" s="17" t="str">
        <f>IF($A105="","",SUMPRODUCT(--('Service Log'!$B$2:$B$501=$A105)))</f>
        <v/>
      </c>
      <c r="L105" s="19" t="str">
        <f>IF($A105="","",SUMPRODUCT(--('Service Log'!$B$2:$B$501=$A105),'Service Log'!$K$2:$K$501))</f>
        <v/>
      </c>
      <c r="M105" s="18" t="str">
        <f>IF(COUNTA($A105:$F105)=0,"",IF($A105="","Check ID",IF(SUMPRODUCT(--($A$2:$A$201=$A105))&gt;1,"Duplicate ID",IF(OR(NOT(AND(ISNUMBER(E105),N(E105)&gt;=18264,N(E105)&lt;=73050)),NOT(AND(ISNUMBER(F105),N(F105)&gt;=1,N(F105)&lt;=3650))),"Check inputs","OK"))))</f>
        <v/>
      </c>
    </row>
    <row r="106" spans="1:13" x14ac:dyDescent="0.25">
      <c r="A106" s="12"/>
      <c r="B106" s="13"/>
      <c r="C106" s="13"/>
      <c r="D106" s="13"/>
      <c r="E106" s="14"/>
      <c r="F106" s="15"/>
      <c r="G106" s="16" t="str">
        <f>IF($A106="","",MAX(IF(AND(ISNUMBER(E106),N(E106)&gt;=18264,N(E106)&lt;=73050),E106,0),SUMPRODUCT(MAX(('Service Log'!$B$2:$B$501=$A106)*'Service Log'!$M$2:$M$501))))</f>
        <v/>
      </c>
      <c r="H106" s="16" t="str">
        <f>IF($A106="","",IF(ISNUMBER(F106),G106+F106,"n/a"))</f>
        <v/>
      </c>
      <c r="I106" s="17" t="str">
        <f>IF($A106="","",IF(AND(ISNUMBER(H106),AND(ISNUMBER(Dashboard!$B$4),N(Dashboard!$B$4)&gt;=18264,N(Dashboard!$B$4)&lt;=73050)),H106-Dashboard!$B$4,"n/a"))</f>
        <v/>
      </c>
      <c r="J106" s="18" t="str">
        <f>IF($A106="","",IF(OR(SUM(Dashboard!$B$18:$B$23)&gt;0,NOT(ISNUMBER(I106))),"Check data",IF(I106&lt;0,"Overdue",IF(I106&lt;=Dashboard!$B$5,"Due soon","OK"))))</f>
        <v/>
      </c>
      <c r="K106" s="17" t="str">
        <f>IF($A106="","",SUMPRODUCT(--('Service Log'!$B$2:$B$501=$A106)))</f>
        <v/>
      </c>
      <c r="L106" s="19" t="str">
        <f>IF($A106="","",SUMPRODUCT(--('Service Log'!$B$2:$B$501=$A106),'Service Log'!$K$2:$K$501))</f>
        <v/>
      </c>
      <c r="M106" s="18" t="str">
        <f>IF(COUNTA($A106:$F106)=0,"",IF($A106="","Check ID",IF(SUMPRODUCT(--($A$2:$A$201=$A106))&gt;1,"Duplicate ID",IF(OR(NOT(AND(ISNUMBER(E106),N(E106)&gt;=18264,N(E106)&lt;=73050)),NOT(AND(ISNUMBER(F106),N(F106)&gt;=1,N(F106)&lt;=3650))),"Check inputs","OK"))))</f>
        <v/>
      </c>
    </row>
    <row r="107" spans="1:13" x14ac:dyDescent="0.25">
      <c r="A107" s="12"/>
      <c r="B107" s="13"/>
      <c r="C107" s="13"/>
      <c r="D107" s="13"/>
      <c r="E107" s="14"/>
      <c r="F107" s="15"/>
      <c r="G107" s="16" t="str">
        <f>IF($A107="","",MAX(IF(AND(ISNUMBER(E107),N(E107)&gt;=18264,N(E107)&lt;=73050),E107,0),SUMPRODUCT(MAX(('Service Log'!$B$2:$B$501=$A107)*'Service Log'!$M$2:$M$501))))</f>
        <v/>
      </c>
      <c r="H107" s="16" t="str">
        <f>IF($A107="","",IF(ISNUMBER(F107),G107+F107,"n/a"))</f>
        <v/>
      </c>
      <c r="I107" s="17" t="str">
        <f>IF($A107="","",IF(AND(ISNUMBER(H107),AND(ISNUMBER(Dashboard!$B$4),N(Dashboard!$B$4)&gt;=18264,N(Dashboard!$B$4)&lt;=73050)),H107-Dashboard!$B$4,"n/a"))</f>
        <v/>
      </c>
      <c r="J107" s="18" t="str">
        <f>IF($A107="","",IF(OR(SUM(Dashboard!$B$18:$B$23)&gt;0,NOT(ISNUMBER(I107))),"Check data",IF(I107&lt;0,"Overdue",IF(I107&lt;=Dashboard!$B$5,"Due soon","OK"))))</f>
        <v/>
      </c>
      <c r="K107" s="17" t="str">
        <f>IF($A107="","",SUMPRODUCT(--('Service Log'!$B$2:$B$501=$A107)))</f>
        <v/>
      </c>
      <c r="L107" s="19" t="str">
        <f>IF($A107="","",SUMPRODUCT(--('Service Log'!$B$2:$B$501=$A107),'Service Log'!$K$2:$K$501))</f>
        <v/>
      </c>
      <c r="M107" s="18" t="str">
        <f>IF(COUNTA($A107:$F107)=0,"",IF($A107="","Check ID",IF(SUMPRODUCT(--($A$2:$A$201=$A107))&gt;1,"Duplicate ID",IF(OR(NOT(AND(ISNUMBER(E107),N(E107)&gt;=18264,N(E107)&lt;=73050)),NOT(AND(ISNUMBER(F107),N(F107)&gt;=1,N(F107)&lt;=3650))),"Check inputs","OK"))))</f>
        <v/>
      </c>
    </row>
    <row r="108" spans="1:13" x14ac:dyDescent="0.25">
      <c r="A108" s="12"/>
      <c r="B108" s="13"/>
      <c r="C108" s="13"/>
      <c r="D108" s="13"/>
      <c r="E108" s="14"/>
      <c r="F108" s="15"/>
      <c r="G108" s="16" t="str">
        <f>IF($A108="","",MAX(IF(AND(ISNUMBER(E108),N(E108)&gt;=18264,N(E108)&lt;=73050),E108,0),SUMPRODUCT(MAX(('Service Log'!$B$2:$B$501=$A108)*'Service Log'!$M$2:$M$501))))</f>
        <v/>
      </c>
      <c r="H108" s="16" t="str">
        <f>IF($A108="","",IF(ISNUMBER(F108),G108+F108,"n/a"))</f>
        <v/>
      </c>
      <c r="I108" s="17" t="str">
        <f>IF($A108="","",IF(AND(ISNUMBER(H108),AND(ISNUMBER(Dashboard!$B$4),N(Dashboard!$B$4)&gt;=18264,N(Dashboard!$B$4)&lt;=73050)),H108-Dashboard!$B$4,"n/a"))</f>
        <v/>
      </c>
      <c r="J108" s="18" t="str">
        <f>IF($A108="","",IF(OR(SUM(Dashboard!$B$18:$B$23)&gt;0,NOT(ISNUMBER(I108))),"Check data",IF(I108&lt;0,"Overdue",IF(I108&lt;=Dashboard!$B$5,"Due soon","OK"))))</f>
        <v/>
      </c>
      <c r="K108" s="17" t="str">
        <f>IF($A108="","",SUMPRODUCT(--('Service Log'!$B$2:$B$501=$A108)))</f>
        <v/>
      </c>
      <c r="L108" s="19" t="str">
        <f>IF($A108="","",SUMPRODUCT(--('Service Log'!$B$2:$B$501=$A108),'Service Log'!$K$2:$K$501))</f>
        <v/>
      </c>
      <c r="M108" s="18" t="str">
        <f>IF(COUNTA($A108:$F108)=0,"",IF($A108="","Check ID",IF(SUMPRODUCT(--($A$2:$A$201=$A108))&gt;1,"Duplicate ID",IF(OR(NOT(AND(ISNUMBER(E108),N(E108)&gt;=18264,N(E108)&lt;=73050)),NOT(AND(ISNUMBER(F108),N(F108)&gt;=1,N(F108)&lt;=3650))),"Check inputs","OK"))))</f>
        <v/>
      </c>
    </row>
    <row r="109" spans="1:13" x14ac:dyDescent="0.25">
      <c r="A109" s="12"/>
      <c r="B109" s="13"/>
      <c r="C109" s="13"/>
      <c r="D109" s="13"/>
      <c r="E109" s="14"/>
      <c r="F109" s="15"/>
      <c r="G109" s="16" t="str">
        <f>IF($A109="","",MAX(IF(AND(ISNUMBER(E109),N(E109)&gt;=18264,N(E109)&lt;=73050),E109,0),SUMPRODUCT(MAX(('Service Log'!$B$2:$B$501=$A109)*'Service Log'!$M$2:$M$501))))</f>
        <v/>
      </c>
      <c r="H109" s="16" t="str">
        <f>IF($A109="","",IF(ISNUMBER(F109),G109+F109,"n/a"))</f>
        <v/>
      </c>
      <c r="I109" s="17" t="str">
        <f>IF($A109="","",IF(AND(ISNUMBER(H109),AND(ISNUMBER(Dashboard!$B$4),N(Dashboard!$B$4)&gt;=18264,N(Dashboard!$B$4)&lt;=73050)),H109-Dashboard!$B$4,"n/a"))</f>
        <v/>
      </c>
      <c r="J109" s="18" t="str">
        <f>IF($A109="","",IF(OR(SUM(Dashboard!$B$18:$B$23)&gt;0,NOT(ISNUMBER(I109))),"Check data",IF(I109&lt;0,"Overdue",IF(I109&lt;=Dashboard!$B$5,"Due soon","OK"))))</f>
        <v/>
      </c>
      <c r="K109" s="17" t="str">
        <f>IF($A109="","",SUMPRODUCT(--('Service Log'!$B$2:$B$501=$A109)))</f>
        <v/>
      </c>
      <c r="L109" s="19" t="str">
        <f>IF($A109="","",SUMPRODUCT(--('Service Log'!$B$2:$B$501=$A109),'Service Log'!$K$2:$K$501))</f>
        <v/>
      </c>
      <c r="M109" s="18" t="str">
        <f>IF(COUNTA($A109:$F109)=0,"",IF($A109="","Check ID",IF(SUMPRODUCT(--($A$2:$A$201=$A109))&gt;1,"Duplicate ID",IF(OR(NOT(AND(ISNUMBER(E109),N(E109)&gt;=18264,N(E109)&lt;=73050)),NOT(AND(ISNUMBER(F109),N(F109)&gt;=1,N(F109)&lt;=3650))),"Check inputs","OK"))))</f>
        <v/>
      </c>
    </row>
    <row r="110" spans="1:13" x14ac:dyDescent="0.25">
      <c r="A110" s="12"/>
      <c r="B110" s="13"/>
      <c r="C110" s="13"/>
      <c r="D110" s="13"/>
      <c r="E110" s="14"/>
      <c r="F110" s="15"/>
      <c r="G110" s="16" t="str">
        <f>IF($A110="","",MAX(IF(AND(ISNUMBER(E110),N(E110)&gt;=18264,N(E110)&lt;=73050),E110,0),SUMPRODUCT(MAX(('Service Log'!$B$2:$B$501=$A110)*'Service Log'!$M$2:$M$501))))</f>
        <v/>
      </c>
      <c r="H110" s="16" t="str">
        <f>IF($A110="","",IF(ISNUMBER(F110),G110+F110,"n/a"))</f>
        <v/>
      </c>
      <c r="I110" s="17" t="str">
        <f>IF($A110="","",IF(AND(ISNUMBER(H110),AND(ISNUMBER(Dashboard!$B$4),N(Dashboard!$B$4)&gt;=18264,N(Dashboard!$B$4)&lt;=73050)),H110-Dashboard!$B$4,"n/a"))</f>
        <v/>
      </c>
      <c r="J110" s="18" t="str">
        <f>IF($A110="","",IF(OR(SUM(Dashboard!$B$18:$B$23)&gt;0,NOT(ISNUMBER(I110))),"Check data",IF(I110&lt;0,"Overdue",IF(I110&lt;=Dashboard!$B$5,"Due soon","OK"))))</f>
        <v/>
      </c>
      <c r="K110" s="17" t="str">
        <f>IF($A110="","",SUMPRODUCT(--('Service Log'!$B$2:$B$501=$A110)))</f>
        <v/>
      </c>
      <c r="L110" s="19" t="str">
        <f>IF($A110="","",SUMPRODUCT(--('Service Log'!$B$2:$B$501=$A110),'Service Log'!$K$2:$K$501))</f>
        <v/>
      </c>
      <c r="M110" s="18" t="str">
        <f>IF(COUNTA($A110:$F110)=0,"",IF($A110="","Check ID",IF(SUMPRODUCT(--($A$2:$A$201=$A110))&gt;1,"Duplicate ID",IF(OR(NOT(AND(ISNUMBER(E110),N(E110)&gt;=18264,N(E110)&lt;=73050)),NOT(AND(ISNUMBER(F110),N(F110)&gt;=1,N(F110)&lt;=3650))),"Check inputs","OK"))))</f>
        <v/>
      </c>
    </row>
    <row r="111" spans="1:13" x14ac:dyDescent="0.25">
      <c r="A111" s="12"/>
      <c r="B111" s="13"/>
      <c r="C111" s="13"/>
      <c r="D111" s="13"/>
      <c r="E111" s="14"/>
      <c r="F111" s="15"/>
      <c r="G111" s="16" t="str">
        <f>IF($A111="","",MAX(IF(AND(ISNUMBER(E111),N(E111)&gt;=18264,N(E111)&lt;=73050),E111,0),SUMPRODUCT(MAX(('Service Log'!$B$2:$B$501=$A111)*'Service Log'!$M$2:$M$501))))</f>
        <v/>
      </c>
      <c r="H111" s="16" t="str">
        <f>IF($A111="","",IF(ISNUMBER(F111),G111+F111,"n/a"))</f>
        <v/>
      </c>
      <c r="I111" s="17" t="str">
        <f>IF($A111="","",IF(AND(ISNUMBER(H111),AND(ISNUMBER(Dashboard!$B$4),N(Dashboard!$B$4)&gt;=18264,N(Dashboard!$B$4)&lt;=73050)),H111-Dashboard!$B$4,"n/a"))</f>
        <v/>
      </c>
      <c r="J111" s="18" t="str">
        <f>IF($A111="","",IF(OR(SUM(Dashboard!$B$18:$B$23)&gt;0,NOT(ISNUMBER(I111))),"Check data",IF(I111&lt;0,"Overdue",IF(I111&lt;=Dashboard!$B$5,"Due soon","OK"))))</f>
        <v/>
      </c>
      <c r="K111" s="17" t="str">
        <f>IF($A111="","",SUMPRODUCT(--('Service Log'!$B$2:$B$501=$A111)))</f>
        <v/>
      </c>
      <c r="L111" s="19" t="str">
        <f>IF($A111="","",SUMPRODUCT(--('Service Log'!$B$2:$B$501=$A111),'Service Log'!$K$2:$K$501))</f>
        <v/>
      </c>
      <c r="M111" s="18" t="str">
        <f>IF(COUNTA($A111:$F111)=0,"",IF($A111="","Check ID",IF(SUMPRODUCT(--($A$2:$A$201=$A111))&gt;1,"Duplicate ID",IF(OR(NOT(AND(ISNUMBER(E111),N(E111)&gt;=18264,N(E111)&lt;=73050)),NOT(AND(ISNUMBER(F111),N(F111)&gt;=1,N(F111)&lt;=3650))),"Check inputs","OK"))))</f>
        <v/>
      </c>
    </row>
    <row r="112" spans="1:13" x14ac:dyDescent="0.25">
      <c r="A112" s="12"/>
      <c r="B112" s="13"/>
      <c r="C112" s="13"/>
      <c r="D112" s="13"/>
      <c r="E112" s="14"/>
      <c r="F112" s="15"/>
      <c r="G112" s="16" t="str">
        <f>IF($A112="","",MAX(IF(AND(ISNUMBER(E112),N(E112)&gt;=18264,N(E112)&lt;=73050),E112,0),SUMPRODUCT(MAX(('Service Log'!$B$2:$B$501=$A112)*'Service Log'!$M$2:$M$501))))</f>
        <v/>
      </c>
      <c r="H112" s="16" t="str">
        <f>IF($A112="","",IF(ISNUMBER(F112),G112+F112,"n/a"))</f>
        <v/>
      </c>
      <c r="I112" s="17" t="str">
        <f>IF($A112="","",IF(AND(ISNUMBER(H112),AND(ISNUMBER(Dashboard!$B$4),N(Dashboard!$B$4)&gt;=18264,N(Dashboard!$B$4)&lt;=73050)),H112-Dashboard!$B$4,"n/a"))</f>
        <v/>
      </c>
      <c r="J112" s="18" t="str">
        <f>IF($A112="","",IF(OR(SUM(Dashboard!$B$18:$B$23)&gt;0,NOT(ISNUMBER(I112))),"Check data",IF(I112&lt;0,"Overdue",IF(I112&lt;=Dashboard!$B$5,"Due soon","OK"))))</f>
        <v/>
      </c>
      <c r="K112" s="17" t="str">
        <f>IF($A112="","",SUMPRODUCT(--('Service Log'!$B$2:$B$501=$A112)))</f>
        <v/>
      </c>
      <c r="L112" s="19" t="str">
        <f>IF($A112="","",SUMPRODUCT(--('Service Log'!$B$2:$B$501=$A112),'Service Log'!$K$2:$K$501))</f>
        <v/>
      </c>
      <c r="M112" s="18" t="str">
        <f>IF(COUNTA($A112:$F112)=0,"",IF($A112="","Check ID",IF(SUMPRODUCT(--($A$2:$A$201=$A112))&gt;1,"Duplicate ID",IF(OR(NOT(AND(ISNUMBER(E112),N(E112)&gt;=18264,N(E112)&lt;=73050)),NOT(AND(ISNUMBER(F112),N(F112)&gt;=1,N(F112)&lt;=3650))),"Check inputs","OK"))))</f>
        <v/>
      </c>
    </row>
    <row r="113" spans="1:13" x14ac:dyDescent="0.25">
      <c r="A113" s="12"/>
      <c r="B113" s="13"/>
      <c r="C113" s="13"/>
      <c r="D113" s="13"/>
      <c r="E113" s="14"/>
      <c r="F113" s="15"/>
      <c r="G113" s="16" t="str">
        <f>IF($A113="","",MAX(IF(AND(ISNUMBER(E113),N(E113)&gt;=18264,N(E113)&lt;=73050),E113,0),SUMPRODUCT(MAX(('Service Log'!$B$2:$B$501=$A113)*'Service Log'!$M$2:$M$501))))</f>
        <v/>
      </c>
      <c r="H113" s="16" t="str">
        <f>IF($A113="","",IF(ISNUMBER(F113),G113+F113,"n/a"))</f>
        <v/>
      </c>
      <c r="I113" s="17" t="str">
        <f>IF($A113="","",IF(AND(ISNUMBER(H113),AND(ISNUMBER(Dashboard!$B$4),N(Dashboard!$B$4)&gt;=18264,N(Dashboard!$B$4)&lt;=73050)),H113-Dashboard!$B$4,"n/a"))</f>
        <v/>
      </c>
      <c r="J113" s="18" t="str">
        <f>IF($A113="","",IF(OR(SUM(Dashboard!$B$18:$B$23)&gt;0,NOT(ISNUMBER(I113))),"Check data",IF(I113&lt;0,"Overdue",IF(I113&lt;=Dashboard!$B$5,"Due soon","OK"))))</f>
        <v/>
      </c>
      <c r="K113" s="17" t="str">
        <f>IF($A113="","",SUMPRODUCT(--('Service Log'!$B$2:$B$501=$A113)))</f>
        <v/>
      </c>
      <c r="L113" s="19" t="str">
        <f>IF($A113="","",SUMPRODUCT(--('Service Log'!$B$2:$B$501=$A113),'Service Log'!$K$2:$K$501))</f>
        <v/>
      </c>
      <c r="M113" s="18" t="str">
        <f>IF(COUNTA($A113:$F113)=0,"",IF($A113="","Check ID",IF(SUMPRODUCT(--($A$2:$A$201=$A113))&gt;1,"Duplicate ID",IF(OR(NOT(AND(ISNUMBER(E113),N(E113)&gt;=18264,N(E113)&lt;=73050)),NOT(AND(ISNUMBER(F113),N(F113)&gt;=1,N(F113)&lt;=3650))),"Check inputs","OK"))))</f>
        <v/>
      </c>
    </row>
    <row r="114" spans="1:13" x14ac:dyDescent="0.25">
      <c r="A114" s="12"/>
      <c r="B114" s="13"/>
      <c r="C114" s="13"/>
      <c r="D114" s="13"/>
      <c r="E114" s="14"/>
      <c r="F114" s="15"/>
      <c r="G114" s="16" t="str">
        <f>IF($A114="","",MAX(IF(AND(ISNUMBER(E114),N(E114)&gt;=18264,N(E114)&lt;=73050),E114,0),SUMPRODUCT(MAX(('Service Log'!$B$2:$B$501=$A114)*'Service Log'!$M$2:$M$501))))</f>
        <v/>
      </c>
      <c r="H114" s="16" t="str">
        <f>IF($A114="","",IF(ISNUMBER(F114),G114+F114,"n/a"))</f>
        <v/>
      </c>
      <c r="I114" s="17" t="str">
        <f>IF($A114="","",IF(AND(ISNUMBER(H114),AND(ISNUMBER(Dashboard!$B$4),N(Dashboard!$B$4)&gt;=18264,N(Dashboard!$B$4)&lt;=73050)),H114-Dashboard!$B$4,"n/a"))</f>
        <v/>
      </c>
      <c r="J114" s="18" t="str">
        <f>IF($A114="","",IF(OR(SUM(Dashboard!$B$18:$B$23)&gt;0,NOT(ISNUMBER(I114))),"Check data",IF(I114&lt;0,"Overdue",IF(I114&lt;=Dashboard!$B$5,"Due soon","OK"))))</f>
        <v/>
      </c>
      <c r="K114" s="17" t="str">
        <f>IF($A114="","",SUMPRODUCT(--('Service Log'!$B$2:$B$501=$A114)))</f>
        <v/>
      </c>
      <c r="L114" s="19" t="str">
        <f>IF($A114="","",SUMPRODUCT(--('Service Log'!$B$2:$B$501=$A114),'Service Log'!$K$2:$K$501))</f>
        <v/>
      </c>
      <c r="M114" s="18" t="str">
        <f>IF(COUNTA($A114:$F114)=0,"",IF($A114="","Check ID",IF(SUMPRODUCT(--($A$2:$A$201=$A114))&gt;1,"Duplicate ID",IF(OR(NOT(AND(ISNUMBER(E114),N(E114)&gt;=18264,N(E114)&lt;=73050)),NOT(AND(ISNUMBER(F114),N(F114)&gt;=1,N(F114)&lt;=3650))),"Check inputs","OK"))))</f>
        <v/>
      </c>
    </row>
    <row r="115" spans="1:13" x14ac:dyDescent="0.25">
      <c r="A115" s="12"/>
      <c r="B115" s="13"/>
      <c r="C115" s="13"/>
      <c r="D115" s="13"/>
      <c r="E115" s="14"/>
      <c r="F115" s="15"/>
      <c r="G115" s="16" t="str">
        <f>IF($A115="","",MAX(IF(AND(ISNUMBER(E115),N(E115)&gt;=18264,N(E115)&lt;=73050),E115,0),SUMPRODUCT(MAX(('Service Log'!$B$2:$B$501=$A115)*'Service Log'!$M$2:$M$501))))</f>
        <v/>
      </c>
      <c r="H115" s="16" t="str">
        <f>IF($A115="","",IF(ISNUMBER(F115),G115+F115,"n/a"))</f>
        <v/>
      </c>
      <c r="I115" s="17" t="str">
        <f>IF($A115="","",IF(AND(ISNUMBER(H115),AND(ISNUMBER(Dashboard!$B$4),N(Dashboard!$B$4)&gt;=18264,N(Dashboard!$B$4)&lt;=73050)),H115-Dashboard!$B$4,"n/a"))</f>
        <v/>
      </c>
      <c r="J115" s="18" t="str">
        <f>IF($A115="","",IF(OR(SUM(Dashboard!$B$18:$B$23)&gt;0,NOT(ISNUMBER(I115))),"Check data",IF(I115&lt;0,"Overdue",IF(I115&lt;=Dashboard!$B$5,"Due soon","OK"))))</f>
        <v/>
      </c>
      <c r="K115" s="17" t="str">
        <f>IF($A115="","",SUMPRODUCT(--('Service Log'!$B$2:$B$501=$A115)))</f>
        <v/>
      </c>
      <c r="L115" s="19" t="str">
        <f>IF($A115="","",SUMPRODUCT(--('Service Log'!$B$2:$B$501=$A115),'Service Log'!$K$2:$K$501))</f>
        <v/>
      </c>
      <c r="M115" s="18" t="str">
        <f>IF(COUNTA($A115:$F115)=0,"",IF($A115="","Check ID",IF(SUMPRODUCT(--($A$2:$A$201=$A115))&gt;1,"Duplicate ID",IF(OR(NOT(AND(ISNUMBER(E115),N(E115)&gt;=18264,N(E115)&lt;=73050)),NOT(AND(ISNUMBER(F115),N(F115)&gt;=1,N(F115)&lt;=3650))),"Check inputs","OK"))))</f>
        <v/>
      </c>
    </row>
    <row r="116" spans="1:13" x14ac:dyDescent="0.25">
      <c r="A116" s="12"/>
      <c r="B116" s="13"/>
      <c r="C116" s="13"/>
      <c r="D116" s="13"/>
      <c r="E116" s="14"/>
      <c r="F116" s="15"/>
      <c r="G116" s="16" t="str">
        <f>IF($A116="","",MAX(IF(AND(ISNUMBER(E116),N(E116)&gt;=18264,N(E116)&lt;=73050),E116,0),SUMPRODUCT(MAX(('Service Log'!$B$2:$B$501=$A116)*'Service Log'!$M$2:$M$501))))</f>
        <v/>
      </c>
      <c r="H116" s="16" t="str">
        <f>IF($A116="","",IF(ISNUMBER(F116),G116+F116,"n/a"))</f>
        <v/>
      </c>
      <c r="I116" s="17" t="str">
        <f>IF($A116="","",IF(AND(ISNUMBER(H116),AND(ISNUMBER(Dashboard!$B$4),N(Dashboard!$B$4)&gt;=18264,N(Dashboard!$B$4)&lt;=73050)),H116-Dashboard!$B$4,"n/a"))</f>
        <v/>
      </c>
      <c r="J116" s="18" t="str">
        <f>IF($A116="","",IF(OR(SUM(Dashboard!$B$18:$B$23)&gt;0,NOT(ISNUMBER(I116))),"Check data",IF(I116&lt;0,"Overdue",IF(I116&lt;=Dashboard!$B$5,"Due soon","OK"))))</f>
        <v/>
      </c>
      <c r="K116" s="17" t="str">
        <f>IF($A116="","",SUMPRODUCT(--('Service Log'!$B$2:$B$501=$A116)))</f>
        <v/>
      </c>
      <c r="L116" s="19" t="str">
        <f>IF($A116="","",SUMPRODUCT(--('Service Log'!$B$2:$B$501=$A116),'Service Log'!$K$2:$K$501))</f>
        <v/>
      </c>
      <c r="M116" s="18" t="str">
        <f>IF(COUNTA($A116:$F116)=0,"",IF($A116="","Check ID",IF(SUMPRODUCT(--($A$2:$A$201=$A116))&gt;1,"Duplicate ID",IF(OR(NOT(AND(ISNUMBER(E116),N(E116)&gt;=18264,N(E116)&lt;=73050)),NOT(AND(ISNUMBER(F116),N(F116)&gt;=1,N(F116)&lt;=3650))),"Check inputs","OK"))))</f>
        <v/>
      </c>
    </row>
    <row r="117" spans="1:13" x14ac:dyDescent="0.25">
      <c r="A117" s="12"/>
      <c r="B117" s="13"/>
      <c r="C117" s="13"/>
      <c r="D117" s="13"/>
      <c r="E117" s="14"/>
      <c r="F117" s="15"/>
      <c r="G117" s="16" t="str">
        <f>IF($A117="","",MAX(IF(AND(ISNUMBER(E117),N(E117)&gt;=18264,N(E117)&lt;=73050),E117,0),SUMPRODUCT(MAX(('Service Log'!$B$2:$B$501=$A117)*'Service Log'!$M$2:$M$501))))</f>
        <v/>
      </c>
      <c r="H117" s="16" t="str">
        <f>IF($A117="","",IF(ISNUMBER(F117),G117+F117,"n/a"))</f>
        <v/>
      </c>
      <c r="I117" s="17" t="str">
        <f>IF($A117="","",IF(AND(ISNUMBER(H117),AND(ISNUMBER(Dashboard!$B$4),N(Dashboard!$B$4)&gt;=18264,N(Dashboard!$B$4)&lt;=73050)),H117-Dashboard!$B$4,"n/a"))</f>
        <v/>
      </c>
      <c r="J117" s="18" t="str">
        <f>IF($A117="","",IF(OR(SUM(Dashboard!$B$18:$B$23)&gt;0,NOT(ISNUMBER(I117))),"Check data",IF(I117&lt;0,"Overdue",IF(I117&lt;=Dashboard!$B$5,"Due soon","OK"))))</f>
        <v/>
      </c>
      <c r="K117" s="17" t="str">
        <f>IF($A117="","",SUMPRODUCT(--('Service Log'!$B$2:$B$501=$A117)))</f>
        <v/>
      </c>
      <c r="L117" s="19" t="str">
        <f>IF($A117="","",SUMPRODUCT(--('Service Log'!$B$2:$B$501=$A117),'Service Log'!$K$2:$K$501))</f>
        <v/>
      </c>
      <c r="M117" s="18" t="str">
        <f>IF(COUNTA($A117:$F117)=0,"",IF($A117="","Check ID",IF(SUMPRODUCT(--($A$2:$A$201=$A117))&gt;1,"Duplicate ID",IF(OR(NOT(AND(ISNUMBER(E117),N(E117)&gt;=18264,N(E117)&lt;=73050)),NOT(AND(ISNUMBER(F117),N(F117)&gt;=1,N(F117)&lt;=3650))),"Check inputs","OK"))))</f>
        <v/>
      </c>
    </row>
    <row r="118" spans="1:13" x14ac:dyDescent="0.25">
      <c r="A118" s="12"/>
      <c r="B118" s="13"/>
      <c r="C118" s="13"/>
      <c r="D118" s="13"/>
      <c r="E118" s="14"/>
      <c r="F118" s="15"/>
      <c r="G118" s="16" t="str">
        <f>IF($A118="","",MAX(IF(AND(ISNUMBER(E118),N(E118)&gt;=18264,N(E118)&lt;=73050),E118,0),SUMPRODUCT(MAX(('Service Log'!$B$2:$B$501=$A118)*'Service Log'!$M$2:$M$501))))</f>
        <v/>
      </c>
      <c r="H118" s="16" t="str">
        <f>IF($A118="","",IF(ISNUMBER(F118),G118+F118,"n/a"))</f>
        <v/>
      </c>
      <c r="I118" s="17" t="str">
        <f>IF($A118="","",IF(AND(ISNUMBER(H118),AND(ISNUMBER(Dashboard!$B$4),N(Dashboard!$B$4)&gt;=18264,N(Dashboard!$B$4)&lt;=73050)),H118-Dashboard!$B$4,"n/a"))</f>
        <v/>
      </c>
      <c r="J118" s="18" t="str">
        <f>IF($A118="","",IF(OR(SUM(Dashboard!$B$18:$B$23)&gt;0,NOT(ISNUMBER(I118))),"Check data",IF(I118&lt;0,"Overdue",IF(I118&lt;=Dashboard!$B$5,"Due soon","OK"))))</f>
        <v/>
      </c>
      <c r="K118" s="17" t="str">
        <f>IF($A118="","",SUMPRODUCT(--('Service Log'!$B$2:$B$501=$A118)))</f>
        <v/>
      </c>
      <c r="L118" s="19" t="str">
        <f>IF($A118="","",SUMPRODUCT(--('Service Log'!$B$2:$B$501=$A118),'Service Log'!$K$2:$K$501))</f>
        <v/>
      </c>
      <c r="M118" s="18" t="str">
        <f>IF(COUNTA($A118:$F118)=0,"",IF($A118="","Check ID",IF(SUMPRODUCT(--($A$2:$A$201=$A118))&gt;1,"Duplicate ID",IF(OR(NOT(AND(ISNUMBER(E118),N(E118)&gt;=18264,N(E118)&lt;=73050)),NOT(AND(ISNUMBER(F118),N(F118)&gt;=1,N(F118)&lt;=3650))),"Check inputs","OK"))))</f>
        <v/>
      </c>
    </row>
    <row r="119" spans="1:13" x14ac:dyDescent="0.25">
      <c r="A119" s="12"/>
      <c r="B119" s="13"/>
      <c r="C119" s="13"/>
      <c r="D119" s="13"/>
      <c r="E119" s="14"/>
      <c r="F119" s="15"/>
      <c r="G119" s="16" t="str">
        <f>IF($A119="","",MAX(IF(AND(ISNUMBER(E119),N(E119)&gt;=18264,N(E119)&lt;=73050),E119,0),SUMPRODUCT(MAX(('Service Log'!$B$2:$B$501=$A119)*'Service Log'!$M$2:$M$501))))</f>
        <v/>
      </c>
      <c r="H119" s="16" t="str">
        <f>IF($A119="","",IF(ISNUMBER(F119),G119+F119,"n/a"))</f>
        <v/>
      </c>
      <c r="I119" s="17" t="str">
        <f>IF($A119="","",IF(AND(ISNUMBER(H119),AND(ISNUMBER(Dashboard!$B$4),N(Dashboard!$B$4)&gt;=18264,N(Dashboard!$B$4)&lt;=73050)),H119-Dashboard!$B$4,"n/a"))</f>
        <v/>
      </c>
      <c r="J119" s="18" t="str">
        <f>IF($A119="","",IF(OR(SUM(Dashboard!$B$18:$B$23)&gt;0,NOT(ISNUMBER(I119))),"Check data",IF(I119&lt;0,"Overdue",IF(I119&lt;=Dashboard!$B$5,"Due soon","OK"))))</f>
        <v/>
      </c>
      <c r="K119" s="17" t="str">
        <f>IF($A119="","",SUMPRODUCT(--('Service Log'!$B$2:$B$501=$A119)))</f>
        <v/>
      </c>
      <c r="L119" s="19" t="str">
        <f>IF($A119="","",SUMPRODUCT(--('Service Log'!$B$2:$B$501=$A119),'Service Log'!$K$2:$K$501))</f>
        <v/>
      </c>
      <c r="M119" s="18" t="str">
        <f>IF(COUNTA($A119:$F119)=0,"",IF($A119="","Check ID",IF(SUMPRODUCT(--($A$2:$A$201=$A119))&gt;1,"Duplicate ID",IF(OR(NOT(AND(ISNUMBER(E119),N(E119)&gt;=18264,N(E119)&lt;=73050)),NOT(AND(ISNUMBER(F119),N(F119)&gt;=1,N(F119)&lt;=3650))),"Check inputs","OK"))))</f>
        <v/>
      </c>
    </row>
    <row r="120" spans="1:13" x14ac:dyDescent="0.25">
      <c r="A120" s="12"/>
      <c r="B120" s="13"/>
      <c r="C120" s="13"/>
      <c r="D120" s="13"/>
      <c r="E120" s="14"/>
      <c r="F120" s="15"/>
      <c r="G120" s="16" t="str">
        <f>IF($A120="","",MAX(IF(AND(ISNUMBER(E120),N(E120)&gt;=18264,N(E120)&lt;=73050),E120,0),SUMPRODUCT(MAX(('Service Log'!$B$2:$B$501=$A120)*'Service Log'!$M$2:$M$501))))</f>
        <v/>
      </c>
      <c r="H120" s="16" t="str">
        <f>IF($A120="","",IF(ISNUMBER(F120),G120+F120,"n/a"))</f>
        <v/>
      </c>
      <c r="I120" s="17" t="str">
        <f>IF($A120="","",IF(AND(ISNUMBER(H120),AND(ISNUMBER(Dashboard!$B$4),N(Dashboard!$B$4)&gt;=18264,N(Dashboard!$B$4)&lt;=73050)),H120-Dashboard!$B$4,"n/a"))</f>
        <v/>
      </c>
      <c r="J120" s="18" t="str">
        <f>IF($A120="","",IF(OR(SUM(Dashboard!$B$18:$B$23)&gt;0,NOT(ISNUMBER(I120))),"Check data",IF(I120&lt;0,"Overdue",IF(I120&lt;=Dashboard!$B$5,"Due soon","OK"))))</f>
        <v/>
      </c>
      <c r="K120" s="17" t="str">
        <f>IF($A120="","",SUMPRODUCT(--('Service Log'!$B$2:$B$501=$A120)))</f>
        <v/>
      </c>
      <c r="L120" s="19" t="str">
        <f>IF($A120="","",SUMPRODUCT(--('Service Log'!$B$2:$B$501=$A120),'Service Log'!$K$2:$K$501))</f>
        <v/>
      </c>
      <c r="M120" s="18" t="str">
        <f>IF(COUNTA($A120:$F120)=0,"",IF($A120="","Check ID",IF(SUMPRODUCT(--($A$2:$A$201=$A120))&gt;1,"Duplicate ID",IF(OR(NOT(AND(ISNUMBER(E120),N(E120)&gt;=18264,N(E120)&lt;=73050)),NOT(AND(ISNUMBER(F120),N(F120)&gt;=1,N(F120)&lt;=3650))),"Check inputs","OK"))))</f>
        <v/>
      </c>
    </row>
    <row r="121" spans="1:13" x14ac:dyDescent="0.25">
      <c r="A121" s="12"/>
      <c r="B121" s="13"/>
      <c r="C121" s="13"/>
      <c r="D121" s="13"/>
      <c r="E121" s="14"/>
      <c r="F121" s="15"/>
      <c r="G121" s="16" t="str">
        <f>IF($A121="","",MAX(IF(AND(ISNUMBER(E121),N(E121)&gt;=18264,N(E121)&lt;=73050),E121,0),SUMPRODUCT(MAX(('Service Log'!$B$2:$B$501=$A121)*'Service Log'!$M$2:$M$501))))</f>
        <v/>
      </c>
      <c r="H121" s="16" t="str">
        <f>IF($A121="","",IF(ISNUMBER(F121),G121+F121,"n/a"))</f>
        <v/>
      </c>
      <c r="I121" s="17" t="str">
        <f>IF($A121="","",IF(AND(ISNUMBER(H121),AND(ISNUMBER(Dashboard!$B$4),N(Dashboard!$B$4)&gt;=18264,N(Dashboard!$B$4)&lt;=73050)),H121-Dashboard!$B$4,"n/a"))</f>
        <v/>
      </c>
      <c r="J121" s="18" t="str">
        <f>IF($A121="","",IF(OR(SUM(Dashboard!$B$18:$B$23)&gt;0,NOT(ISNUMBER(I121))),"Check data",IF(I121&lt;0,"Overdue",IF(I121&lt;=Dashboard!$B$5,"Due soon","OK"))))</f>
        <v/>
      </c>
      <c r="K121" s="17" t="str">
        <f>IF($A121="","",SUMPRODUCT(--('Service Log'!$B$2:$B$501=$A121)))</f>
        <v/>
      </c>
      <c r="L121" s="19" t="str">
        <f>IF($A121="","",SUMPRODUCT(--('Service Log'!$B$2:$B$501=$A121),'Service Log'!$K$2:$K$501))</f>
        <v/>
      </c>
      <c r="M121" s="18" t="str">
        <f>IF(COUNTA($A121:$F121)=0,"",IF($A121="","Check ID",IF(SUMPRODUCT(--($A$2:$A$201=$A121))&gt;1,"Duplicate ID",IF(OR(NOT(AND(ISNUMBER(E121),N(E121)&gt;=18264,N(E121)&lt;=73050)),NOT(AND(ISNUMBER(F121),N(F121)&gt;=1,N(F121)&lt;=3650))),"Check inputs","OK"))))</f>
        <v/>
      </c>
    </row>
    <row r="122" spans="1:13" x14ac:dyDescent="0.25">
      <c r="A122" s="12"/>
      <c r="B122" s="13"/>
      <c r="C122" s="13"/>
      <c r="D122" s="13"/>
      <c r="E122" s="14"/>
      <c r="F122" s="15"/>
      <c r="G122" s="16" t="str">
        <f>IF($A122="","",MAX(IF(AND(ISNUMBER(E122),N(E122)&gt;=18264,N(E122)&lt;=73050),E122,0),SUMPRODUCT(MAX(('Service Log'!$B$2:$B$501=$A122)*'Service Log'!$M$2:$M$501))))</f>
        <v/>
      </c>
      <c r="H122" s="16" t="str">
        <f>IF($A122="","",IF(ISNUMBER(F122),G122+F122,"n/a"))</f>
        <v/>
      </c>
      <c r="I122" s="17" t="str">
        <f>IF($A122="","",IF(AND(ISNUMBER(H122),AND(ISNUMBER(Dashboard!$B$4),N(Dashboard!$B$4)&gt;=18264,N(Dashboard!$B$4)&lt;=73050)),H122-Dashboard!$B$4,"n/a"))</f>
        <v/>
      </c>
      <c r="J122" s="18" t="str">
        <f>IF($A122="","",IF(OR(SUM(Dashboard!$B$18:$B$23)&gt;0,NOT(ISNUMBER(I122))),"Check data",IF(I122&lt;0,"Overdue",IF(I122&lt;=Dashboard!$B$5,"Due soon","OK"))))</f>
        <v/>
      </c>
      <c r="K122" s="17" t="str">
        <f>IF($A122="","",SUMPRODUCT(--('Service Log'!$B$2:$B$501=$A122)))</f>
        <v/>
      </c>
      <c r="L122" s="19" t="str">
        <f>IF($A122="","",SUMPRODUCT(--('Service Log'!$B$2:$B$501=$A122),'Service Log'!$K$2:$K$501))</f>
        <v/>
      </c>
      <c r="M122" s="18" t="str">
        <f>IF(COUNTA($A122:$F122)=0,"",IF($A122="","Check ID",IF(SUMPRODUCT(--($A$2:$A$201=$A122))&gt;1,"Duplicate ID",IF(OR(NOT(AND(ISNUMBER(E122),N(E122)&gt;=18264,N(E122)&lt;=73050)),NOT(AND(ISNUMBER(F122),N(F122)&gt;=1,N(F122)&lt;=3650))),"Check inputs","OK"))))</f>
        <v/>
      </c>
    </row>
    <row r="123" spans="1:13" x14ac:dyDescent="0.25">
      <c r="A123" s="12"/>
      <c r="B123" s="13"/>
      <c r="C123" s="13"/>
      <c r="D123" s="13"/>
      <c r="E123" s="14"/>
      <c r="F123" s="15"/>
      <c r="G123" s="16" t="str">
        <f>IF($A123="","",MAX(IF(AND(ISNUMBER(E123),N(E123)&gt;=18264,N(E123)&lt;=73050),E123,0),SUMPRODUCT(MAX(('Service Log'!$B$2:$B$501=$A123)*'Service Log'!$M$2:$M$501))))</f>
        <v/>
      </c>
      <c r="H123" s="16" t="str">
        <f>IF($A123="","",IF(ISNUMBER(F123),G123+F123,"n/a"))</f>
        <v/>
      </c>
      <c r="I123" s="17" t="str">
        <f>IF($A123="","",IF(AND(ISNUMBER(H123),AND(ISNUMBER(Dashboard!$B$4),N(Dashboard!$B$4)&gt;=18264,N(Dashboard!$B$4)&lt;=73050)),H123-Dashboard!$B$4,"n/a"))</f>
        <v/>
      </c>
      <c r="J123" s="18" t="str">
        <f>IF($A123="","",IF(OR(SUM(Dashboard!$B$18:$B$23)&gt;0,NOT(ISNUMBER(I123))),"Check data",IF(I123&lt;0,"Overdue",IF(I123&lt;=Dashboard!$B$5,"Due soon","OK"))))</f>
        <v/>
      </c>
      <c r="K123" s="17" t="str">
        <f>IF($A123="","",SUMPRODUCT(--('Service Log'!$B$2:$B$501=$A123)))</f>
        <v/>
      </c>
      <c r="L123" s="19" t="str">
        <f>IF($A123="","",SUMPRODUCT(--('Service Log'!$B$2:$B$501=$A123),'Service Log'!$K$2:$K$501))</f>
        <v/>
      </c>
      <c r="M123" s="18" t="str">
        <f>IF(COUNTA($A123:$F123)=0,"",IF($A123="","Check ID",IF(SUMPRODUCT(--($A$2:$A$201=$A123))&gt;1,"Duplicate ID",IF(OR(NOT(AND(ISNUMBER(E123),N(E123)&gt;=18264,N(E123)&lt;=73050)),NOT(AND(ISNUMBER(F123),N(F123)&gt;=1,N(F123)&lt;=3650))),"Check inputs","OK"))))</f>
        <v/>
      </c>
    </row>
    <row r="124" spans="1:13" x14ac:dyDescent="0.25">
      <c r="A124" s="12"/>
      <c r="B124" s="13"/>
      <c r="C124" s="13"/>
      <c r="D124" s="13"/>
      <c r="E124" s="14"/>
      <c r="F124" s="15"/>
      <c r="G124" s="16" t="str">
        <f>IF($A124="","",MAX(IF(AND(ISNUMBER(E124),N(E124)&gt;=18264,N(E124)&lt;=73050),E124,0),SUMPRODUCT(MAX(('Service Log'!$B$2:$B$501=$A124)*'Service Log'!$M$2:$M$501))))</f>
        <v/>
      </c>
      <c r="H124" s="16" t="str">
        <f>IF($A124="","",IF(ISNUMBER(F124),G124+F124,"n/a"))</f>
        <v/>
      </c>
      <c r="I124" s="17" t="str">
        <f>IF($A124="","",IF(AND(ISNUMBER(H124),AND(ISNUMBER(Dashboard!$B$4),N(Dashboard!$B$4)&gt;=18264,N(Dashboard!$B$4)&lt;=73050)),H124-Dashboard!$B$4,"n/a"))</f>
        <v/>
      </c>
      <c r="J124" s="18" t="str">
        <f>IF($A124="","",IF(OR(SUM(Dashboard!$B$18:$B$23)&gt;0,NOT(ISNUMBER(I124))),"Check data",IF(I124&lt;0,"Overdue",IF(I124&lt;=Dashboard!$B$5,"Due soon","OK"))))</f>
        <v/>
      </c>
      <c r="K124" s="17" t="str">
        <f>IF($A124="","",SUMPRODUCT(--('Service Log'!$B$2:$B$501=$A124)))</f>
        <v/>
      </c>
      <c r="L124" s="19" t="str">
        <f>IF($A124="","",SUMPRODUCT(--('Service Log'!$B$2:$B$501=$A124),'Service Log'!$K$2:$K$501))</f>
        <v/>
      </c>
      <c r="M124" s="18" t="str">
        <f>IF(COUNTA($A124:$F124)=0,"",IF($A124="","Check ID",IF(SUMPRODUCT(--($A$2:$A$201=$A124))&gt;1,"Duplicate ID",IF(OR(NOT(AND(ISNUMBER(E124),N(E124)&gt;=18264,N(E124)&lt;=73050)),NOT(AND(ISNUMBER(F124),N(F124)&gt;=1,N(F124)&lt;=3650))),"Check inputs","OK"))))</f>
        <v/>
      </c>
    </row>
    <row r="125" spans="1:13" x14ac:dyDescent="0.25">
      <c r="A125" s="12"/>
      <c r="B125" s="13"/>
      <c r="C125" s="13"/>
      <c r="D125" s="13"/>
      <c r="E125" s="14"/>
      <c r="F125" s="15"/>
      <c r="G125" s="16" t="str">
        <f>IF($A125="","",MAX(IF(AND(ISNUMBER(E125),N(E125)&gt;=18264,N(E125)&lt;=73050),E125,0),SUMPRODUCT(MAX(('Service Log'!$B$2:$B$501=$A125)*'Service Log'!$M$2:$M$501))))</f>
        <v/>
      </c>
      <c r="H125" s="16" t="str">
        <f>IF($A125="","",IF(ISNUMBER(F125),G125+F125,"n/a"))</f>
        <v/>
      </c>
      <c r="I125" s="17" t="str">
        <f>IF($A125="","",IF(AND(ISNUMBER(H125),AND(ISNUMBER(Dashboard!$B$4),N(Dashboard!$B$4)&gt;=18264,N(Dashboard!$B$4)&lt;=73050)),H125-Dashboard!$B$4,"n/a"))</f>
        <v/>
      </c>
      <c r="J125" s="18" t="str">
        <f>IF($A125="","",IF(OR(SUM(Dashboard!$B$18:$B$23)&gt;0,NOT(ISNUMBER(I125))),"Check data",IF(I125&lt;0,"Overdue",IF(I125&lt;=Dashboard!$B$5,"Due soon","OK"))))</f>
        <v/>
      </c>
      <c r="K125" s="17" t="str">
        <f>IF($A125="","",SUMPRODUCT(--('Service Log'!$B$2:$B$501=$A125)))</f>
        <v/>
      </c>
      <c r="L125" s="19" t="str">
        <f>IF($A125="","",SUMPRODUCT(--('Service Log'!$B$2:$B$501=$A125),'Service Log'!$K$2:$K$501))</f>
        <v/>
      </c>
      <c r="M125" s="18" t="str">
        <f>IF(COUNTA($A125:$F125)=0,"",IF($A125="","Check ID",IF(SUMPRODUCT(--($A$2:$A$201=$A125))&gt;1,"Duplicate ID",IF(OR(NOT(AND(ISNUMBER(E125),N(E125)&gt;=18264,N(E125)&lt;=73050)),NOT(AND(ISNUMBER(F125),N(F125)&gt;=1,N(F125)&lt;=3650))),"Check inputs","OK"))))</f>
        <v/>
      </c>
    </row>
    <row r="126" spans="1:13" x14ac:dyDescent="0.25">
      <c r="A126" s="12"/>
      <c r="B126" s="13"/>
      <c r="C126" s="13"/>
      <c r="D126" s="13"/>
      <c r="E126" s="14"/>
      <c r="F126" s="15"/>
      <c r="G126" s="16" t="str">
        <f>IF($A126="","",MAX(IF(AND(ISNUMBER(E126),N(E126)&gt;=18264,N(E126)&lt;=73050),E126,0),SUMPRODUCT(MAX(('Service Log'!$B$2:$B$501=$A126)*'Service Log'!$M$2:$M$501))))</f>
        <v/>
      </c>
      <c r="H126" s="16" t="str">
        <f>IF($A126="","",IF(ISNUMBER(F126),G126+F126,"n/a"))</f>
        <v/>
      </c>
      <c r="I126" s="17" t="str">
        <f>IF($A126="","",IF(AND(ISNUMBER(H126),AND(ISNUMBER(Dashboard!$B$4),N(Dashboard!$B$4)&gt;=18264,N(Dashboard!$B$4)&lt;=73050)),H126-Dashboard!$B$4,"n/a"))</f>
        <v/>
      </c>
      <c r="J126" s="18" t="str">
        <f>IF($A126="","",IF(OR(SUM(Dashboard!$B$18:$B$23)&gt;0,NOT(ISNUMBER(I126))),"Check data",IF(I126&lt;0,"Overdue",IF(I126&lt;=Dashboard!$B$5,"Due soon","OK"))))</f>
        <v/>
      </c>
      <c r="K126" s="17" t="str">
        <f>IF($A126="","",SUMPRODUCT(--('Service Log'!$B$2:$B$501=$A126)))</f>
        <v/>
      </c>
      <c r="L126" s="19" t="str">
        <f>IF($A126="","",SUMPRODUCT(--('Service Log'!$B$2:$B$501=$A126),'Service Log'!$K$2:$K$501))</f>
        <v/>
      </c>
      <c r="M126" s="18" t="str">
        <f>IF(COUNTA($A126:$F126)=0,"",IF($A126="","Check ID",IF(SUMPRODUCT(--($A$2:$A$201=$A126))&gt;1,"Duplicate ID",IF(OR(NOT(AND(ISNUMBER(E126),N(E126)&gt;=18264,N(E126)&lt;=73050)),NOT(AND(ISNUMBER(F126),N(F126)&gt;=1,N(F126)&lt;=3650))),"Check inputs","OK"))))</f>
        <v/>
      </c>
    </row>
    <row r="127" spans="1:13" x14ac:dyDescent="0.25">
      <c r="A127" s="12"/>
      <c r="B127" s="13"/>
      <c r="C127" s="13"/>
      <c r="D127" s="13"/>
      <c r="E127" s="14"/>
      <c r="F127" s="15"/>
      <c r="G127" s="16" t="str">
        <f>IF($A127="","",MAX(IF(AND(ISNUMBER(E127),N(E127)&gt;=18264,N(E127)&lt;=73050),E127,0),SUMPRODUCT(MAX(('Service Log'!$B$2:$B$501=$A127)*'Service Log'!$M$2:$M$501))))</f>
        <v/>
      </c>
      <c r="H127" s="16" t="str">
        <f>IF($A127="","",IF(ISNUMBER(F127),G127+F127,"n/a"))</f>
        <v/>
      </c>
      <c r="I127" s="17" t="str">
        <f>IF($A127="","",IF(AND(ISNUMBER(H127),AND(ISNUMBER(Dashboard!$B$4),N(Dashboard!$B$4)&gt;=18264,N(Dashboard!$B$4)&lt;=73050)),H127-Dashboard!$B$4,"n/a"))</f>
        <v/>
      </c>
      <c r="J127" s="18" t="str">
        <f>IF($A127="","",IF(OR(SUM(Dashboard!$B$18:$B$23)&gt;0,NOT(ISNUMBER(I127))),"Check data",IF(I127&lt;0,"Overdue",IF(I127&lt;=Dashboard!$B$5,"Due soon","OK"))))</f>
        <v/>
      </c>
      <c r="K127" s="17" t="str">
        <f>IF($A127="","",SUMPRODUCT(--('Service Log'!$B$2:$B$501=$A127)))</f>
        <v/>
      </c>
      <c r="L127" s="19" t="str">
        <f>IF($A127="","",SUMPRODUCT(--('Service Log'!$B$2:$B$501=$A127),'Service Log'!$K$2:$K$501))</f>
        <v/>
      </c>
      <c r="M127" s="18" t="str">
        <f>IF(COUNTA($A127:$F127)=0,"",IF($A127="","Check ID",IF(SUMPRODUCT(--($A$2:$A$201=$A127))&gt;1,"Duplicate ID",IF(OR(NOT(AND(ISNUMBER(E127),N(E127)&gt;=18264,N(E127)&lt;=73050)),NOT(AND(ISNUMBER(F127),N(F127)&gt;=1,N(F127)&lt;=3650))),"Check inputs","OK"))))</f>
        <v/>
      </c>
    </row>
    <row r="128" spans="1:13" x14ac:dyDescent="0.25">
      <c r="A128" s="12"/>
      <c r="B128" s="13"/>
      <c r="C128" s="13"/>
      <c r="D128" s="13"/>
      <c r="E128" s="14"/>
      <c r="F128" s="15"/>
      <c r="G128" s="16" t="str">
        <f>IF($A128="","",MAX(IF(AND(ISNUMBER(E128),N(E128)&gt;=18264,N(E128)&lt;=73050),E128,0),SUMPRODUCT(MAX(('Service Log'!$B$2:$B$501=$A128)*'Service Log'!$M$2:$M$501))))</f>
        <v/>
      </c>
      <c r="H128" s="16" t="str">
        <f>IF($A128="","",IF(ISNUMBER(F128),G128+F128,"n/a"))</f>
        <v/>
      </c>
      <c r="I128" s="17" t="str">
        <f>IF($A128="","",IF(AND(ISNUMBER(H128),AND(ISNUMBER(Dashboard!$B$4),N(Dashboard!$B$4)&gt;=18264,N(Dashboard!$B$4)&lt;=73050)),H128-Dashboard!$B$4,"n/a"))</f>
        <v/>
      </c>
      <c r="J128" s="18" t="str">
        <f>IF($A128="","",IF(OR(SUM(Dashboard!$B$18:$B$23)&gt;0,NOT(ISNUMBER(I128))),"Check data",IF(I128&lt;0,"Overdue",IF(I128&lt;=Dashboard!$B$5,"Due soon","OK"))))</f>
        <v/>
      </c>
      <c r="K128" s="17" t="str">
        <f>IF($A128="","",SUMPRODUCT(--('Service Log'!$B$2:$B$501=$A128)))</f>
        <v/>
      </c>
      <c r="L128" s="19" t="str">
        <f>IF($A128="","",SUMPRODUCT(--('Service Log'!$B$2:$B$501=$A128),'Service Log'!$K$2:$K$501))</f>
        <v/>
      </c>
      <c r="M128" s="18" t="str">
        <f>IF(COUNTA($A128:$F128)=0,"",IF($A128="","Check ID",IF(SUMPRODUCT(--($A$2:$A$201=$A128))&gt;1,"Duplicate ID",IF(OR(NOT(AND(ISNUMBER(E128),N(E128)&gt;=18264,N(E128)&lt;=73050)),NOT(AND(ISNUMBER(F128),N(F128)&gt;=1,N(F128)&lt;=3650))),"Check inputs","OK"))))</f>
        <v/>
      </c>
    </row>
    <row r="129" spans="1:13" x14ac:dyDescent="0.25">
      <c r="A129" s="12"/>
      <c r="B129" s="13"/>
      <c r="C129" s="13"/>
      <c r="D129" s="13"/>
      <c r="E129" s="14"/>
      <c r="F129" s="15"/>
      <c r="G129" s="16" t="str">
        <f>IF($A129="","",MAX(IF(AND(ISNUMBER(E129),N(E129)&gt;=18264,N(E129)&lt;=73050),E129,0),SUMPRODUCT(MAX(('Service Log'!$B$2:$B$501=$A129)*'Service Log'!$M$2:$M$501))))</f>
        <v/>
      </c>
      <c r="H129" s="16" t="str">
        <f>IF($A129="","",IF(ISNUMBER(F129),G129+F129,"n/a"))</f>
        <v/>
      </c>
      <c r="I129" s="17" t="str">
        <f>IF($A129="","",IF(AND(ISNUMBER(H129),AND(ISNUMBER(Dashboard!$B$4),N(Dashboard!$B$4)&gt;=18264,N(Dashboard!$B$4)&lt;=73050)),H129-Dashboard!$B$4,"n/a"))</f>
        <v/>
      </c>
      <c r="J129" s="18" t="str">
        <f>IF($A129="","",IF(OR(SUM(Dashboard!$B$18:$B$23)&gt;0,NOT(ISNUMBER(I129))),"Check data",IF(I129&lt;0,"Overdue",IF(I129&lt;=Dashboard!$B$5,"Due soon","OK"))))</f>
        <v/>
      </c>
      <c r="K129" s="17" t="str">
        <f>IF($A129="","",SUMPRODUCT(--('Service Log'!$B$2:$B$501=$A129)))</f>
        <v/>
      </c>
      <c r="L129" s="19" t="str">
        <f>IF($A129="","",SUMPRODUCT(--('Service Log'!$B$2:$B$501=$A129),'Service Log'!$K$2:$K$501))</f>
        <v/>
      </c>
      <c r="M129" s="18" t="str">
        <f>IF(COUNTA($A129:$F129)=0,"",IF($A129="","Check ID",IF(SUMPRODUCT(--($A$2:$A$201=$A129))&gt;1,"Duplicate ID",IF(OR(NOT(AND(ISNUMBER(E129),N(E129)&gt;=18264,N(E129)&lt;=73050)),NOT(AND(ISNUMBER(F129),N(F129)&gt;=1,N(F129)&lt;=3650))),"Check inputs","OK"))))</f>
        <v/>
      </c>
    </row>
    <row r="130" spans="1:13" x14ac:dyDescent="0.25">
      <c r="A130" s="12"/>
      <c r="B130" s="13"/>
      <c r="C130" s="13"/>
      <c r="D130" s="13"/>
      <c r="E130" s="14"/>
      <c r="F130" s="15"/>
      <c r="G130" s="16" t="str">
        <f>IF($A130="","",MAX(IF(AND(ISNUMBER(E130),N(E130)&gt;=18264,N(E130)&lt;=73050),E130,0),SUMPRODUCT(MAX(('Service Log'!$B$2:$B$501=$A130)*'Service Log'!$M$2:$M$501))))</f>
        <v/>
      </c>
      <c r="H130" s="16" t="str">
        <f>IF($A130="","",IF(ISNUMBER(F130),G130+F130,"n/a"))</f>
        <v/>
      </c>
      <c r="I130" s="17" t="str">
        <f>IF($A130="","",IF(AND(ISNUMBER(H130),AND(ISNUMBER(Dashboard!$B$4),N(Dashboard!$B$4)&gt;=18264,N(Dashboard!$B$4)&lt;=73050)),H130-Dashboard!$B$4,"n/a"))</f>
        <v/>
      </c>
      <c r="J130" s="18" t="str">
        <f>IF($A130="","",IF(OR(SUM(Dashboard!$B$18:$B$23)&gt;0,NOT(ISNUMBER(I130))),"Check data",IF(I130&lt;0,"Overdue",IF(I130&lt;=Dashboard!$B$5,"Due soon","OK"))))</f>
        <v/>
      </c>
      <c r="K130" s="17" t="str">
        <f>IF($A130="","",SUMPRODUCT(--('Service Log'!$B$2:$B$501=$A130)))</f>
        <v/>
      </c>
      <c r="L130" s="19" t="str">
        <f>IF($A130="","",SUMPRODUCT(--('Service Log'!$B$2:$B$501=$A130),'Service Log'!$K$2:$K$501))</f>
        <v/>
      </c>
      <c r="M130" s="18" t="str">
        <f>IF(COUNTA($A130:$F130)=0,"",IF($A130="","Check ID",IF(SUMPRODUCT(--($A$2:$A$201=$A130))&gt;1,"Duplicate ID",IF(OR(NOT(AND(ISNUMBER(E130),N(E130)&gt;=18264,N(E130)&lt;=73050)),NOT(AND(ISNUMBER(F130),N(F130)&gt;=1,N(F130)&lt;=3650))),"Check inputs","OK"))))</f>
        <v/>
      </c>
    </row>
    <row r="131" spans="1:13" x14ac:dyDescent="0.25">
      <c r="A131" s="12"/>
      <c r="B131" s="13"/>
      <c r="C131" s="13"/>
      <c r="D131" s="13"/>
      <c r="E131" s="14"/>
      <c r="F131" s="15"/>
      <c r="G131" s="16" t="str">
        <f>IF($A131="","",MAX(IF(AND(ISNUMBER(E131),N(E131)&gt;=18264,N(E131)&lt;=73050),E131,0),SUMPRODUCT(MAX(('Service Log'!$B$2:$B$501=$A131)*'Service Log'!$M$2:$M$501))))</f>
        <v/>
      </c>
      <c r="H131" s="16" t="str">
        <f>IF($A131="","",IF(ISNUMBER(F131),G131+F131,"n/a"))</f>
        <v/>
      </c>
      <c r="I131" s="17" t="str">
        <f>IF($A131="","",IF(AND(ISNUMBER(H131),AND(ISNUMBER(Dashboard!$B$4),N(Dashboard!$B$4)&gt;=18264,N(Dashboard!$B$4)&lt;=73050)),H131-Dashboard!$B$4,"n/a"))</f>
        <v/>
      </c>
      <c r="J131" s="18" t="str">
        <f>IF($A131="","",IF(OR(SUM(Dashboard!$B$18:$B$23)&gt;0,NOT(ISNUMBER(I131))),"Check data",IF(I131&lt;0,"Overdue",IF(I131&lt;=Dashboard!$B$5,"Due soon","OK"))))</f>
        <v/>
      </c>
      <c r="K131" s="17" t="str">
        <f>IF($A131="","",SUMPRODUCT(--('Service Log'!$B$2:$B$501=$A131)))</f>
        <v/>
      </c>
      <c r="L131" s="19" t="str">
        <f>IF($A131="","",SUMPRODUCT(--('Service Log'!$B$2:$B$501=$A131),'Service Log'!$K$2:$K$501))</f>
        <v/>
      </c>
      <c r="M131" s="18" t="str">
        <f>IF(COUNTA($A131:$F131)=0,"",IF($A131="","Check ID",IF(SUMPRODUCT(--($A$2:$A$201=$A131))&gt;1,"Duplicate ID",IF(OR(NOT(AND(ISNUMBER(E131),N(E131)&gt;=18264,N(E131)&lt;=73050)),NOT(AND(ISNUMBER(F131),N(F131)&gt;=1,N(F131)&lt;=3650))),"Check inputs","OK"))))</f>
        <v/>
      </c>
    </row>
    <row r="132" spans="1:13" x14ac:dyDescent="0.25">
      <c r="A132" s="12"/>
      <c r="B132" s="13"/>
      <c r="C132" s="13"/>
      <c r="D132" s="13"/>
      <c r="E132" s="14"/>
      <c r="F132" s="15"/>
      <c r="G132" s="16" t="str">
        <f>IF($A132="","",MAX(IF(AND(ISNUMBER(E132),N(E132)&gt;=18264,N(E132)&lt;=73050),E132,0),SUMPRODUCT(MAX(('Service Log'!$B$2:$B$501=$A132)*'Service Log'!$M$2:$M$501))))</f>
        <v/>
      </c>
      <c r="H132" s="16" t="str">
        <f>IF($A132="","",IF(ISNUMBER(F132),G132+F132,"n/a"))</f>
        <v/>
      </c>
      <c r="I132" s="17" t="str">
        <f>IF($A132="","",IF(AND(ISNUMBER(H132),AND(ISNUMBER(Dashboard!$B$4),N(Dashboard!$B$4)&gt;=18264,N(Dashboard!$B$4)&lt;=73050)),H132-Dashboard!$B$4,"n/a"))</f>
        <v/>
      </c>
      <c r="J132" s="18" t="str">
        <f>IF($A132="","",IF(OR(SUM(Dashboard!$B$18:$B$23)&gt;0,NOT(ISNUMBER(I132))),"Check data",IF(I132&lt;0,"Overdue",IF(I132&lt;=Dashboard!$B$5,"Due soon","OK"))))</f>
        <v/>
      </c>
      <c r="K132" s="17" t="str">
        <f>IF($A132="","",SUMPRODUCT(--('Service Log'!$B$2:$B$501=$A132)))</f>
        <v/>
      </c>
      <c r="L132" s="19" t="str">
        <f>IF($A132="","",SUMPRODUCT(--('Service Log'!$B$2:$B$501=$A132),'Service Log'!$K$2:$K$501))</f>
        <v/>
      </c>
      <c r="M132" s="18" t="str">
        <f>IF(COUNTA($A132:$F132)=0,"",IF($A132="","Check ID",IF(SUMPRODUCT(--($A$2:$A$201=$A132))&gt;1,"Duplicate ID",IF(OR(NOT(AND(ISNUMBER(E132),N(E132)&gt;=18264,N(E132)&lt;=73050)),NOT(AND(ISNUMBER(F132),N(F132)&gt;=1,N(F132)&lt;=3650))),"Check inputs","OK"))))</f>
        <v/>
      </c>
    </row>
    <row r="133" spans="1:13" x14ac:dyDescent="0.25">
      <c r="A133" s="12"/>
      <c r="B133" s="13"/>
      <c r="C133" s="13"/>
      <c r="D133" s="13"/>
      <c r="E133" s="14"/>
      <c r="F133" s="15"/>
      <c r="G133" s="16" t="str">
        <f>IF($A133="","",MAX(IF(AND(ISNUMBER(E133),N(E133)&gt;=18264,N(E133)&lt;=73050),E133,0),SUMPRODUCT(MAX(('Service Log'!$B$2:$B$501=$A133)*'Service Log'!$M$2:$M$501))))</f>
        <v/>
      </c>
      <c r="H133" s="16" t="str">
        <f>IF($A133="","",IF(ISNUMBER(F133),G133+F133,"n/a"))</f>
        <v/>
      </c>
      <c r="I133" s="17" t="str">
        <f>IF($A133="","",IF(AND(ISNUMBER(H133),AND(ISNUMBER(Dashboard!$B$4),N(Dashboard!$B$4)&gt;=18264,N(Dashboard!$B$4)&lt;=73050)),H133-Dashboard!$B$4,"n/a"))</f>
        <v/>
      </c>
      <c r="J133" s="18" t="str">
        <f>IF($A133="","",IF(OR(SUM(Dashboard!$B$18:$B$23)&gt;0,NOT(ISNUMBER(I133))),"Check data",IF(I133&lt;0,"Overdue",IF(I133&lt;=Dashboard!$B$5,"Due soon","OK"))))</f>
        <v/>
      </c>
      <c r="K133" s="17" t="str">
        <f>IF($A133="","",SUMPRODUCT(--('Service Log'!$B$2:$B$501=$A133)))</f>
        <v/>
      </c>
      <c r="L133" s="19" t="str">
        <f>IF($A133="","",SUMPRODUCT(--('Service Log'!$B$2:$B$501=$A133),'Service Log'!$K$2:$K$501))</f>
        <v/>
      </c>
      <c r="M133" s="18" t="str">
        <f>IF(COUNTA($A133:$F133)=0,"",IF($A133="","Check ID",IF(SUMPRODUCT(--($A$2:$A$201=$A133))&gt;1,"Duplicate ID",IF(OR(NOT(AND(ISNUMBER(E133),N(E133)&gt;=18264,N(E133)&lt;=73050)),NOT(AND(ISNUMBER(F133),N(F133)&gt;=1,N(F133)&lt;=3650))),"Check inputs","OK"))))</f>
        <v/>
      </c>
    </row>
    <row r="134" spans="1:13" x14ac:dyDescent="0.25">
      <c r="A134" s="12"/>
      <c r="B134" s="13"/>
      <c r="C134" s="13"/>
      <c r="D134" s="13"/>
      <c r="E134" s="14"/>
      <c r="F134" s="15"/>
      <c r="G134" s="16" t="str">
        <f>IF($A134="","",MAX(IF(AND(ISNUMBER(E134),N(E134)&gt;=18264,N(E134)&lt;=73050),E134,0),SUMPRODUCT(MAX(('Service Log'!$B$2:$B$501=$A134)*'Service Log'!$M$2:$M$501))))</f>
        <v/>
      </c>
      <c r="H134" s="16" t="str">
        <f>IF($A134="","",IF(ISNUMBER(F134),G134+F134,"n/a"))</f>
        <v/>
      </c>
      <c r="I134" s="17" t="str">
        <f>IF($A134="","",IF(AND(ISNUMBER(H134),AND(ISNUMBER(Dashboard!$B$4),N(Dashboard!$B$4)&gt;=18264,N(Dashboard!$B$4)&lt;=73050)),H134-Dashboard!$B$4,"n/a"))</f>
        <v/>
      </c>
      <c r="J134" s="18" t="str">
        <f>IF($A134="","",IF(OR(SUM(Dashboard!$B$18:$B$23)&gt;0,NOT(ISNUMBER(I134))),"Check data",IF(I134&lt;0,"Overdue",IF(I134&lt;=Dashboard!$B$5,"Due soon","OK"))))</f>
        <v/>
      </c>
      <c r="K134" s="17" t="str">
        <f>IF($A134="","",SUMPRODUCT(--('Service Log'!$B$2:$B$501=$A134)))</f>
        <v/>
      </c>
      <c r="L134" s="19" t="str">
        <f>IF($A134="","",SUMPRODUCT(--('Service Log'!$B$2:$B$501=$A134),'Service Log'!$K$2:$K$501))</f>
        <v/>
      </c>
      <c r="M134" s="18" t="str">
        <f>IF(COUNTA($A134:$F134)=0,"",IF($A134="","Check ID",IF(SUMPRODUCT(--($A$2:$A$201=$A134))&gt;1,"Duplicate ID",IF(OR(NOT(AND(ISNUMBER(E134),N(E134)&gt;=18264,N(E134)&lt;=73050)),NOT(AND(ISNUMBER(F134),N(F134)&gt;=1,N(F134)&lt;=3650))),"Check inputs","OK"))))</f>
        <v/>
      </c>
    </row>
    <row r="135" spans="1:13" x14ac:dyDescent="0.25">
      <c r="A135" s="12"/>
      <c r="B135" s="13"/>
      <c r="C135" s="13"/>
      <c r="D135" s="13"/>
      <c r="E135" s="14"/>
      <c r="F135" s="15"/>
      <c r="G135" s="16" t="str">
        <f>IF($A135="","",MAX(IF(AND(ISNUMBER(E135),N(E135)&gt;=18264,N(E135)&lt;=73050),E135,0),SUMPRODUCT(MAX(('Service Log'!$B$2:$B$501=$A135)*'Service Log'!$M$2:$M$501))))</f>
        <v/>
      </c>
      <c r="H135" s="16" t="str">
        <f>IF($A135="","",IF(ISNUMBER(F135),G135+F135,"n/a"))</f>
        <v/>
      </c>
      <c r="I135" s="17" t="str">
        <f>IF($A135="","",IF(AND(ISNUMBER(H135),AND(ISNUMBER(Dashboard!$B$4),N(Dashboard!$B$4)&gt;=18264,N(Dashboard!$B$4)&lt;=73050)),H135-Dashboard!$B$4,"n/a"))</f>
        <v/>
      </c>
      <c r="J135" s="18" t="str">
        <f>IF($A135="","",IF(OR(SUM(Dashboard!$B$18:$B$23)&gt;0,NOT(ISNUMBER(I135))),"Check data",IF(I135&lt;0,"Overdue",IF(I135&lt;=Dashboard!$B$5,"Due soon","OK"))))</f>
        <v/>
      </c>
      <c r="K135" s="17" t="str">
        <f>IF($A135="","",SUMPRODUCT(--('Service Log'!$B$2:$B$501=$A135)))</f>
        <v/>
      </c>
      <c r="L135" s="19" t="str">
        <f>IF($A135="","",SUMPRODUCT(--('Service Log'!$B$2:$B$501=$A135),'Service Log'!$K$2:$K$501))</f>
        <v/>
      </c>
      <c r="M135" s="18" t="str">
        <f>IF(COUNTA($A135:$F135)=0,"",IF($A135="","Check ID",IF(SUMPRODUCT(--($A$2:$A$201=$A135))&gt;1,"Duplicate ID",IF(OR(NOT(AND(ISNUMBER(E135),N(E135)&gt;=18264,N(E135)&lt;=73050)),NOT(AND(ISNUMBER(F135),N(F135)&gt;=1,N(F135)&lt;=3650))),"Check inputs","OK"))))</f>
        <v/>
      </c>
    </row>
    <row r="136" spans="1:13" x14ac:dyDescent="0.25">
      <c r="A136" s="12"/>
      <c r="B136" s="13"/>
      <c r="C136" s="13"/>
      <c r="D136" s="13"/>
      <c r="E136" s="14"/>
      <c r="F136" s="15"/>
      <c r="G136" s="16" t="str">
        <f>IF($A136="","",MAX(IF(AND(ISNUMBER(E136),N(E136)&gt;=18264,N(E136)&lt;=73050),E136,0),SUMPRODUCT(MAX(('Service Log'!$B$2:$B$501=$A136)*'Service Log'!$M$2:$M$501))))</f>
        <v/>
      </c>
      <c r="H136" s="16" t="str">
        <f>IF($A136="","",IF(ISNUMBER(F136),G136+F136,"n/a"))</f>
        <v/>
      </c>
      <c r="I136" s="17" t="str">
        <f>IF($A136="","",IF(AND(ISNUMBER(H136),AND(ISNUMBER(Dashboard!$B$4),N(Dashboard!$B$4)&gt;=18264,N(Dashboard!$B$4)&lt;=73050)),H136-Dashboard!$B$4,"n/a"))</f>
        <v/>
      </c>
      <c r="J136" s="18" t="str">
        <f>IF($A136="","",IF(OR(SUM(Dashboard!$B$18:$B$23)&gt;0,NOT(ISNUMBER(I136))),"Check data",IF(I136&lt;0,"Overdue",IF(I136&lt;=Dashboard!$B$5,"Due soon","OK"))))</f>
        <v/>
      </c>
      <c r="K136" s="17" t="str">
        <f>IF($A136="","",SUMPRODUCT(--('Service Log'!$B$2:$B$501=$A136)))</f>
        <v/>
      </c>
      <c r="L136" s="19" t="str">
        <f>IF($A136="","",SUMPRODUCT(--('Service Log'!$B$2:$B$501=$A136),'Service Log'!$K$2:$K$501))</f>
        <v/>
      </c>
      <c r="M136" s="18" t="str">
        <f>IF(COUNTA($A136:$F136)=0,"",IF($A136="","Check ID",IF(SUMPRODUCT(--($A$2:$A$201=$A136))&gt;1,"Duplicate ID",IF(OR(NOT(AND(ISNUMBER(E136),N(E136)&gt;=18264,N(E136)&lt;=73050)),NOT(AND(ISNUMBER(F136),N(F136)&gt;=1,N(F136)&lt;=3650))),"Check inputs","OK"))))</f>
        <v/>
      </c>
    </row>
    <row r="137" spans="1:13" x14ac:dyDescent="0.25">
      <c r="A137" s="12"/>
      <c r="B137" s="13"/>
      <c r="C137" s="13"/>
      <c r="D137" s="13"/>
      <c r="E137" s="14"/>
      <c r="F137" s="15"/>
      <c r="G137" s="16" t="str">
        <f>IF($A137="","",MAX(IF(AND(ISNUMBER(E137),N(E137)&gt;=18264,N(E137)&lt;=73050),E137,0),SUMPRODUCT(MAX(('Service Log'!$B$2:$B$501=$A137)*'Service Log'!$M$2:$M$501))))</f>
        <v/>
      </c>
      <c r="H137" s="16" t="str">
        <f>IF($A137="","",IF(ISNUMBER(F137),G137+F137,"n/a"))</f>
        <v/>
      </c>
      <c r="I137" s="17" t="str">
        <f>IF($A137="","",IF(AND(ISNUMBER(H137),AND(ISNUMBER(Dashboard!$B$4),N(Dashboard!$B$4)&gt;=18264,N(Dashboard!$B$4)&lt;=73050)),H137-Dashboard!$B$4,"n/a"))</f>
        <v/>
      </c>
      <c r="J137" s="18" t="str">
        <f>IF($A137="","",IF(OR(SUM(Dashboard!$B$18:$B$23)&gt;0,NOT(ISNUMBER(I137))),"Check data",IF(I137&lt;0,"Overdue",IF(I137&lt;=Dashboard!$B$5,"Due soon","OK"))))</f>
        <v/>
      </c>
      <c r="K137" s="17" t="str">
        <f>IF($A137="","",SUMPRODUCT(--('Service Log'!$B$2:$B$501=$A137)))</f>
        <v/>
      </c>
      <c r="L137" s="19" t="str">
        <f>IF($A137="","",SUMPRODUCT(--('Service Log'!$B$2:$B$501=$A137),'Service Log'!$K$2:$K$501))</f>
        <v/>
      </c>
      <c r="M137" s="18" t="str">
        <f>IF(COUNTA($A137:$F137)=0,"",IF($A137="","Check ID",IF(SUMPRODUCT(--($A$2:$A$201=$A137))&gt;1,"Duplicate ID",IF(OR(NOT(AND(ISNUMBER(E137),N(E137)&gt;=18264,N(E137)&lt;=73050)),NOT(AND(ISNUMBER(F137),N(F137)&gt;=1,N(F137)&lt;=3650))),"Check inputs","OK"))))</f>
        <v/>
      </c>
    </row>
    <row r="138" spans="1:13" x14ac:dyDescent="0.25">
      <c r="A138" s="12"/>
      <c r="B138" s="13"/>
      <c r="C138" s="13"/>
      <c r="D138" s="13"/>
      <c r="E138" s="14"/>
      <c r="F138" s="15"/>
      <c r="G138" s="16" t="str">
        <f>IF($A138="","",MAX(IF(AND(ISNUMBER(E138),N(E138)&gt;=18264,N(E138)&lt;=73050),E138,0),SUMPRODUCT(MAX(('Service Log'!$B$2:$B$501=$A138)*'Service Log'!$M$2:$M$501))))</f>
        <v/>
      </c>
      <c r="H138" s="16" t="str">
        <f>IF($A138="","",IF(ISNUMBER(F138),G138+F138,"n/a"))</f>
        <v/>
      </c>
      <c r="I138" s="17" t="str">
        <f>IF($A138="","",IF(AND(ISNUMBER(H138),AND(ISNUMBER(Dashboard!$B$4),N(Dashboard!$B$4)&gt;=18264,N(Dashboard!$B$4)&lt;=73050)),H138-Dashboard!$B$4,"n/a"))</f>
        <v/>
      </c>
      <c r="J138" s="18" t="str">
        <f>IF($A138="","",IF(OR(SUM(Dashboard!$B$18:$B$23)&gt;0,NOT(ISNUMBER(I138))),"Check data",IF(I138&lt;0,"Overdue",IF(I138&lt;=Dashboard!$B$5,"Due soon","OK"))))</f>
        <v/>
      </c>
      <c r="K138" s="17" t="str">
        <f>IF($A138="","",SUMPRODUCT(--('Service Log'!$B$2:$B$501=$A138)))</f>
        <v/>
      </c>
      <c r="L138" s="19" t="str">
        <f>IF($A138="","",SUMPRODUCT(--('Service Log'!$B$2:$B$501=$A138),'Service Log'!$K$2:$K$501))</f>
        <v/>
      </c>
      <c r="M138" s="18" t="str">
        <f>IF(COUNTA($A138:$F138)=0,"",IF($A138="","Check ID",IF(SUMPRODUCT(--($A$2:$A$201=$A138))&gt;1,"Duplicate ID",IF(OR(NOT(AND(ISNUMBER(E138),N(E138)&gt;=18264,N(E138)&lt;=73050)),NOT(AND(ISNUMBER(F138),N(F138)&gt;=1,N(F138)&lt;=3650))),"Check inputs","OK"))))</f>
        <v/>
      </c>
    </row>
    <row r="139" spans="1:13" x14ac:dyDescent="0.25">
      <c r="A139" s="12"/>
      <c r="B139" s="13"/>
      <c r="C139" s="13"/>
      <c r="D139" s="13"/>
      <c r="E139" s="14"/>
      <c r="F139" s="15"/>
      <c r="G139" s="16" t="str">
        <f>IF($A139="","",MAX(IF(AND(ISNUMBER(E139),N(E139)&gt;=18264,N(E139)&lt;=73050),E139,0),SUMPRODUCT(MAX(('Service Log'!$B$2:$B$501=$A139)*'Service Log'!$M$2:$M$501))))</f>
        <v/>
      </c>
      <c r="H139" s="16" t="str">
        <f>IF($A139="","",IF(ISNUMBER(F139),G139+F139,"n/a"))</f>
        <v/>
      </c>
      <c r="I139" s="17" t="str">
        <f>IF($A139="","",IF(AND(ISNUMBER(H139),AND(ISNUMBER(Dashboard!$B$4),N(Dashboard!$B$4)&gt;=18264,N(Dashboard!$B$4)&lt;=73050)),H139-Dashboard!$B$4,"n/a"))</f>
        <v/>
      </c>
      <c r="J139" s="18" t="str">
        <f>IF($A139="","",IF(OR(SUM(Dashboard!$B$18:$B$23)&gt;0,NOT(ISNUMBER(I139))),"Check data",IF(I139&lt;0,"Overdue",IF(I139&lt;=Dashboard!$B$5,"Due soon","OK"))))</f>
        <v/>
      </c>
      <c r="K139" s="17" t="str">
        <f>IF($A139="","",SUMPRODUCT(--('Service Log'!$B$2:$B$501=$A139)))</f>
        <v/>
      </c>
      <c r="L139" s="19" t="str">
        <f>IF($A139="","",SUMPRODUCT(--('Service Log'!$B$2:$B$501=$A139),'Service Log'!$K$2:$K$501))</f>
        <v/>
      </c>
      <c r="M139" s="18" t="str">
        <f>IF(COUNTA($A139:$F139)=0,"",IF($A139="","Check ID",IF(SUMPRODUCT(--($A$2:$A$201=$A139))&gt;1,"Duplicate ID",IF(OR(NOT(AND(ISNUMBER(E139),N(E139)&gt;=18264,N(E139)&lt;=73050)),NOT(AND(ISNUMBER(F139),N(F139)&gt;=1,N(F139)&lt;=3650))),"Check inputs","OK"))))</f>
        <v/>
      </c>
    </row>
    <row r="140" spans="1:13" x14ac:dyDescent="0.25">
      <c r="A140" s="12"/>
      <c r="B140" s="13"/>
      <c r="C140" s="13"/>
      <c r="D140" s="13"/>
      <c r="E140" s="14"/>
      <c r="F140" s="15"/>
      <c r="G140" s="16" t="str">
        <f>IF($A140="","",MAX(IF(AND(ISNUMBER(E140),N(E140)&gt;=18264,N(E140)&lt;=73050),E140,0),SUMPRODUCT(MAX(('Service Log'!$B$2:$B$501=$A140)*'Service Log'!$M$2:$M$501))))</f>
        <v/>
      </c>
      <c r="H140" s="16" t="str">
        <f>IF($A140="","",IF(ISNUMBER(F140),G140+F140,"n/a"))</f>
        <v/>
      </c>
      <c r="I140" s="17" t="str">
        <f>IF($A140="","",IF(AND(ISNUMBER(H140),AND(ISNUMBER(Dashboard!$B$4),N(Dashboard!$B$4)&gt;=18264,N(Dashboard!$B$4)&lt;=73050)),H140-Dashboard!$B$4,"n/a"))</f>
        <v/>
      </c>
      <c r="J140" s="18" t="str">
        <f>IF($A140="","",IF(OR(SUM(Dashboard!$B$18:$B$23)&gt;0,NOT(ISNUMBER(I140))),"Check data",IF(I140&lt;0,"Overdue",IF(I140&lt;=Dashboard!$B$5,"Due soon","OK"))))</f>
        <v/>
      </c>
      <c r="K140" s="17" t="str">
        <f>IF($A140="","",SUMPRODUCT(--('Service Log'!$B$2:$B$501=$A140)))</f>
        <v/>
      </c>
      <c r="L140" s="19" t="str">
        <f>IF($A140="","",SUMPRODUCT(--('Service Log'!$B$2:$B$501=$A140),'Service Log'!$K$2:$K$501))</f>
        <v/>
      </c>
      <c r="M140" s="18" t="str">
        <f>IF(COUNTA($A140:$F140)=0,"",IF($A140="","Check ID",IF(SUMPRODUCT(--($A$2:$A$201=$A140))&gt;1,"Duplicate ID",IF(OR(NOT(AND(ISNUMBER(E140),N(E140)&gt;=18264,N(E140)&lt;=73050)),NOT(AND(ISNUMBER(F140),N(F140)&gt;=1,N(F140)&lt;=3650))),"Check inputs","OK"))))</f>
        <v/>
      </c>
    </row>
    <row r="141" spans="1:13" x14ac:dyDescent="0.25">
      <c r="A141" s="12"/>
      <c r="B141" s="13"/>
      <c r="C141" s="13"/>
      <c r="D141" s="13"/>
      <c r="E141" s="14"/>
      <c r="F141" s="15"/>
      <c r="G141" s="16" t="str">
        <f>IF($A141="","",MAX(IF(AND(ISNUMBER(E141),N(E141)&gt;=18264,N(E141)&lt;=73050),E141,0),SUMPRODUCT(MAX(('Service Log'!$B$2:$B$501=$A141)*'Service Log'!$M$2:$M$501))))</f>
        <v/>
      </c>
      <c r="H141" s="16" t="str">
        <f>IF($A141="","",IF(ISNUMBER(F141),G141+F141,"n/a"))</f>
        <v/>
      </c>
      <c r="I141" s="17" t="str">
        <f>IF($A141="","",IF(AND(ISNUMBER(H141),AND(ISNUMBER(Dashboard!$B$4),N(Dashboard!$B$4)&gt;=18264,N(Dashboard!$B$4)&lt;=73050)),H141-Dashboard!$B$4,"n/a"))</f>
        <v/>
      </c>
      <c r="J141" s="18" t="str">
        <f>IF($A141="","",IF(OR(SUM(Dashboard!$B$18:$B$23)&gt;0,NOT(ISNUMBER(I141))),"Check data",IF(I141&lt;0,"Overdue",IF(I141&lt;=Dashboard!$B$5,"Due soon","OK"))))</f>
        <v/>
      </c>
      <c r="K141" s="17" t="str">
        <f>IF($A141="","",SUMPRODUCT(--('Service Log'!$B$2:$B$501=$A141)))</f>
        <v/>
      </c>
      <c r="L141" s="19" t="str">
        <f>IF($A141="","",SUMPRODUCT(--('Service Log'!$B$2:$B$501=$A141),'Service Log'!$K$2:$K$501))</f>
        <v/>
      </c>
      <c r="M141" s="18" t="str">
        <f>IF(COUNTA($A141:$F141)=0,"",IF($A141="","Check ID",IF(SUMPRODUCT(--($A$2:$A$201=$A141))&gt;1,"Duplicate ID",IF(OR(NOT(AND(ISNUMBER(E141),N(E141)&gt;=18264,N(E141)&lt;=73050)),NOT(AND(ISNUMBER(F141),N(F141)&gt;=1,N(F141)&lt;=3650))),"Check inputs","OK"))))</f>
        <v/>
      </c>
    </row>
    <row r="142" spans="1:13" x14ac:dyDescent="0.25">
      <c r="A142" s="12"/>
      <c r="B142" s="13"/>
      <c r="C142" s="13"/>
      <c r="D142" s="13"/>
      <c r="E142" s="14"/>
      <c r="F142" s="15"/>
      <c r="G142" s="16" t="str">
        <f>IF($A142="","",MAX(IF(AND(ISNUMBER(E142),N(E142)&gt;=18264,N(E142)&lt;=73050),E142,0),SUMPRODUCT(MAX(('Service Log'!$B$2:$B$501=$A142)*'Service Log'!$M$2:$M$501))))</f>
        <v/>
      </c>
      <c r="H142" s="16" t="str">
        <f>IF($A142="","",IF(ISNUMBER(F142),G142+F142,"n/a"))</f>
        <v/>
      </c>
      <c r="I142" s="17" t="str">
        <f>IF($A142="","",IF(AND(ISNUMBER(H142),AND(ISNUMBER(Dashboard!$B$4),N(Dashboard!$B$4)&gt;=18264,N(Dashboard!$B$4)&lt;=73050)),H142-Dashboard!$B$4,"n/a"))</f>
        <v/>
      </c>
      <c r="J142" s="18" t="str">
        <f>IF($A142="","",IF(OR(SUM(Dashboard!$B$18:$B$23)&gt;0,NOT(ISNUMBER(I142))),"Check data",IF(I142&lt;0,"Overdue",IF(I142&lt;=Dashboard!$B$5,"Due soon","OK"))))</f>
        <v/>
      </c>
      <c r="K142" s="17" t="str">
        <f>IF($A142="","",SUMPRODUCT(--('Service Log'!$B$2:$B$501=$A142)))</f>
        <v/>
      </c>
      <c r="L142" s="19" t="str">
        <f>IF($A142="","",SUMPRODUCT(--('Service Log'!$B$2:$B$501=$A142),'Service Log'!$K$2:$K$501))</f>
        <v/>
      </c>
      <c r="M142" s="18" t="str">
        <f>IF(COUNTA($A142:$F142)=0,"",IF($A142="","Check ID",IF(SUMPRODUCT(--($A$2:$A$201=$A142))&gt;1,"Duplicate ID",IF(OR(NOT(AND(ISNUMBER(E142),N(E142)&gt;=18264,N(E142)&lt;=73050)),NOT(AND(ISNUMBER(F142),N(F142)&gt;=1,N(F142)&lt;=3650))),"Check inputs","OK"))))</f>
        <v/>
      </c>
    </row>
    <row r="143" spans="1:13" x14ac:dyDescent="0.25">
      <c r="A143" s="12"/>
      <c r="B143" s="13"/>
      <c r="C143" s="13"/>
      <c r="D143" s="13"/>
      <c r="E143" s="14"/>
      <c r="F143" s="15"/>
      <c r="G143" s="16" t="str">
        <f>IF($A143="","",MAX(IF(AND(ISNUMBER(E143),N(E143)&gt;=18264,N(E143)&lt;=73050),E143,0),SUMPRODUCT(MAX(('Service Log'!$B$2:$B$501=$A143)*'Service Log'!$M$2:$M$501))))</f>
        <v/>
      </c>
      <c r="H143" s="16" t="str">
        <f>IF($A143="","",IF(ISNUMBER(F143),G143+F143,"n/a"))</f>
        <v/>
      </c>
      <c r="I143" s="17" t="str">
        <f>IF($A143="","",IF(AND(ISNUMBER(H143),AND(ISNUMBER(Dashboard!$B$4),N(Dashboard!$B$4)&gt;=18264,N(Dashboard!$B$4)&lt;=73050)),H143-Dashboard!$B$4,"n/a"))</f>
        <v/>
      </c>
      <c r="J143" s="18" t="str">
        <f>IF($A143="","",IF(OR(SUM(Dashboard!$B$18:$B$23)&gt;0,NOT(ISNUMBER(I143))),"Check data",IF(I143&lt;0,"Overdue",IF(I143&lt;=Dashboard!$B$5,"Due soon","OK"))))</f>
        <v/>
      </c>
      <c r="K143" s="17" t="str">
        <f>IF($A143="","",SUMPRODUCT(--('Service Log'!$B$2:$B$501=$A143)))</f>
        <v/>
      </c>
      <c r="L143" s="19" t="str">
        <f>IF($A143="","",SUMPRODUCT(--('Service Log'!$B$2:$B$501=$A143),'Service Log'!$K$2:$K$501))</f>
        <v/>
      </c>
      <c r="M143" s="18" t="str">
        <f>IF(COUNTA($A143:$F143)=0,"",IF($A143="","Check ID",IF(SUMPRODUCT(--($A$2:$A$201=$A143))&gt;1,"Duplicate ID",IF(OR(NOT(AND(ISNUMBER(E143),N(E143)&gt;=18264,N(E143)&lt;=73050)),NOT(AND(ISNUMBER(F143),N(F143)&gt;=1,N(F143)&lt;=3650))),"Check inputs","OK"))))</f>
        <v/>
      </c>
    </row>
    <row r="144" spans="1:13" x14ac:dyDescent="0.25">
      <c r="A144" s="12"/>
      <c r="B144" s="13"/>
      <c r="C144" s="13"/>
      <c r="D144" s="13"/>
      <c r="E144" s="14"/>
      <c r="F144" s="15"/>
      <c r="G144" s="16" t="str">
        <f>IF($A144="","",MAX(IF(AND(ISNUMBER(E144),N(E144)&gt;=18264,N(E144)&lt;=73050),E144,0),SUMPRODUCT(MAX(('Service Log'!$B$2:$B$501=$A144)*'Service Log'!$M$2:$M$501))))</f>
        <v/>
      </c>
      <c r="H144" s="16" t="str">
        <f>IF($A144="","",IF(ISNUMBER(F144),G144+F144,"n/a"))</f>
        <v/>
      </c>
      <c r="I144" s="17" t="str">
        <f>IF($A144="","",IF(AND(ISNUMBER(H144),AND(ISNUMBER(Dashboard!$B$4),N(Dashboard!$B$4)&gt;=18264,N(Dashboard!$B$4)&lt;=73050)),H144-Dashboard!$B$4,"n/a"))</f>
        <v/>
      </c>
      <c r="J144" s="18" t="str">
        <f>IF($A144="","",IF(OR(SUM(Dashboard!$B$18:$B$23)&gt;0,NOT(ISNUMBER(I144))),"Check data",IF(I144&lt;0,"Overdue",IF(I144&lt;=Dashboard!$B$5,"Due soon","OK"))))</f>
        <v/>
      </c>
      <c r="K144" s="17" t="str">
        <f>IF($A144="","",SUMPRODUCT(--('Service Log'!$B$2:$B$501=$A144)))</f>
        <v/>
      </c>
      <c r="L144" s="19" t="str">
        <f>IF($A144="","",SUMPRODUCT(--('Service Log'!$B$2:$B$501=$A144),'Service Log'!$K$2:$K$501))</f>
        <v/>
      </c>
      <c r="M144" s="18" t="str">
        <f>IF(COUNTA($A144:$F144)=0,"",IF($A144="","Check ID",IF(SUMPRODUCT(--($A$2:$A$201=$A144))&gt;1,"Duplicate ID",IF(OR(NOT(AND(ISNUMBER(E144),N(E144)&gt;=18264,N(E144)&lt;=73050)),NOT(AND(ISNUMBER(F144),N(F144)&gt;=1,N(F144)&lt;=3650))),"Check inputs","OK"))))</f>
        <v/>
      </c>
    </row>
    <row r="145" spans="1:13" x14ac:dyDescent="0.25">
      <c r="A145" s="12"/>
      <c r="B145" s="13"/>
      <c r="C145" s="13"/>
      <c r="D145" s="13"/>
      <c r="E145" s="14"/>
      <c r="F145" s="15"/>
      <c r="G145" s="16" t="str">
        <f>IF($A145="","",MAX(IF(AND(ISNUMBER(E145),N(E145)&gt;=18264,N(E145)&lt;=73050),E145,0),SUMPRODUCT(MAX(('Service Log'!$B$2:$B$501=$A145)*'Service Log'!$M$2:$M$501))))</f>
        <v/>
      </c>
      <c r="H145" s="16" t="str">
        <f>IF($A145="","",IF(ISNUMBER(F145),G145+F145,"n/a"))</f>
        <v/>
      </c>
      <c r="I145" s="17" t="str">
        <f>IF($A145="","",IF(AND(ISNUMBER(H145),AND(ISNUMBER(Dashboard!$B$4),N(Dashboard!$B$4)&gt;=18264,N(Dashboard!$B$4)&lt;=73050)),H145-Dashboard!$B$4,"n/a"))</f>
        <v/>
      </c>
      <c r="J145" s="18" t="str">
        <f>IF($A145="","",IF(OR(SUM(Dashboard!$B$18:$B$23)&gt;0,NOT(ISNUMBER(I145))),"Check data",IF(I145&lt;0,"Overdue",IF(I145&lt;=Dashboard!$B$5,"Due soon","OK"))))</f>
        <v/>
      </c>
      <c r="K145" s="17" t="str">
        <f>IF($A145="","",SUMPRODUCT(--('Service Log'!$B$2:$B$501=$A145)))</f>
        <v/>
      </c>
      <c r="L145" s="19" t="str">
        <f>IF($A145="","",SUMPRODUCT(--('Service Log'!$B$2:$B$501=$A145),'Service Log'!$K$2:$K$501))</f>
        <v/>
      </c>
      <c r="M145" s="18" t="str">
        <f>IF(COUNTA($A145:$F145)=0,"",IF($A145="","Check ID",IF(SUMPRODUCT(--($A$2:$A$201=$A145))&gt;1,"Duplicate ID",IF(OR(NOT(AND(ISNUMBER(E145),N(E145)&gt;=18264,N(E145)&lt;=73050)),NOT(AND(ISNUMBER(F145),N(F145)&gt;=1,N(F145)&lt;=3650))),"Check inputs","OK"))))</f>
        <v/>
      </c>
    </row>
    <row r="146" spans="1:13" x14ac:dyDescent="0.25">
      <c r="A146" s="12"/>
      <c r="B146" s="13"/>
      <c r="C146" s="13"/>
      <c r="D146" s="13"/>
      <c r="E146" s="14"/>
      <c r="F146" s="15"/>
      <c r="G146" s="16" t="str">
        <f>IF($A146="","",MAX(IF(AND(ISNUMBER(E146),N(E146)&gt;=18264,N(E146)&lt;=73050),E146,0),SUMPRODUCT(MAX(('Service Log'!$B$2:$B$501=$A146)*'Service Log'!$M$2:$M$501))))</f>
        <v/>
      </c>
      <c r="H146" s="16" t="str">
        <f>IF($A146="","",IF(ISNUMBER(F146),G146+F146,"n/a"))</f>
        <v/>
      </c>
      <c r="I146" s="17" t="str">
        <f>IF($A146="","",IF(AND(ISNUMBER(H146),AND(ISNUMBER(Dashboard!$B$4),N(Dashboard!$B$4)&gt;=18264,N(Dashboard!$B$4)&lt;=73050)),H146-Dashboard!$B$4,"n/a"))</f>
        <v/>
      </c>
      <c r="J146" s="18" t="str">
        <f>IF($A146="","",IF(OR(SUM(Dashboard!$B$18:$B$23)&gt;0,NOT(ISNUMBER(I146))),"Check data",IF(I146&lt;0,"Overdue",IF(I146&lt;=Dashboard!$B$5,"Due soon","OK"))))</f>
        <v/>
      </c>
      <c r="K146" s="17" t="str">
        <f>IF($A146="","",SUMPRODUCT(--('Service Log'!$B$2:$B$501=$A146)))</f>
        <v/>
      </c>
      <c r="L146" s="19" t="str">
        <f>IF($A146="","",SUMPRODUCT(--('Service Log'!$B$2:$B$501=$A146),'Service Log'!$K$2:$K$501))</f>
        <v/>
      </c>
      <c r="M146" s="18" t="str">
        <f>IF(COUNTA($A146:$F146)=0,"",IF($A146="","Check ID",IF(SUMPRODUCT(--($A$2:$A$201=$A146))&gt;1,"Duplicate ID",IF(OR(NOT(AND(ISNUMBER(E146),N(E146)&gt;=18264,N(E146)&lt;=73050)),NOT(AND(ISNUMBER(F146),N(F146)&gt;=1,N(F146)&lt;=3650))),"Check inputs","OK"))))</f>
        <v/>
      </c>
    </row>
    <row r="147" spans="1:13" x14ac:dyDescent="0.25">
      <c r="A147" s="12"/>
      <c r="B147" s="13"/>
      <c r="C147" s="13"/>
      <c r="D147" s="13"/>
      <c r="E147" s="14"/>
      <c r="F147" s="15"/>
      <c r="G147" s="16" t="str">
        <f>IF($A147="","",MAX(IF(AND(ISNUMBER(E147),N(E147)&gt;=18264,N(E147)&lt;=73050),E147,0),SUMPRODUCT(MAX(('Service Log'!$B$2:$B$501=$A147)*'Service Log'!$M$2:$M$501))))</f>
        <v/>
      </c>
      <c r="H147" s="16" t="str">
        <f>IF($A147="","",IF(ISNUMBER(F147),G147+F147,"n/a"))</f>
        <v/>
      </c>
      <c r="I147" s="17" t="str">
        <f>IF($A147="","",IF(AND(ISNUMBER(H147),AND(ISNUMBER(Dashboard!$B$4),N(Dashboard!$B$4)&gt;=18264,N(Dashboard!$B$4)&lt;=73050)),H147-Dashboard!$B$4,"n/a"))</f>
        <v/>
      </c>
      <c r="J147" s="18" t="str">
        <f>IF($A147="","",IF(OR(SUM(Dashboard!$B$18:$B$23)&gt;0,NOT(ISNUMBER(I147))),"Check data",IF(I147&lt;0,"Overdue",IF(I147&lt;=Dashboard!$B$5,"Due soon","OK"))))</f>
        <v/>
      </c>
      <c r="K147" s="17" t="str">
        <f>IF($A147="","",SUMPRODUCT(--('Service Log'!$B$2:$B$501=$A147)))</f>
        <v/>
      </c>
      <c r="L147" s="19" t="str">
        <f>IF($A147="","",SUMPRODUCT(--('Service Log'!$B$2:$B$501=$A147),'Service Log'!$K$2:$K$501))</f>
        <v/>
      </c>
      <c r="M147" s="18" t="str">
        <f>IF(COUNTA($A147:$F147)=0,"",IF($A147="","Check ID",IF(SUMPRODUCT(--($A$2:$A$201=$A147))&gt;1,"Duplicate ID",IF(OR(NOT(AND(ISNUMBER(E147),N(E147)&gt;=18264,N(E147)&lt;=73050)),NOT(AND(ISNUMBER(F147),N(F147)&gt;=1,N(F147)&lt;=3650))),"Check inputs","OK"))))</f>
        <v/>
      </c>
    </row>
    <row r="148" spans="1:13" x14ac:dyDescent="0.25">
      <c r="A148" s="12"/>
      <c r="B148" s="13"/>
      <c r="C148" s="13"/>
      <c r="D148" s="13"/>
      <c r="E148" s="14"/>
      <c r="F148" s="15"/>
      <c r="G148" s="16" t="str">
        <f>IF($A148="","",MAX(IF(AND(ISNUMBER(E148),N(E148)&gt;=18264,N(E148)&lt;=73050),E148,0),SUMPRODUCT(MAX(('Service Log'!$B$2:$B$501=$A148)*'Service Log'!$M$2:$M$501))))</f>
        <v/>
      </c>
      <c r="H148" s="16" t="str">
        <f>IF($A148="","",IF(ISNUMBER(F148),G148+F148,"n/a"))</f>
        <v/>
      </c>
      <c r="I148" s="17" t="str">
        <f>IF($A148="","",IF(AND(ISNUMBER(H148),AND(ISNUMBER(Dashboard!$B$4),N(Dashboard!$B$4)&gt;=18264,N(Dashboard!$B$4)&lt;=73050)),H148-Dashboard!$B$4,"n/a"))</f>
        <v/>
      </c>
      <c r="J148" s="18" t="str">
        <f>IF($A148="","",IF(OR(SUM(Dashboard!$B$18:$B$23)&gt;0,NOT(ISNUMBER(I148))),"Check data",IF(I148&lt;0,"Overdue",IF(I148&lt;=Dashboard!$B$5,"Due soon","OK"))))</f>
        <v/>
      </c>
      <c r="K148" s="17" t="str">
        <f>IF($A148="","",SUMPRODUCT(--('Service Log'!$B$2:$B$501=$A148)))</f>
        <v/>
      </c>
      <c r="L148" s="19" t="str">
        <f>IF($A148="","",SUMPRODUCT(--('Service Log'!$B$2:$B$501=$A148),'Service Log'!$K$2:$K$501))</f>
        <v/>
      </c>
      <c r="M148" s="18" t="str">
        <f>IF(COUNTA($A148:$F148)=0,"",IF($A148="","Check ID",IF(SUMPRODUCT(--($A$2:$A$201=$A148))&gt;1,"Duplicate ID",IF(OR(NOT(AND(ISNUMBER(E148),N(E148)&gt;=18264,N(E148)&lt;=73050)),NOT(AND(ISNUMBER(F148),N(F148)&gt;=1,N(F148)&lt;=3650))),"Check inputs","OK"))))</f>
        <v/>
      </c>
    </row>
    <row r="149" spans="1:13" x14ac:dyDescent="0.25">
      <c r="A149" s="12"/>
      <c r="B149" s="13"/>
      <c r="C149" s="13"/>
      <c r="D149" s="13"/>
      <c r="E149" s="14"/>
      <c r="F149" s="15"/>
      <c r="G149" s="16" t="str">
        <f>IF($A149="","",MAX(IF(AND(ISNUMBER(E149),N(E149)&gt;=18264,N(E149)&lt;=73050),E149,0),SUMPRODUCT(MAX(('Service Log'!$B$2:$B$501=$A149)*'Service Log'!$M$2:$M$501))))</f>
        <v/>
      </c>
      <c r="H149" s="16" t="str">
        <f>IF($A149="","",IF(ISNUMBER(F149),G149+F149,"n/a"))</f>
        <v/>
      </c>
      <c r="I149" s="17" t="str">
        <f>IF($A149="","",IF(AND(ISNUMBER(H149),AND(ISNUMBER(Dashboard!$B$4),N(Dashboard!$B$4)&gt;=18264,N(Dashboard!$B$4)&lt;=73050)),H149-Dashboard!$B$4,"n/a"))</f>
        <v/>
      </c>
      <c r="J149" s="18" t="str">
        <f>IF($A149="","",IF(OR(SUM(Dashboard!$B$18:$B$23)&gt;0,NOT(ISNUMBER(I149))),"Check data",IF(I149&lt;0,"Overdue",IF(I149&lt;=Dashboard!$B$5,"Due soon","OK"))))</f>
        <v/>
      </c>
      <c r="K149" s="17" t="str">
        <f>IF($A149="","",SUMPRODUCT(--('Service Log'!$B$2:$B$501=$A149)))</f>
        <v/>
      </c>
      <c r="L149" s="19" t="str">
        <f>IF($A149="","",SUMPRODUCT(--('Service Log'!$B$2:$B$501=$A149),'Service Log'!$K$2:$K$501))</f>
        <v/>
      </c>
      <c r="M149" s="18" t="str">
        <f>IF(COUNTA($A149:$F149)=0,"",IF($A149="","Check ID",IF(SUMPRODUCT(--($A$2:$A$201=$A149))&gt;1,"Duplicate ID",IF(OR(NOT(AND(ISNUMBER(E149),N(E149)&gt;=18264,N(E149)&lt;=73050)),NOT(AND(ISNUMBER(F149),N(F149)&gt;=1,N(F149)&lt;=3650))),"Check inputs","OK"))))</f>
        <v/>
      </c>
    </row>
    <row r="150" spans="1:13" x14ac:dyDescent="0.25">
      <c r="A150" s="12"/>
      <c r="B150" s="13"/>
      <c r="C150" s="13"/>
      <c r="D150" s="13"/>
      <c r="E150" s="14"/>
      <c r="F150" s="15"/>
      <c r="G150" s="16" t="str">
        <f>IF($A150="","",MAX(IF(AND(ISNUMBER(E150),N(E150)&gt;=18264,N(E150)&lt;=73050),E150,0),SUMPRODUCT(MAX(('Service Log'!$B$2:$B$501=$A150)*'Service Log'!$M$2:$M$501))))</f>
        <v/>
      </c>
      <c r="H150" s="16" t="str">
        <f>IF($A150="","",IF(ISNUMBER(F150),G150+F150,"n/a"))</f>
        <v/>
      </c>
      <c r="I150" s="17" t="str">
        <f>IF($A150="","",IF(AND(ISNUMBER(H150),AND(ISNUMBER(Dashboard!$B$4),N(Dashboard!$B$4)&gt;=18264,N(Dashboard!$B$4)&lt;=73050)),H150-Dashboard!$B$4,"n/a"))</f>
        <v/>
      </c>
      <c r="J150" s="18" t="str">
        <f>IF($A150="","",IF(OR(SUM(Dashboard!$B$18:$B$23)&gt;0,NOT(ISNUMBER(I150))),"Check data",IF(I150&lt;0,"Overdue",IF(I150&lt;=Dashboard!$B$5,"Due soon","OK"))))</f>
        <v/>
      </c>
      <c r="K150" s="17" t="str">
        <f>IF($A150="","",SUMPRODUCT(--('Service Log'!$B$2:$B$501=$A150)))</f>
        <v/>
      </c>
      <c r="L150" s="19" t="str">
        <f>IF($A150="","",SUMPRODUCT(--('Service Log'!$B$2:$B$501=$A150),'Service Log'!$K$2:$K$501))</f>
        <v/>
      </c>
      <c r="M150" s="18" t="str">
        <f>IF(COUNTA($A150:$F150)=0,"",IF($A150="","Check ID",IF(SUMPRODUCT(--($A$2:$A$201=$A150))&gt;1,"Duplicate ID",IF(OR(NOT(AND(ISNUMBER(E150),N(E150)&gt;=18264,N(E150)&lt;=73050)),NOT(AND(ISNUMBER(F150),N(F150)&gt;=1,N(F150)&lt;=3650))),"Check inputs","OK"))))</f>
        <v/>
      </c>
    </row>
    <row r="151" spans="1:13" x14ac:dyDescent="0.25">
      <c r="A151" s="12"/>
      <c r="B151" s="13"/>
      <c r="C151" s="13"/>
      <c r="D151" s="13"/>
      <c r="E151" s="14"/>
      <c r="F151" s="15"/>
      <c r="G151" s="16" t="str">
        <f>IF($A151="","",MAX(IF(AND(ISNUMBER(E151),N(E151)&gt;=18264,N(E151)&lt;=73050),E151,0),SUMPRODUCT(MAX(('Service Log'!$B$2:$B$501=$A151)*'Service Log'!$M$2:$M$501))))</f>
        <v/>
      </c>
      <c r="H151" s="16" t="str">
        <f>IF($A151="","",IF(ISNUMBER(F151),G151+F151,"n/a"))</f>
        <v/>
      </c>
      <c r="I151" s="17" t="str">
        <f>IF($A151="","",IF(AND(ISNUMBER(H151),AND(ISNUMBER(Dashboard!$B$4),N(Dashboard!$B$4)&gt;=18264,N(Dashboard!$B$4)&lt;=73050)),H151-Dashboard!$B$4,"n/a"))</f>
        <v/>
      </c>
      <c r="J151" s="18" t="str">
        <f>IF($A151="","",IF(OR(SUM(Dashboard!$B$18:$B$23)&gt;0,NOT(ISNUMBER(I151))),"Check data",IF(I151&lt;0,"Overdue",IF(I151&lt;=Dashboard!$B$5,"Due soon","OK"))))</f>
        <v/>
      </c>
      <c r="K151" s="17" t="str">
        <f>IF($A151="","",SUMPRODUCT(--('Service Log'!$B$2:$B$501=$A151)))</f>
        <v/>
      </c>
      <c r="L151" s="19" t="str">
        <f>IF($A151="","",SUMPRODUCT(--('Service Log'!$B$2:$B$501=$A151),'Service Log'!$K$2:$K$501))</f>
        <v/>
      </c>
      <c r="M151" s="18" t="str">
        <f>IF(COUNTA($A151:$F151)=0,"",IF($A151="","Check ID",IF(SUMPRODUCT(--($A$2:$A$201=$A151))&gt;1,"Duplicate ID",IF(OR(NOT(AND(ISNUMBER(E151),N(E151)&gt;=18264,N(E151)&lt;=73050)),NOT(AND(ISNUMBER(F151),N(F151)&gt;=1,N(F151)&lt;=3650))),"Check inputs","OK"))))</f>
        <v/>
      </c>
    </row>
    <row r="152" spans="1:13" x14ac:dyDescent="0.25">
      <c r="A152" s="12"/>
      <c r="B152" s="13"/>
      <c r="C152" s="13"/>
      <c r="D152" s="13"/>
      <c r="E152" s="14"/>
      <c r="F152" s="15"/>
      <c r="G152" s="16" t="str">
        <f>IF($A152="","",MAX(IF(AND(ISNUMBER(E152),N(E152)&gt;=18264,N(E152)&lt;=73050),E152,0),SUMPRODUCT(MAX(('Service Log'!$B$2:$B$501=$A152)*'Service Log'!$M$2:$M$501))))</f>
        <v/>
      </c>
      <c r="H152" s="16" t="str">
        <f>IF($A152="","",IF(ISNUMBER(F152),G152+F152,"n/a"))</f>
        <v/>
      </c>
      <c r="I152" s="17" t="str">
        <f>IF($A152="","",IF(AND(ISNUMBER(H152),AND(ISNUMBER(Dashboard!$B$4),N(Dashboard!$B$4)&gt;=18264,N(Dashboard!$B$4)&lt;=73050)),H152-Dashboard!$B$4,"n/a"))</f>
        <v/>
      </c>
      <c r="J152" s="18" t="str">
        <f>IF($A152="","",IF(OR(SUM(Dashboard!$B$18:$B$23)&gt;0,NOT(ISNUMBER(I152))),"Check data",IF(I152&lt;0,"Overdue",IF(I152&lt;=Dashboard!$B$5,"Due soon","OK"))))</f>
        <v/>
      </c>
      <c r="K152" s="17" t="str">
        <f>IF($A152="","",SUMPRODUCT(--('Service Log'!$B$2:$B$501=$A152)))</f>
        <v/>
      </c>
      <c r="L152" s="19" t="str">
        <f>IF($A152="","",SUMPRODUCT(--('Service Log'!$B$2:$B$501=$A152),'Service Log'!$K$2:$K$501))</f>
        <v/>
      </c>
      <c r="M152" s="18" t="str">
        <f>IF(COUNTA($A152:$F152)=0,"",IF($A152="","Check ID",IF(SUMPRODUCT(--($A$2:$A$201=$A152))&gt;1,"Duplicate ID",IF(OR(NOT(AND(ISNUMBER(E152),N(E152)&gt;=18264,N(E152)&lt;=73050)),NOT(AND(ISNUMBER(F152),N(F152)&gt;=1,N(F152)&lt;=3650))),"Check inputs","OK"))))</f>
        <v/>
      </c>
    </row>
    <row r="153" spans="1:13" x14ac:dyDescent="0.25">
      <c r="A153" s="12"/>
      <c r="B153" s="13"/>
      <c r="C153" s="13"/>
      <c r="D153" s="13"/>
      <c r="E153" s="14"/>
      <c r="F153" s="15"/>
      <c r="G153" s="16" t="str">
        <f>IF($A153="","",MAX(IF(AND(ISNUMBER(E153),N(E153)&gt;=18264,N(E153)&lt;=73050),E153,0),SUMPRODUCT(MAX(('Service Log'!$B$2:$B$501=$A153)*'Service Log'!$M$2:$M$501))))</f>
        <v/>
      </c>
      <c r="H153" s="16" t="str">
        <f>IF($A153="","",IF(ISNUMBER(F153),G153+F153,"n/a"))</f>
        <v/>
      </c>
      <c r="I153" s="17" t="str">
        <f>IF($A153="","",IF(AND(ISNUMBER(H153),AND(ISNUMBER(Dashboard!$B$4),N(Dashboard!$B$4)&gt;=18264,N(Dashboard!$B$4)&lt;=73050)),H153-Dashboard!$B$4,"n/a"))</f>
        <v/>
      </c>
      <c r="J153" s="18" t="str">
        <f>IF($A153="","",IF(OR(SUM(Dashboard!$B$18:$B$23)&gt;0,NOT(ISNUMBER(I153))),"Check data",IF(I153&lt;0,"Overdue",IF(I153&lt;=Dashboard!$B$5,"Due soon","OK"))))</f>
        <v/>
      </c>
      <c r="K153" s="17" t="str">
        <f>IF($A153="","",SUMPRODUCT(--('Service Log'!$B$2:$B$501=$A153)))</f>
        <v/>
      </c>
      <c r="L153" s="19" t="str">
        <f>IF($A153="","",SUMPRODUCT(--('Service Log'!$B$2:$B$501=$A153),'Service Log'!$K$2:$K$501))</f>
        <v/>
      </c>
      <c r="M153" s="18" t="str">
        <f>IF(COUNTA($A153:$F153)=0,"",IF($A153="","Check ID",IF(SUMPRODUCT(--($A$2:$A$201=$A153))&gt;1,"Duplicate ID",IF(OR(NOT(AND(ISNUMBER(E153),N(E153)&gt;=18264,N(E153)&lt;=73050)),NOT(AND(ISNUMBER(F153),N(F153)&gt;=1,N(F153)&lt;=3650))),"Check inputs","OK"))))</f>
        <v/>
      </c>
    </row>
    <row r="154" spans="1:13" x14ac:dyDescent="0.25">
      <c r="A154" s="12"/>
      <c r="B154" s="13"/>
      <c r="C154" s="13"/>
      <c r="D154" s="13"/>
      <c r="E154" s="14"/>
      <c r="F154" s="15"/>
      <c r="G154" s="16" t="str">
        <f>IF($A154="","",MAX(IF(AND(ISNUMBER(E154),N(E154)&gt;=18264,N(E154)&lt;=73050),E154,0),SUMPRODUCT(MAX(('Service Log'!$B$2:$B$501=$A154)*'Service Log'!$M$2:$M$501))))</f>
        <v/>
      </c>
      <c r="H154" s="16" t="str">
        <f>IF($A154="","",IF(ISNUMBER(F154),G154+F154,"n/a"))</f>
        <v/>
      </c>
      <c r="I154" s="17" t="str">
        <f>IF($A154="","",IF(AND(ISNUMBER(H154),AND(ISNUMBER(Dashboard!$B$4),N(Dashboard!$B$4)&gt;=18264,N(Dashboard!$B$4)&lt;=73050)),H154-Dashboard!$B$4,"n/a"))</f>
        <v/>
      </c>
      <c r="J154" s="18" t="str">
        <f>IF($A154="","",IF(OR(SUM(Dashboard!$B$18:$B$23)&gt;0,NOT(ISNUMBER(I154))),"Check data",IF(I154&lt;0,"Overdue",IF(I154&lt;=Dashboard!$B$5,"Due soon","OK"))))</f>
        <v/>
      </c>
      <c r="K154" s="17" t="str">
        <f>IF($A154="","",SUMPRODUCT(--('Service Log'!$B$2:$B$501=$A154)))</f>
        <v/>
      </c>
      <c r="L154" s="19" t="str">
        <f>IF($A154="","",SUMPRODUCT(--('Service Log'!$B$2:$B$501=$A154),'Service Log'!$K$2:$K$501))</f>
        <v/>
      </c>
      <c r="M154" s="18" t="str">
        <f>IF(COUNTA($A154:$F154)=0,"",IF($A154="","Check ID",IF(SUMPRODUCT(--($A$2:$A$201=$A154))&gt;1,"Duplicate ID",IF(OR(NOT(AND(ISNUMBER(E154),N(E154)&gt;=18264,N(E154)&lt;=73050)),NOT(AND(ISNUMBER(F154),N(F154)&gt;=1,N(F154)&lt;=3650))),"Check inputs","OK"))))</f>
        <v/>
      </c>
    </row>
    <row r="155" spans="1:13" x14ac:dyDescent="0.25">
      <c r="A155" s="12"/>
      <c r="B155" s="13"/>
      <c r="C155" s="13"/>
      <c r="D155" s="13"/>
      <c r="E155" s="14"/>
      <c r="F155" s="15"/>
      <c r="G155" s="16" t="str">
        <f>IF($A155="","",MAX(IF(AND(ISNUMBER(E155),N(E155)&gt;=18264,N(E155)&lt;=73050),E155,0),SUMPRODUCT(MAX(('Service Log'!$B$2:$B$501=$A155)*'Service Log'!$M$2:$M$501))))</f>
        <v/>
      </c>
      <c r="H155" s="16" t="str">
        <f>IF($A155="","",IF(ISNUMBER(F155),G155+F155,"n/a"))</f>
        <v/>
      </c>
      <c r="I155" s="17" t="str">
        <f>IF($A155="","",IF(AND(ISNUMBER(H155),AND(ISNUMBER(Dashboard!$B$4),N(Dashboard!$B$4)&gt;=18264,N(Dashboard!$B$4)&lt;=73050)),H155-Dashboard!$B$4,"n/a"))</f>
        <v/>
      </c>
      <c r="J155" s="18" t="str">
        <f>IF($A155="","",IF(OR(SUM(Dashboard!$B$18:$B$23)&gt;0,NOT(ISNUMBER(I155))),"Check data",IF(I155&lt;0,"Overdue",IF(I155&lt;=Dashboard!$B$5,"Due soon","OK"))))</f>
        <v/>
      </c>
      <c r="K155" s="17" t="str">
        <f>IF($A155="","",SUMPRODUCT(--('Service Log'!$B$2:$B$501=$A155)))</f>
        <v/>
      </c>
      <c r="L155" s="19" t="str">
        <f>IF($A155="","",SUMPRODUCT(--('Service Log'!$B$2:$B$501=$A155),'Service Log'!$K$2:$K$501))</f>
        <v/>
      </c>
      <c r="M155" s="18" t="str">
        <f>IF(COUNTA($A155:$F155)=0,"",IF($A155="","Check ID",IF(SUMPRODUCT(--($A$2:$A$201=$A155))&gt;1,"Duplicate ID",IF(OR(NOT(AND(ISNUMBER(E155),N(E155)&gt;=18264,N(E155)&lt;=73050)),NOT(AND(ISNUMBER(F155),N(F155)&gt;=1,N(F155)&lt;=3650))),"Check inputs","OK"))))</f>
        <v/>
      </c>
    </row>
    <row r="156" spans="1:13" x14ac:dyDescent="0.25">
      <c r="A156" s="12"/>
      <c r="B156" s="13"/>
      <c r="C156" s="13"/>
      <c r="D156" s="13"/>
      <c r="E156" s="14"/>
      <c r="F156" s="15"/>
      <c r="G156" s="16" t="str">
        <f>IF($A156="","",MAX(IF(AND(ISNUMBER(E156),N(E156)&gt;=18264,N(E156)&lt;=73050),E156,0),SUMPRODUCT(MAX(('Service Log'!$B$2:$B$501=$A156)*'Service Log'!$M$2:$M$501))))</f>
        <v/>
      </c>
      <c r="H156" s="16" t="str">
        <f>IF($A156="","",IF(ISNUMBER(F156),G156+F156,"n/a"))</f>
        <v/>
      </c>
      <c r="I156" s="17" t="str">
        <f>IF($A156="","",IF(AND(ISNUMBER(H156),AND(ISNUMBER(Dashboard!$B$4),N(Dashboard!$B$4)&gt;=18264,N(Dashboard!$B$4)&lt;=73050)),H156-Dashboard!$B$4,"n/a"))</f>
        <v/>
      </c>
      <c r="J156" s="18" t="str">
        <f>IF($A156="","",IF(OR(SUM(Dashboard!$B$18:$B$23)&gt;0,NOT(ISNUMBER(I156))),"Check data",IF(I156&lt;0,"Overdue",IF(I156&lt;=Dashboard!$B$5,"Due soon","OK"))))</f>
        <v/>
      </c>
      <c r="K156" s="17" t="str">
        <f>IF($A156="","",SUMPRODUCT(--('Service Log'!$B$2:$B$501=$A156)))</f>
        <v/>
      </c>
      <c r="L156" s="19" t="str">
        <f>IF($A156="","",SUMPRODUCT(--('Service Log'!$B$2:$B$501=$A156),'Service Log'!$K$2:$K$501))</f>
        <v/>
      </c>
      <c r="M156" s="18" t="str">
        <f>IF(COUNTA($A156:$F156)=0,"",IF($A156="","Check ID",IF(SUMPRODUCT(--($A$2:$A$201=$A156))&gt;1,"Duplicate ID",IF(OR(NOT(AND(ISNUMBER(E156),N(E156)&gt;=18264,N(E156)&lt;=73050)),NOT(AND(ISNUMBER(F156),N(F156)&gt;=1,N(F156)&lt;=3650))),"Check inputs","OK"))))</f>
        <v/>
      </c>
    </row>
    <row r="157" spans="1:13" x14ac:dyDescent="0.25">
      <c r="A157" s="12"/>
      <c r="B157" s="13"/>
      <c r="C157" s="13"/>
      <c r="D157" s="13"/>
      <c r="E157" s="14"/>
      <c r="F157" s="15"/>
      <c r="G157" s="16" t="str">
        <f>IF($A157="","",MAX(IF(AND(ISNUMBER(E157),N(E157)&gt;=18264,N(E157)&lt;=73050),E157,0),SUMPRODUCT(MAX(('Service Log'!$B$2:$B$501=$A157)*'Service Log'!$M$2:$M$501))))</f>
        <v/>
      </c>
      <c r="H157" s="16" t="str">
        <f>IF($A157="","",IF(ISNUMBER(F157),G157+F157,"n/a"))</f>
        <v/>
      </c>
      <c r="I157" s="17" t="str">
        <f>IF($A157="","",IF(AND(ISNUMBER(H157),AND(ISNUMBER(Dashboard!$B$4),N(Dashboard!$B$4)&gt;=18264,N(Dashboard!$B$4)&lt;=73050)),H157-Dashboard!$B$4,"n/a"))</f>
        <v/>
      </c>
      <c r="J157" s="18" t="str">
        <f>IF($A157="","",IF(OR(SUM(Dashboard!$B$18:$B$23)&gt;0,NOT(ISNUMBER(I157))),"Check data",IF(I157&lt;0,"Overdue",IF(I157&lt;=Dashboard!$B$5,"Due soon","OK"))))</f>
        <v/>
      </c>
      <c r="K157" s="17" t="str">
        <f>IF($A157="","",SUMPRODUCT(--('Service Log'!$B$2:$B$501=$A157)))</f>
        <v/>
      </c>
      <c r="L157" s="19" t="str">
        <f>IF($A157="","",SUMPRODUCT(--('Service Log'!$B$2:$B$501=$A157),'Service Log'!$K$2:$K$501))</f>
        <v/>
      </c>
      <c r="M157" s="18" t="str">
        <f>IF(COUNTA($A157:$F157)=0,"",IF($A157="","Check ID",IF(SUMPRODUCT(--($A$2:$A$201=$A157))&gt;1,"Duplicate ID",IF(OR(NOT(AND(ISNUMBER(E157),N(E157)&gt;=18264,N(E157)&lt;=73050)),NOT(AND(ISNUMBER(F157),N(F157)&gt;=1,N(F157)&lt;=3650))),"Check inputs","OK"))))</f>
        <v/>
      </c>
    </row>
    <row r="158" spans="1:13" x14ac:dyDescent="0.25">
      <c r="A158" s="12"/>
      <c r="B158" s="13"/>
      <c r="C158" s="13"/>
      <c r="D158" s="13"/>
      <c r="E158" s="14"/>
      <c r="F158" s="15"/>
      <c r="G158" s="16" t="str">
        <f>IF($A158="","",MAX(IF(AND(ISNUMBER(E158),N(E158)&gt;=18264,N(E158)&lt;=73050),E158,0),SUMPRODUCT(MAX(('Service Log'!$B$2:$B$501=$A158)*'Service Log'!$M$2:$M$501))))</f>
        <v/>
      </c>
      <c r="H158" s="16" t="str">
        <f>IF($A158="","",IF(ISNUMBER(F158),G158+F158,"n/a"))</f>
        <v/>
      </c>
      <c r="I158" s="17" t="str">
        <f>IF($A158="","",IF(AND(ISNUMBER(H158),AND(ISNUMBER(Dashboard!$B$4),N(Dashboard!$B$4)&gt;=18264,N(Dashboard!$B$4)&lt;=73050)),H158-Dashboard!$B$4,"n/a"))</f>
        <v/>
      </c>
      <c r="J158" s="18" t="str">
        <f>IF($A158="","",IF(OR(SUM(Dashboard!$B$18:$B$23)&gt;0,NOT(ISNUMBER(I158))),"Check data",IF(I158&lt;0,"Overdue",IF(I158&lt;=Dashboard!$B$5,"Due soon","OK"))))</f>
        <v/>
      </c>
      <c r="K158" s="17" t="str">
        <f>IF($A158="","",SUMPRODUCT(--('Service Log'!$B$2:$B$501=$A158)))</f>
        <v/>
      </c>
      <c r="L158" s="19" t="str">
        <f>IF($A158="","",SUMPRODUCT(--('Service Log'!$B$2:$B$501=$A158),'Service Log'!$K$2:$K$501))</f>
        <v/>
      </c>
      <c r="M158" s="18" t="str">
        <f>IF(COUNTA($A158:$F158)=0,"",IF($A158="","Check ID",IF(SUMPRODUCT(--($A$2:$A$201=$A158))&gt;1,"Duplicate ID",IF(OR(NOT(AND(ISNUMBER(E158),N(E158)&gt;=18264,N(E158)&lt;=73050)),NOT(AND(ISNUMBER(F158),N(F158)&gt;=1,N(F158)&lt;=3650))),"Check inputs","OK"))))</f>
        <v/>
      </c>
    </row>
    <row r="159" spans="1:13" x14ac:dyDescent="0.25">
      <c r="A159" s="12"/>
      <c r="B159" s="13"/>
      <c r="C159" s="13"/>
      <c r="D159" s="13"/>
      <c r="E159" s="14"/>
      <c r="F159" s="15"/>
      <c r="G159" s="16" t="str">
        <f>IF($A159="","",MAX(IF(AND(ISNUMBER(E159),N(E159)&gt;=18264,N(E159)&lt;=73050),E159,0),SUMPRODUCT(MAX(('Service Log'!$B$2:$B$501=$A159)*'Service Log'!$M$2:$M$501))))</f>
        <v/>
      </c>
      <c r="H159" s="16" t="str">
        <f>IF($A159="","",IF(ISNUMBER(F159),G159+F159,"n/a"))</f>
        <v/>
      </c>
      <c r="I159" s="17" t="str">
        <f>IF($A159="","",IF(AND(ISNUMBER(H159),AND(ISNUMBER(Dashboard!$B$4),N(Dashboard!$B$4)&gt;=18264,N(Dashboard!$B$4)&lt;=73050)),H159-Dashboard!$B$4,"n/a"))</f>
        <v/>
      </c>
      <c r="J159" s="18" t="str">
        <f>IF($A159="","",IF(OR(SUM(Dashboard!$B$18:$B$23)&gt;0,NOT(ISNUMBER(I159))),"Check data",IF(I159&lt;0,"Overdue",IF(I159&lt;=Dashboard!$B$5,"Due soon","OK"))))</f>
        <v/>
      </c>
      <c r="K159" s="17" t="str">
        <f>IF($A159="","",SUMPRODUCT(--('Service Log'!$B$2:$B$501=$A159)))</f>
        <v/>
      </c>
      <c r="L159" s="19" t="str">
        <f>IF($A159="","",SUMPRODUCT(--('Service Log'!$B$2:$B$501=$A159),'Service Log'!$K$2:$K$501))</f>
        <v/>
      </c>
      <c r="M159" s="18" t="str">
        <f>IF(COUNTA($A159:$F159)=0,"",IF($A159="","Check ID",IF(SUMPRODUCT(--($A$2:$A$201=$A159))&gt;1,"Duplicate ID",IF(OR(NOT(AND(ISNUMBER(E159),N(E159)&gt;=18264,N(E159)&lt;=73050)),NOT(AND(ISNUMBER(F159),N(F159)&gt;=1,N(F159)&lt;=3650))),"Check inputs","OK"))))</f>
        <v/>
      </c>
    </row>
    <row r="160" spans="1:13" x14ac:dyDescent="0.25">
      <c r="A160" s="12"/>
      <c r="B160" s="13"/>
      <c r="C160" s="13"/>
      <c r="D160" s="13"/>
      <c r="E160" s="14"/>
      <c r="F160" s="15"/>
      <c r="G160" s="16" t="str">
        <f>IF($A160="","",MAX(IF(AND(ISNUMBER(E160),N(E160)&gt;=18264,N(E160)&lt;=73050),E160,0),SUMPRODUCT(MAX(('Service Log'!$B$2:$B$501=$A160)*'Service Log'!$M$2:$M$501))))</f>
        <v/>
      </c>
      <c r="H160" s="16" t="str">
        <f>IF($A160="","",IF(ISNUMBER(F160),G160+F160,"n/a"))</f>
        <v/>
      </c>
      <c r="I160" s="17" t="str">
        <f>IF($A160="","",IF(AND(ISNUMBER(H160),AND(ISNUMBER(Dashboard!$B$4),N(Dashboard!$B$4)&gt;=18264,N(Dashboard!$B$4)&lt;=73050)),H160-Dashboard!$B$4,"n/a"))</f>
        <v/>
      </c>
      <c r="J160" s="18" t="str">
        <f>IF($A160="","",IF(OR(SUM(Dashboard!$B$18:$B$23)&gt;0,NOT(ISNUMBER(I160))),"Check data",IF(I160&lt;0,"Overdue",IF(I160&lt;=Dashboard!$B$5,"Due soon","OK"))))</f>
        <v/>
      </c>
      <c r="K160" s="17" t="str">
        <f>IF($A160="","",SUMPRODUCT(--('Service Log'!$B$2:$B$501=$A160)))</f>
        <v/>
      </c>
      <c r="L160" s="19" t="str">
        <f>IF($A160="","",SUMPRODUCT(--('Service Log'!$B$2:$B$501=$A160),'Service Log'!$K$2:$K$501))</f>
        <v/>
      </c>
      <c r="M160" s="18" t="str">
        <f>IF(COUNTA($A160:$F160)=0,"",IF($A160="","Check ID",IF(SUMPRODUCT(--($A$2:$A$201=$A160))&gt;1,"Duplicate ID",IF(OR(NOT(AND(ISNUMBER(E160),N(E160)&gt;=18264,N(E160)&lt;=73050)),NOT(AND(ISNUMBER(F160),N(F160)&gt;=1,N(F160)&lt;=3650))),"Check inputs","OK"))))</f>
        <v/>
      </c>
    </row>
    <row r="161" spans="1:13" x14ac:dyDescent="0.25">
      <c r="A161" s="12"/>
      <c r="B161" s="13"/>
      <c r="C161" s="13"/>
      <c r="D161" s="13"/>
      <c r="E161" s="14"/>
      <c r="F161" s="15"/>
      <c r="G161" s="16" t="str">
        <f>IF($A161="","",MAX(IF(AND(ISNUMBER(E161),N(E161)&gt;=18264,N(E161)&lt;=73050),E161,0),SUMPRODUCT(MAX(('Service Log'!$B$2:$B$501=$A161)*'Service Log'!$M$2:$M$501))))</f>
        <v/>
      </c>
      <c r="H161" s="16" t="str">
        <f>IF($A161="","",IF(ISNUMBER(F161),G161+F161,"n/a"))</f>
        <v/>
      </c>
      <c r="I161" s="17" t="str">
        <f>IF($A161="","",IF(AND(ISNUMBER(H161),AND(ISNUMBER(Dashboard!$B$4),N(Dashboard!$B$4)&gt;=18264,N(Dashboard!$B$4)&lt;=73050)),H161-Dashboard!$B$4,"n/a"))</f>
        <v/>
      </c>
      <c r="J161" s="18" t="str">
        <f>IF($A161="","",IF(OR(SUM(Dashboard!$B$18:$B$23)&gt;0,NOT(ISNUMBER(I161))),"Check data",IF(I161&lt;0,"Overdue",IF(I161&lt;=Dashboard!$B$5,"Due soon","OK"))))</f>
        <v/>
      </c>
      <c r="K161" s="17" t="str">
        <f>IF($A161="","",SUMPRODUCT(--('Service Log'!$B$2:$B$501=$A161)))</f>
        <v/>
      </c>
      <c r="L161" s="19" t="str">
        <f>IF($A161="","",SUMPRODUCT(--('Service Log'!$B$2:$B$501=$A161),'Service Log'!$K$2:$K$501))</f>
        <v/>
      </c>
      <c r="M161" s="18" t="str">
        <f>IF(COUNTA($A161:$F161)=0,"",IF($A161="","Check ID",IF(SUMPRODUCT(--($A$2:$A$201=$A161))&gt;1,"Duplicate ID",IF(OR(NOT(AND(ISNUMBER(E161),N(E161)&gt;=18264,N(E161)&lt;=73050)),NOT(AND(ISNUMBER(F161),N(F161)&gt;=1,N(F161)&lt;=3650))),"Check inputs","OK"))))</f>
        <v/>
      </c>
    </row>
    <row r="162" spans="1:13" x14ac:dyDescent="0.25">
      <c r="A162" s="12"/>
      <c r="B162" s="13"/>
      <c r="C162" s="13"/>
      <c r="D162" s="13"/>
      <c r="E162" s="14"/>
      <c r="F162" s="15"/>
      <c r="G162" s="16" t="str">
        <f>IF($A162="","",MAX(IF(AND(ISNUMBER(E162),N(E162)&gt;=18264,N(E162)&lt;=73050),E162,0),SUMPRODUCT(MAX(('Service Log'!$B$2:$B$501=$A162)*'Service Log'!$M$2:$M$501))))</f>
        <v/>
      </c>
      <c r="H162" s="16" t="str">
        <f>IF($A162="","",IF(ISNUMBER(F162),G162+F162,"n/a"))</f>
        <v/>
      </c>
      <c r="I162" s="17" t="str">
        <f>IF($A162="","",IF(AND(ISNUMBER(H162),AND(ISNUMBER(Dashboard!$B$4),N(Dashboard!$B$4)&gt;=18264,N(Dashboard!$B$4)&lt;=73050)),H162-Dashboard!$B$4,"n/a"))</f>
        <v/>
      </c>
      <c r="J162" s="18" t="str">
        <f>IF($A162="","",IF(OR(SUM(Dashboard!$B$18:$B$23)&gt;0,NOT(ISNUMBER(I162))),"Check data",IF(I162&lt;0,"Overdue",IF(I162&lt;=Dashboard!$B$5,"Due soon","OK"))))</f>
        <v/>
      </c>
      <c r="K162" s="17" t="str">
        <f>IF($A162="","",SUMPRODUCT(--('Service Log'!$B$2:$B$501=$A162)))</f>
        <v/>
      </c>
      <c r="L162" s="19" t="str">
        <f>IF($A162="","",SUMPRODUCT(--('Service Log'!$B$2:$B$501=$A162),'Service Log'!$K$2:$K$501))</f>
        <v/>
      </c>
      <c r="M162" s="18" t="str">
        <f>IF(COUNTA($A162:$F162)=0,"",IF($A162="","Check ID",IF(SUMPRODUCT(--($A$2:$A$201=$A162))&gt;1,"Duplicate ID",IF(OR(NOT(AND(ISNUMBER(E162),N(E162)&gt;=18264,N(E162)&lt;=73050)),NOT(AND(ISNUMBER(F162),N(F162)&gt;=1,N(F162)&lt;=3650))),"Check inputs","OK"))))</f>
        <v/>
      </c>
    </row>
    <row r="163" spans="1:13" x14ac:dyDescent="0.25">
      <c r="A163" s="12"/>
      <c r="B163" s="13"/>
      <c r="C163" s="13"/>
      <c r="D163" s="13"/>
      <c r="E163" s="14"/>
      <c r="F163" s="15"/>
      <c r="G163" s="16" t="str">
        <f>IF($A163="","",MAX(IF(AND(ISNUMBER(E163),N(E163)&gt;=18264,N(E163)&lt;=73050),E163,0),SUMPRODUCT(MAX(('Service Log'!$B$2:$B$501=$A163)*'Service Log'!$M$2:$M$501))))</f>
        <v/>
      </c>
      <c r="H163" s="16" t="str">
        <f>IF($A163="","",IF(ISNUMBER(F163),G163+F163,"n/a"))</f>
        <v/>
      </c>
      <c r="I163" s="17" t="str">
        <f>IF($A163="","",IF(AND(ISNUMBER(H163),AND(ISNUMBER(Dashboard!$B$4),N(Dashboard!$B$4)&gt;=18264,N(Dashboard!$B$4)&lt;=73050)),H163-Dashboard!$B$4,"n/a"))</f>
        <v/>
      </c>
      <c r="J163" s="18" t="str">
        <f>IF($A163="","",IF(OR(SUM(Dashboard!$B$18:$B$23)&gt;0,NOT(ISNUMBER(I163))),"Check data",IF(I163&lt;0,"Overdue",IF(I163&lt;=Dashboard!$B$5,"Due soon","OK"))))</f>
        <v/>
      </c>
      <c r="K163" s="17" t="str">
        <f>IF($A163="","",SUMPRODUCT(--('Service Log'!$B$2:$B$501=$A163)))</f>
        <v/>
      </c>
      <c r="L163" s="19" t="str">
        <f>IF($A163="","",SUMPRODUCT(--('Service Log'!$B$2:$B$501=$A163),'Service Log'!$K$2:$K$501))</f>
        <v/>
      </c>
      <c r="M163" s="18" t="str">
        <f>IF(COUNTA($A163:$F163)=0,"",IF($A163="","Check ID",IF(SUMPRODUCT(--($A$2:$A$201=$A163))&gt;1,"Duplicate ID",IF(OR(NOT(AND(ISNUMBER(E163),N(E163)&gt;=18264,N(E163)&lt;=73050)),NOT(AND(ISNUMBER(F163),N(F163)&gt;=1,N(F163)&lt;=3650))),"Check inputs","OK"))))</f>
        <v/>
      </c>
    </row>
    <row r="164" spans="1:13" x14ac:dyDescent="0.25">
      <c r="A164" s="12"/>
      <c r="B164" s="13"/>
      <c r="C164" s="13"/>
      <c r="D164" s="13"/>
      <c r="E164" s="14"/>
      <c r="F164" s="15"/>
      <c r="G164" s="16" t="str">
        <f>IF($A164="","",MAX(IF(AND(ISNUMBER(E164),N(E164)&gt;=18264,N(E164)&lt;=73050),E164,0),SUMPRODUCT(MAX(('Service Log'!$B$2:$B$501=$A164)*'Service Log'!$M$2:$M$501))))</f>
        <v/>
      </c>
      <c r="H164" s="16" t="str">
        <f>IF($A164="","",IF(ISNUMBER(F164),G164+F164,"n/a"))</f>
        <v/>
      </c>
      <c r="I164" s="17" t="str">
        <f>IF($A164="","",IF(AND(ISNUMBER(H164),AND(ISNUMBER(Dashboard!$B$4),N(Dashboard!$B$4)&gt;=18264,N(Dashboard!$B$4)&lt;=73050)),H164-Dashboard!$B$4,"n/a"))</f>
        <v/>
      </c>
      <c r="J164" s="18" t="str">
        <f>IF($A164="","",IF(OR(SUM(Dashboard!$B$18:$B$23)&gt;0,NOT(ISNUMBER(I164))),"Check data",IF(I164&lt;0,"Overdue",IF(I164&lt;=Dashboard!$B$5,"Due soon","OK"))))</f>
        <v/>
      </c>
      <c r="K164" s="17" t="str">
        <f>IF($A164="","",SUMPRODUCT(--('Service Log'!$B$2:$B$501=$A164)))</f>
        <v/>
      </c>
      <c r="L164" s="19" t="str">
        <f>IF($A164="","",SUMPRODUCT(--('Service Log'!$B$2:$B$501=$A164),'Service Log'!$K$2:$K$501))</f>
        <v/>
      </c>
      <c r="M164" s="18" t="str">
        <f>IF(COUNTA($A164:$F164)=0,"",IF($A164="","Check ID",IF(SUMPRODUCT(--($A$2:$A$201=$A164))&gt;1,"Duplicate ID",IF(OR(NOT(AND(ISNUMBER(E164),N(E164)&gt;=18264,N(E164)&lt;=73050)),NOT(AND(ISNUMBER(F164),N(F164)&gt;=1,N(F164)&lt;=3650))),"Check inputs","OK"))))</f>
        <v/>
      </c>
    </row>
    <row r="165" spans="1:13" x14ac:dyDescent="0.25">
      <c r="A165" s="12"/>
      <c r="B165" s="13"/>
      <c r="C165" s="13"/>
      <c r="D165" s="13"/>
      <c r="E165" s="14"/>
      <c r="F165" s="15"/>
      <c r="G165" s="16" t="str">
        <f>IF($A165="","",MAX(IF(AND(ISNUMBER(E165),N(E165)&gt;=18264,N(E165)&lt;=73050),E165,0),SUMPRODUCT(MAX(('Service Log'!$B$2:$B$501=$A165)*'Service Log'!$M$2:$M$501))))</f>
        <v/>
      </c>
      <c r="H165" s="16" t="str">
        <f>IF($A165="","",IF(ISNUMBER(F165),G165+F165,"n/a"))</f>
        <v/>
      </c>
      <c r="I165" s="17" t="str">
        <f>IF($A165="","",IF(AND(ISNUMBER(H165),AND(ISNUMBER(Dashboard!$B$4),N(Dashboard!$B$4)&gt;=18264,N(Dashboard!$B$4)&lt;=73050)),H165-Dashboard!$B$4,"n/a"))</f>
        <v/>
      </c>
      <c r="J165" s="18" t="str">
        <f>IF($A165="","",IF(OR(SUM(Dashboard!$B$18:$B$23)&gt;0,NOT(ISNUMBER(I165))),"Check data",IF(I165&lt;0,"Overdue",IF(I165&lt;=Dashboard!$B$5,"Due soon","OK"))))</f>
        <v/>
      </c>
      <c r="K165" s="17" t="str">
        <f>IF($A165="","",SUMPRODUCT(--('Service Log'!$B$2:$B$501=$A165)))</f>
        <v/>
      </c>
      <c r="L165" s="19" t="str">
        <f>IF($A165="","",SUMPRODUCT(--('Service Log'!$B$2:$B$501=$A165),'Service Log'!$K$2:$K$501))</f>
        <v/>
      </c>
      <c r="M165" s="18" t="str">
        <f>IF(COUNTA($A165:$F165)=0,"",IF($A165="","Check ID",IF(SUMPRODUCT(--($A$2:$A$201=$A165))&gt;1,"Duplicate ID",IF(OR(NOT(AND(ISNUMBER(E165),N(E165)&gt;=18264,N(E165)&lt;=73050)),NOT(AND(ISNUMBER(F165),N(F165)&gt;=1,N(F165)&lt;=3650))),"Check inputs","OK"))))</f>
        <v/>
      </c>
    </row>
    <row r="166" spans="1:13" x14ac:dyDescent="0.25">
      <c r="A166" s="12"/>
      <c r="B166" s="13"/>
      <c r="C166" s="13"/>
      <c r="D166" s="13"/>
      <c r="E166" s="14"/>
      <c r="F166" s="15"/>
      <c r="G166" s="16" t="str">
        <f>IF($A166="","",MAX(IF(AND(ISNUMBER(E166),N(E166)&gt;=18264,N(E166)&lt;=73050),E166,0),SUMPRODUCT(MAX(('Service Log'!$B$2:$B$501=$A166)*'Service Log'!$M$2:$M$501))))</f>
        <v/>
      </c>
      <c r="H166" s="16" t="str">
        <f>IF($A166="","",IF(ISNUMBER(F166),G166+F166,"n/a"))</f>
        <v/>
      </c>
      <c r="I166" s="17" t="str">
        <f>IF($A166="","",IF(AND(ISNUMBER(H166),AND(ISNUMBER(Dashboard!$B$4),N(Dashboard!$B$4)&gt;=18264,N(Dashboard!$B$4)&lt;=73050)),H166-Dashboard!$B$4,"n/a"))</f>
        <v/>
      </c>
      <c r="J166" s="18" t="str">
        <f>IF($A166="","",IF(OR(SUM(Dashboard!$B$18:$B$23)&gt;0,NOT(ISNUMBER(I166))),"Check data",IF(I166&lt;0,"Overdue",IF(I166&lt;=Dashboard!$B$5,"Due soon","OK"))))</f>
        <v/>
      </c>
      <c r="K166" s="17" t="str">
        <f>IF($A166="","",SUMPRODUCT(--('Service Log'!$B$2:$B$501=$A166)))</f>
        <v/>
      </c>
      <c r="L166" s="19" t="str">
        <f>IF($A166="","",SUMPRODUCT(--('Service Log'!$B$2:$B$501=$A166),'Service Log'!$K$2:$K$501))</f>
        <v/>
      </c>
      <c r="M166" s="18" t="str">
        <f>IF(COUNTA($A166:$F166)=0,"",IF($A166="","Check ID",IF(SUMPRODUCT(--($A$2:$A$201=$A166))&gt;1,"Duplicate ID",IF(OR(NOT(AND(ISNUMBER(E166),N(E166)&gt;=18264,N(E166)&lt;=73050)),NOT(AND(ISNUMBER(F166),N(F166)&gt;=1,N(F166)&lt;=3650))),"Check inputs","OK"))))</f>
        <v/>
      </c>
    </row>
    <row r="167" spans="1:13" x14ac:dyDescent="0.25">
      <c r="A167" s="12"/>
      <c r="B167" s="13"/>
      <c r="C167" s="13"/>
      <c r="D167" s="13"/>
      <c r="E167" s="14"/>
      <c r="F167" s="15"/>
      <c r="G167" s="16" t="str">
        <f>IF($A167="","",MAX(IF(AND(ISNUMBER(E167),N(E167)&gt;=18264,N(E167)&lt;=73050),E167,0),SUMPRODUCT(MAX(('Service Log'!$B$2:$B$501=$A167)*'Service Log'!$M$2:$M$501))))</f>
        <v/>
      </c>
      <c r="H167" s="16" t="str">
        <f>IF($A167="","",IF(ISNUMBER(F167),G167+F167,"n/a"))</f>
        <v/>
      </c>
      <c r="I167" s="17" t="str">
        <f>IF($A167="","",IF(AND(ISNUMBER(H167),AND(ISNUMBER(Dashboard!$B$4),N(Dashboard!$B$4)&gt;=18264,N(Dashboard!$B$4)&lt;=73050)),H167-Dashboard!$B$4,"n/a"))</f>
        <v/>
      </c>
      <c r="J167" s="18" t="str">
        <f>IF($A167="","",IF(OR(SUM(Dashboard!$B$18:$B$23)&gt;0,NOT(ISNUMBER(I167))),"Check data",IF(I167&lt;0,"Overdue",IF(I167&lt;=Dashboard!$B$5,"Due soon","OK"))))</f>
        <v/>
      </c>
      <c r="K167" s="17" t="str">
        <f>IF($A167="","",SUMPRODUCT(--('Service Log'!$B$2:$B$501=$A167)))</f>
        <v/>
      </c>
      <c r="L167" s="19" t="str">
        <f>IF($A167="","",SUMPRODUCT(--('Service Log'!$B$2:$B$501=$A167),'Service Log'!$K$2:$K$501))</f>
        <v/>
      </c>
      <c r="M167" s="18" t="str">
        <f>IF(COUNTA($A167:$F167)=0,"",IF($A167="","Check ID",IF(SUMPRODUCT(--($A$2:$A$201=$A167))&gt;1,"Duplicate ID",IF(OR(NOT(AND(ISNUMBER(E167),N(E167)&gt;=18264,N(E167)&lt;=73050)),NOT(AND(ISNUMBER(F167),N(F167)&gt;=1,N(F167)&lt;=3650))),"Check inputs","OK"))))</f>
        <v/>
      </c>
    </row>
    <row r="168" spans="1:13" x14ac:dyDescent="0.25">
      <c r="A168" s="12"/>
      <c r="B168" s="13"/>
      <c r="C168" s="13"/>
      <c r="D168" s="13"/>
      <c r="E168" s="14"/>
      <c r="F168" s="15"/>
      <c r="G168" s="16" t="str">
        <f>IF($A168="","",MAX(IF(AND(ISNUMBER(E168),N(E168)&gt;=18264,N(E168)&lt;=73050),E168,0),SUMPRODUCT(MAX(('Service Log'!$B$2:$B$501=$A168)*'Service Log'!$M$2:$M$501))))</f>
        <v/>
      </c>
      <c r="H168" s="16" t="str">
        <f>IF($A168="","",IF(ISNUMBER(F168),G168+F168,"n/a"))</f>
        <v/>
      </c>
      <c r="I168" s="17" t="str">
        <f>IF($A168="","",IF(AND(ISNUMBER(H168),AND(ISNUMBER(Dashboard!$B$4),N(Dashboard!$B$4)&gt;=18264,N(Dashboard!$B$4)&lt;=73050)),H168-Dashboard!$B$4,"n/a"))</f>
        <v/>
      </c>
      <c r="J168" s="18" t="str">
        <f>IF($A168="","",IF(OR(SUM(Dashboard!$B$18:$B$23)&gt;0,NOT(ISNUMBER(I168))),"Check data",IF(I168&lt;0,"Overdue",IF(I168&lt;=Dashboard!$B$5,"Due soon","OK"))))</f>
        <v/>
      </c>
      <c r="K168" s="17" t="str">
        <f>IF($A168="","",SUMPRODUCT(--('Service Log'!$B$2:$B$501=$A168)))</f>
        <v/>
      </c>
      <c r="L168" s="19" t="str">
        <f>IF($A168="","",SUMPRODUCT(--('Service Log'!$B$2:$B$501=$A168),'Service Log'!$K$2:$K$501))</f>
        <v/>
      </c>
      <c r="M168" s="18" t="str">
        <f>IF(COUNTA($A168:$F168)=0,"",IF($A168="","Check ID",IF(SUMPRODUCT(--($A$2:$A$201=$A168))&gt;1,"Duplicate ID",IF(OR(NOT(AND(ISNUMBER(E168),N(E168)&gt;=18264,N(E168)&lt;=73050)),NOT(AND(ISNUMBER(F168),N(F168)&gt;=1,N(F168)&lt;=3650))),"Check inputs","OK"))))</f>
        <v/>
      </c>
    </row>
    <row r="169" spans="1:13" x14ac:dyDescent="0.25">
      <c r="A169" s="12"/>
      <c r="B169" s="13"/>
      <c r="C169" s="13"/>
      <c r="D169" s="13"/>
      <c r="E169" s="14"/>
      <c r="F169" s="15"/>
      <c r="G169" s="16" t="str">
        <f>IF($A169="","",MAX(IF(AND(ISNUMBER(E169),N(E169)&gt;=18264,N(E169)&lt;=73050),E169,0),SUMPRODUCT(MAX(('Service Log'!$B$2:$B$501=$A169)*'Service Log'!$M$2:$M$501))))</f>
        <v/>
      </c>
      <c r="H169" s="16" t="str">
        <f>IF($A169="","",IF(ISNUMBER(F169),G169+F169,"n/a"))</f>
        <v/>
      </c>
      <c r="I169" s="17" t="str">
        <f>IF($A169="","",IF(AND(ISNUMBER(H169),AND(ISNUMBER(Dashboard!$B$4),N(Dashboard!$B$4)&gt;=18264,N(Dashboard!$B$4)&lt;=73050)),H169-Dashboard!$B$4,"n/a"))</f>
        <v/>
      </c>
      <c r="J169" s="18" t="str">
        <f>IF($A169="","",IF(OR(SUM(Dashboard!$B$18:$B$23)&gt;0,NOT(ISNUMBER(I169))),"Check data",IF(I169&lt;0,"Overdue",IF(I169&lt;=Dashboard!$B$5,"Due soon","OK"))))</f>
        <v/>
      </c>
      <c r="K169" s="17" t="str">
        <f>IF($A169="","",SUMPRODUCT(--('Service Log'!$B$2:$B$501=$A169)))</f>
        <v/>
      </c>
      <c r="L169" s="19" t="str">
        <f>IF($A169="","",SUMPRODUCT(--('Service Log'!$B$2:$B$501=$A169),'Service Log'!$K$2:$K$501))</f>
        <v/>
      </c>
      <c r="M169" s="18" t="str">
        <f>IF(COUNTA($A169:$F169)=0,"",IF($A169="","Check ID",IF(SUMPRODUCT(--($A$2:$A$201=$A169))&gt;1,"Duplicate ID",IF(OR(NOT(AND(ISNUMBER(E169),N(E169)&gt;=18264,N(E169)&lt;=73050)),NOT(AND(ISNUMBER(F169),N(F169)&gt;=1,N(F169)&lt;=3650))),"Check inputs","OK"))))</f>
        <v/>
      </c>
    </row>
    <row r="170" spans="1:13" x14ac:dyDescent="0.25">
      <c r="A170" s="12"/>
      <c r="B170" s="13"/>
      <c r="C170" s="13"/>
      <c r="D170" s="13"/>
      <c r="E170" s="14"/>
      <c r="F170" s="15"/>
      <c r="G170" s="16" t="str">
        <f>IF($A170="","",MAX(IF(AND(ISNUMBER(E170),N(E170)&gt;=18264,N(E170)&lt;=73050),E170,0),SUMPRODUCT(MAX(('Service Log'!$B$2:$B$501=$A170)*'Service Log'!$M$2:$M$501))))</f>
        <v/>
      </c>
      <c r="H170" s="16" t="str">
        <f>IF($A170="","",IF(ISNUMBER(F170),G170+F170,"n/a"))</f>
        <v/>
      </c>
      <c r="I170" s="17" t="str">
        <f>IF($A170="","",IF(AND(ISNUMBER(H170),AND(ISNUMBER(Dashboard!$B$4),N(Dashboard!$B$4)&gt;=18264,N(Dashboard!$B$4)&lt;=73050)),H170-Dashboard!$B$4,"n/a"))</f>
        <v/>
      </c>
      <c r="J170" s="18" t="str">
        <f>IF($A170="","",IF(OR(SUM(Dashboard!$B$18:$B$23)&gt;0,NOT(ISNUMBER(I170))),"Check data",IF(I170&lt;0,"Overdue",IF(I170&lt;=Dashboard!$B$5,"Due soon","OK"))))</f>
        <v/>
      </c>
      <c r="K170" s="17" t="str">
        <f>IF($A170="","",SUMPRODUCT(--('Service Log'!$B$2:$B$501=$A170)))</f>
        <v/>
      </c>
      <c r="L170" s="19" t="str">
        <f>IF($A170="","",SUMPRODUCT(--('Service Log'!$B$2:$B$501=$A170),'Service Log'!$K$2:$K$501))</f>
        <v/>
      </c>
      <c r="M170" s="18" t="str">
        <f>IF(COUNTA($A170:$F170)=0,"",IF($A170="","Check ID",IF(SUMPRODUCT(--($A$2:$A$201=$A170))&gt;1,"Duplicate ID",IF(OR(NOT(AND(ISNUMBER(E170),N(E170)&gt;=18264,N(E170)&lt;=73050)),NOT(AND(ISNUMBER(F170),N(F170)&gt;=1,N(F170)&lt;=3650))),"Check inputs","OK"))))</f>
        <v/>
      </c>
    </row>
    <row r="171" spans="1:13" x14ac:dyDescent="0.25">
      <c r="A171" s="12"/>
      <c r="B171" s="13"/>
      <c r="C171" s="13"/>
      <c r="D171" s="13"/>
      <c r="E171" s="14"/>
      <c r="F171" s="15"/>
      <c r="G171" s="16" t="str">
        <f>IF($A171="","",MAX(IF(AND(ISNUMBER(E171),N(E171)&gt;=18264,N(E171)&lt;=73050),E171,0),SUMPRODUCT(MAX(('Service Log'!$B$2:$B$501=$A171)*'Service Log'!$M$2:$M$501))))</f>
        <v/>
      </c>
      <c r="H171" s="16" t="str">
        <f>IF($A171="","",IF(ISNUMBER(F171),G171+F171,"n/a"))</f>
        <v/>
      </c>
      <c r="I171" s="17" t="str">
        <f>IF($A171="","",IF(AND(ISNUMBER(H171),AND(ISNUMBER(Dashboard!$B$4),N(Dashboard!$B$4)&gt;=18264,N(Dashboard!$B$4)&lt;=73050)),H171-Dashboard!$B$4,"n/a"))</f>
        <v/>
      </c>
      <c r="J171" s="18" t="str">
        <f>IF($A171="","",IF(OR(SUM(Dashboard!$B$18:$B$23)&gt;0,NOT(ISNUMBER(I171))),"Check data",IF(I171&lt;0,"Overdue",IF(I171&lt;=Dashboard!$B$5,"Due soon","OK"))))</f>
        <v/>
      </c>
      <c r="K171" s="17" t="str">
        <f>IF($A171="","",SUMPRODUCT(--('Service Log'!$B$2:$B$501=$A171)))</f>
        <v/>
      </c>
      <c r="L171" s="19" t="str">
        <f>IF($A171="","",SUMPRODUCT(--('Service Log'!$B$2:$B$501=$A171),'Service Log'!$K$2:$K$501))</f>
        <v/>
      </c>
      <c r="M171" s="18" t="str">
        <f>IF(COUNTA($A171:$F171)=0,"",IF($A171="","Check ID",IF(SUMPRODUCT(--($A$2:$A$201=$A171))&gt;1,"Duplicate ID",IF(OR(NOT(AND(ISNUMBER(E171),N(E171)&gt;=18264,N(E171)&lt;=73050)),NOT(AND(ISNUMBER(F171),N(F171)&gt;=1,N(F171)&lt;=3650))),"Check inputs","OK"))))</f>
        <v/>
      </c>
    </row>
    <row r="172" spans="1:13" x14ac:dyDescent="0.25">
      <c r="A172" s="12"/>
      <c r="B172" s="13"/>
      <c r="C172" s="13"/>
      <c r="D172" s="13"/>
      <c r="E172" s="14"/>
      <c r="F172" s="15"/>
      <c r="G172" s="16" t="str">
        <f>IF($A172="","",MAX(IF(AND(ISNUMBER(E172),N(E172)&gt;=18264,N(E172)&lt;=73050),E172,0),SUMPRODUCT(MAX(('Service Log'!$B$2:$B$501=$A172)*'Service Log'!$M$2:$M$501))))</f>
        <v/>
      </c>
      <c r="H172" s="16" t="str">
        <f>IF($A172="","",IF(ISNUMBER(F172),G172+F172,"n/a"))</f>
        <v/>
      </c>
      <c r="I172" s="17" t="str">
        <f>IF($A172="","",IF(AND(ISNUMBER(H172),AND(ISNUMBER(Dashboard!$B$4),N(Dashboard!$B$4)&gt;=18264,N(Dashboard!$B$4)&lt;=73050)),H172-Dashboard!$B$4,"n/a"))</f>
        <v/>
      </c>
      <c r="J172" s="18" t="str">
        <f>IF($A172="","",IF(OR(SUM(Dashboard!$B$18:$B$23)&gt;0,NOT(ISNUMBER(I172))),"Check data",IF(I172&lt;0,"Overdue",IF(I172&lt;=Dashboard!$B$5,"Due soon","OK"))))</f>
        <v/>
      </c>
      <c r="K172" s="17" t="str">
        <f>IF($A172="","",SUMPRODUCT(--('Service Log'!$B$2:$B$501=$A172)))</f>
        <v/>
      </c>
      <c r="L172" s="19" t="str">
        <f>IF($A172="","",SUMPRODUCT(--('Service Log'!$B$2:$B$501=$A172),'Service Log'!$K$2:$K$501))</f>
        <v/>
      </c>
      <c r="M172" s="18" t="str">
        <f>IF(COUNTA($A172:$F172)=0,"",IF($A172="","Check ID",IF(SUMPRODUCT(--($A$2:$A$201=$A172))&gt;1,"Duplicate ID",IF(OR(NOT(AND(ISNUMBER(E172),N(E172)&gt;=18264,N(E172)&lt;=73050)),NOT(AND(ISNUMBER(F172),N(F172)&gt;=1,N(F172)&lt;=3650))),"Check inputs","OK"))))</f>
        <v/>
      </c>
    </row>
    <row r="173" spans="1:13" x14ac:dyDescent="0.25">
      <c r="A173" s="12"/>
      <c r="B173" s="13"/>
      <c r="C173" s="13"/>
      <c r="D173" s="13"/>
      <c r="E173" s="14"/>
      <c r="F173" s="15"/>
      <c r="G173" s="16" t="str">
        <f>IF($A173="","",MAX(IF(AND(ISNUMBER(E173),N(E173)&gt;=18264,N(E173)&lt;=73050),E173,0),SUMPRODUCT(MAX(('Service Log'!$B$2:$B$501=$A173)*'Service Log'!$M$2:$M$501))))</f>
        <v/>
      </c>
      <c r="H173" s="16" t="str">
        <f>IF($A173="","",IF(ISNUMBER(F173),G173+F173,"n/a"))</f>
        <v/>
      </c>
      <c r="I173" s="17" t="str">
        <f>IF($A173="","",IF(AND(ISNUMBER(H173),AND(ISNUMBER(Dashboard!$B$4),N(Dashboard!$B$4)&gt;=18264,N(Dashboard!$B$4)&lt;=73050)),H173-Dashboard!$B$4,"n/a"))</f>
        <v/>
      </c>
      <c r="J173" s="18" t="str">
        <f>IF($A173="","",IF(OR(SUM(Dashboard!$B$18:$B$23)&gt;0,NOT(ISNUMBER(I173))),"Check data",IF(I173&lt;0,"Overdue",IF(I173&lt;=Dashboard!$B$5,"Due soon","OK"))))</f>
        <v/>
      </c>
      <c r="K173" s="17" t="str">
        <f>IF($A173="","",SUMPRODUCT(--('Service Log'!$B$2:$B$501=$A173)))</f>
        <v/>
      </c>
      <c r="L173" s="19" t="str">
        <f>IF($A173="","",SUMPRODUCT(--('Service Log'!$B$2:$B$501=$A173),'Service Log'!$K$2:$K$501))</f>
        <v/>
      </c>
      <c r="M173" s="18" t="str">
        <f>IF(COUNTA($A173:$F173)=0,"",IF($A173="","Check ID",IF(SUMPRODUCT(--($A$2:$A$201=$A173))&gt;1,"Duplicate ID",IF(OR(NOT(AND(ISNUMBER(E173),N(E173)&gt;=18264,N(E173)&lt;=73050)),NOT(AND(ISNUMBER(F173),N(F173)&gt;=1,N(F173)&lt;=3650))),"Check inputs","OK"))))</f>
        <v/>
      </c>
    </row>
    <row r="174" spans="1:13" x14ac:dyDescent="0.25">
      <c r="A174" s="12"/>
      <c r="B174" s="13"/>
      <c r="C174" s="13"/>
      <c r="D174" s="13"/>
      <c r="E174" s="14"/>
      <c r="F174" s="15"/>
      <c r="G174" s="16" t="str">
        <f>IF($A174="","",MAX(IF(AND(ISNUMBER(E174),N(E174)&gt;=18264,N(E174)&lt;=73050),E174,0),SUMPRODUCT(MAX(('Service Log'!$B$2:$B$501=$A174)*'Service Log'!$M$2:$M$501))))</f>
        <v/>
      </c>
      <c r="H174" s="16" t="str">
        <f>IF($A174="","",IF(ISNUMBER(F174),G174+F174,"n/a"))</f>
        <v/>
      </c>
      <c r="I174" s="17" t="str">
        <f>IF($A174="","",IF(AND(ISNUMBER(H174),AND(ISNUMBER(Dashboard!$B$4),N(Dashboard!$B$4)&gt;=18264,N(Dashboard!$B$4)&lt;=73050)),H174-Dashboard!$B$4,"n/a"))</f>
        <v/>
      </c>
      <c r="J174" s="18" t="str">
        <f>IF($A174="","",IF(OR(SUM(Dashboard!$B$18:$B$23)&gt;0,NOT(ISNUMBER(I174))),"Check data",IF(I174&lt;0,"Overdue",IF(I174&lt;=Dashboard!$B$5,"Due soon","OK"))))</f>
        <v/>
      </c>
      <c r="K174" s="17" t="str">
        <f>IF($A174="","",SUMPRODUCT(--('Service Log'!$B$2:$B$501=$A174)))</f>
        <v/>
      </c>
      <c r="L174" s="19" t="str">
        <f>IF($A174="","",SUMPRODUCT(--('Service Log'!$B$2:$B$501=$A174),'Service Log'!$K$2:$K$501))</f>
        <v/>
      </c>
      <c r="M174" s="18" t="str">
        <f>IF(COUNTA($A174:$F174)=0,"",IF($A174="","Check ID",IF(SUMPRODUCT(--($A$2:$A$201=$A174))&gt;1,"Duplicate ID",IF(OR(NOT(AND(ISNUMBER(E174),N(E174)&gt;=18264,N(E174)&lt;=73050)),NOT(AND(ISNUMBER(F174),N(F174)&gt;=1,N(F174)&lt;=3650))),"Check inputs","OK"))))</f>
        <v/>
      </c>
    </row>
    <row r="175" spans="1:13" x14ac:dyDescent="0.25">
      <c r="A175" s="12"/>
      <c r="B175" s="13"/>
      <c r="C175" s="13"/>
      <c r="D175" s="13"/>
      <c r="E175" s="14"/>
      <c r="F175" s="15"/>
      <c r="G175" s="16" t="str">
        <f>IF($A175="","",MAX(IF(AND(ISNUMBER(E175),N(E175)&gt;=18264,N(E175)&lt;=73050),E175,0),SUMPRODUCT(MAX(('Service Log'!$B$2:$B$501=$A175)*'Service Log'!$M$2:$M$501))))</f>
        <v/>
      </c>
      <c r="H175" s="16" t="str">
        <f>IF($A175="","",IF(ISNUMBER(F175),G175+F175,"n/a"))</f>
        <v/>
      </c>
      <c r="I175" s="17" t="str">
        <f>IF($A175="","",IF(AND(ISNUMBER(H175),AND(ISNUMBER(Dashboard!$B$4),N(Dashboard!$B$4)&gt;=18264,N(Dashboard!$B$4)&lt;=73050)),H175-Dashboard!$B$4,"n/a"))</f>
        <v/>
      </c>
      <c r="J175" s="18" t="str">
        <f>IF($A175="","",IF(OR(SUM(Dashboard!$B$18:$B$23)&gt;0,NOT(ISNUMBER(I175))),"Check data",IF(I175&lt;0,"Overdue",IF(I175&lt;=Dashboard!$B$5,"Due soon","OK"))))</f>
        <v/>
      </c>
      <c r="K175" s="17" t="str">
        <f>IF($A175="","",SUMPRODUCT(--('Service Log'!$B$2:$B$501=$A175)))</f>
        <v/>
      </c>
      <c r="L175" s="19" t="str">
        <f>IF($A175="","",SUMPRODUCT(--('Service Log'!$B$2:$B$501=$A175),'Service Log'!$K$2:$K$501))</f>
        <v/>
      </c>
      <c r="M175" s="18" t="str">
        <f>IF(COUNTA($A175:$F175)=0,"",IF($A175="","Check ID",IF(SUMPRODUCT(--($A$2:$A$201=$A175))&gt;1,"Duplicate ID",IF(OR(NOT(AND(ISNUMBER(E175),N(E175)&gt;=18264,N(E175)&lt;=73050)),NOT(AND(ISNUMBER(F175),N(F175)&gt;=1,N(F175)&lt;=3650))),"Check inputs","OK"))))</f>
        <v/>
      </c>
    </row>
    <row r="176" spans="1:13" x14ac:dyDescent="0.25">
      <c r="A176" s="12"/>
      <c r="B176" s="13"/>
      <c r="C176" s="13"/>
      <c r="D176" s="13"/>
      <c r="E176" s="14"/>
      <c r="F176" s="15"/>
      <c r="G176" s="16" t="str">
        <f>IF($A176="","",MAX(IF(AND(ISNUMBER(E176),N(E176)&gt;=18264,N(E176)&lt;=73050),E176,0),SUMPRODUCT(MAX(('Service Log'!$B$2:$B$501=$A176)*'Service Log'!$M$2:$M$501))))</f>
        <v/>
      </c>
      <c r="H176" s="16" t="str">
        <f>IF($A176="","",IF(ISNUMBER(F176),G176+F176,"n/a"))</f>
        <v/>
      </c>
      <c r="I176" s="17" t="str">
        <f>IF($A176="","",IF(AND(ISNUMBER(H176),AND(ISNUMBER(Dashboard!$B$4),N(Dashboard!$B$4)&gt;=18264,N(Dashboard!$B$4)&lt;=73050)),H176-Dashboard!$B$4,"n/a"))</f>
        <v/>
      </c>
      <c r="J176" s="18" t="str">
        <f>IF($A176="","",IF(OR(SUM(Dashboard!$B$18:$B$23)&gt;0,NOT(ISNUMBER(I176))),"Check data",IF(I176&lt;0,"Overdue",IF(I176&lt;=Dashboard!$B$5,"Due soon","OK"))))</f>
        <v/>
      </c>
      <c r="K176" s="17" t="str">
        <f>IF($A176="","",SUMPRODUCT(--('Service Log'!$B$2:$B$501=$A176)))</f>
        <v/>
      </c>
      <c r="L176" s="19" t="str">
        <f>IF($A176="","",SUMPRODUCT(--('Service Log'!$B$2:$B$501=$A176),'Service Log'!$K$2:$K$501))</f>
        <v/>
      </c>
      <c r="M176" s="18" t="str">
        <f>IF(COUNTA($A176:$F176)=0,"",IF($A176="","Check ID",IF(SUMPRODUCT(--($A$2:$A$201=$A176))&gt;1,"Duplicate ID",IF(OR(NOT(AND(ISNUMBER(E176),N(E176)&gt;=18264,N(E176)&lt;=73050)),NOT(AND(ISNUMBER(F176),N(F176)&gt;=1,N(F176)&lt;=3650))),"Check inputs","OK"))))</f>
        <v/>
      </c>
    </row>
    <row r="177" spans="1:13" x14ac:dyDescent="0.25">
      <c r="A177" s="12"/>
      <c r="B177" s="13"/>
      <c r="C177" s="13"/>
      <c r="D177" s="13"/>
      <c r="E177" s="14"/>
      <c r="F177" s="15"/>
      <c r="G177" s="16" t="str">
        <f>IF($A177="","",MAX(IF(AND(ISNUMBER(E177),N(E177)&gt;=18264,N(E177)&lt;=73050),E177,0),SUMPRODUCT(MAX(('Service Log'!$B$2:$B$501=$A177)*'Service Log'!$M$2:$M$501))))</f>
        <v/>
      </c>
      <c r="H177" s="16" t="str">
        <f>IF($A177="","",IF(ISNUMBER(F177),G177+F177,"n/a"))</f>
        <v/>
      </c>
      <c r="I177" s="17" t="str">
        <f>IF($A177="","",IF(AND(ISNUMBER(H177),AND(ISNUMBER(Dashboard!$B$4),N(Dashboard!$B$4)&gt;=18264,N(Dashboard!$B$4)&lt;=73050)),H177-Dashboard!$B$4,"n/a"))</f>
        <v/>
      </c>
      <c r="J177" s="18" t="str">
        <f>IF($A177="","",IF(OR(SUM(Dashboard!$B$18:$B$23)&gt;0,NOT(ISNUMBER(I177))),"Check data",IF(I177&lt;0,"Overdue",IF(I177&lt;=Dashboard!$B$5,"Due soon","OK"))))</f>
        <v/>
      </c>
      <c r="K177" s="17" t="str">
        <f>IF($A177="","",SUMPRODUCT(--('Service Log'!$B$2:$B$501=$A177)))</f>
        <v/>
      </c>
      <c r="L177" s="19" t="str">
        <f>IF($A177="","",SUMPRODUCT(--('Service Log'!$B$2:$B$501=$A177),'Service Log'!$K$2:$K$501))</f>
        <v/>
      </c>
      <c r="M177" s="18" t="str">
        <f>IF(COUNTA($A177:$F177)=0,"",IF($A177="","Check ID",IF(SUMPRODUCT(--($A$2:$A$201=$A177))&gt;1,"Duplicate ID",IF(OR(NOT(AND(ISNUMBER(E177),N(E177)&gt;=18264,N(E177)&lt;=73050)),NOT(AND(ISNUMBER(F177),N(F177)&gt;=1,N(F177)&lt;=3650))),"Check inputs","OK"))))</f>
        <v/>
      </c>
    </row>
    <row r="178" spans="1:13" x14ac:dyDescent="0.25">
      <c r="A178" s="12"/>
      <c r="B178" s="13"/>
      <c r="C178" s="13"/>
      <c r="D178" s="13"/>
      <c r="E178" s="14"/>
      <c r="F178" s="15"/>
      <c r="G178" s="16" t="str">
        <f>IF($A178="","",MAX(IF(AND(ISNUMBER(E178),N(E178)&gt;=18264,N(E178)&lt;=73050),E178,0),SUMPRODUCT(MAX(('Service Log'!$B$2:$B$501=$A178)*'Service Log'!$M$2:$M$501))))</f>
        <v/>
      </c>
      <c r="H178" s="16" t="str">
        <f>IF($A178="","",IF(ISNUMBER(F178),G178+F178,"n/a"))</f>
        <v/>
      </c>
      <c r="I178" s="17" t="str">
        <f>IF($A178="","",IF(AND(ISNUMBER(H178),AND(ISNUMBER(Dashboard!$B$4),N(Dashboard!$B$4)&gt;=18264,N(Dashboard!$B$4)&lt;=73050)),H178-Dashboard!$B$4,"n/a"))</f>
        <v/>
      </c>
      <c r="J178" s="18" t="str">
        <f>IF($A178="","",IF(OR(SUM(Dashboard!$B$18:$B$23)&gt;0,NOT(ISNUMBER(I178))),"Check data",IF(I178&lt;0,"Overdue",IF(I178&lt;=Dashboard!$B$5,"Due soon","OK"))))</f>
        <v/>
      </c>
      <c r="K178" s="17" t="str">
        <f>IF($A178="","",SUMPRODUCT(--('Service Log'!$B$2:$B$501=$A178)))</f>
        <v/>
      </c>
      <c r="L178" s="19" t="str">
        <f>IF($A178="","",SUMPRODUCT(--('Service Log'!$B$2:$B$501=$A178),'Service Log'!$K$2:$K$501))</f>
        <v/>
      </c>
      <c r="M178" s="18" t="str">
        <f>IF(COUNTA($A178:$F178)=0,"",IF($A178="","Check ID",IF(SUMPRODUCT(--($A$2:$A$201=$A178))&gt;1,"Duplicate ID",IF(OR(NOT(AND(ISNUMBER(E178),N(E178)&gt;=18264,N(E178)&lt;=73050)),NOT(AND(ISNUMBER(F178),N(F178)&gt;=1,N(F178)&lt;=3650))),"Check inputs","OK"))))</f>
        <v/>
      </c>
    </row>
    <row r="179" spans="1:13" x14ac:dyDescent="0.25">
      <c r="A179" s="12"/>
      <c r="B179" s="13"/>
      <c r="C179" s="13"/>
      <c r="D179" s="13"/>
      <c r="E179" s="14"/>
      <c r="F179" s="15"/>
      <c r="G179" s="16" t="str">
        <f>IF($A179="","",MAX(IF(AND(ISNUMBER(E179),N(E179)&gt;=18264,N(E179)&lt;=73050),E179,0),SUMPRODUCT(MAX(('Service Log'!$B$2:$B$501=$A179)*'Service Log'!$M$2:$M$501))))</f>
        <v/>
      </c>
      <c r="H179" s="16" t="str">
        <f>IF($A179="","",IF(ISNUMBER(F179),G179+F179,"n/a"))</f>
        <v/>
      </c>
      <c r="I179" s="17" t="str">
        <f>IF($A179="","",IF(AND(ISNUMBER(H179),AND(ISNUMBER(Dashboard!$B$4),N(Dashboard!$B$4)&gt;=18264,N(Dashboard!$B$4)&lt;=73050)),H179-Dashboard!$B$4,"n/a"))</f>
        <v/>
      </c>
      <c r="J179" s="18" t="str">
        <f>IF($A179="","",IF(OR(SUM(Dashboard!$B$18:$B$23)&gt;0,NOT(ISNUMBER(I179))),"Check data",IF(I179&lt;0,"Overdue",IF(I179&lt;=Dashboard!$B$5,"Due soon","OK"))))</f>
        <v/>
      </c>
      <c r="K179" s="17" t="str">
        <f>IF($A179="","",SUMPRODUCT(--('Service Log'!$B$2:$B$501=$A179)))</f>
        <v/>
      </c>
      <c r="L179" s="19" t="str">
        <f>IF($A179="","",SUMPRODUCT(--('Service Log'!$B$2:$B$501=$A179),'Service Log'!$K$2:$K$501))</f>
        <v/>
      </c>
      <c r="M179" s="18" t="str">
        <f>IF(COUNTA($A179:$F179)=0,"",IF($A179="","Check ID",IF(SUMPRODUCT(--($A$2:$A$201=$A179))&gt;1,"Duplicate ID",IF(OR(NOT(AND(ISNUMBER(E179),N(E179)&gt;=18264,N(E179)&lt;=73050)),NOT(AND(ISNUMBER(F179),N(F179)&gt;=1,N(F179)&lt;=3650))),"Check inputs","OK"))))</f>
        <v/>
      </c>
    </row>
    <row r="180" spans="1:13" x14ac:dyDescent="0.25">
      <c r="A180" s="12"/>
      <c r="B180" s="13"/>
      <c r="C180" s="13"/>
      <c r="D180" s="13"/>
      <c r="E180" s="14"/>
      <c r="F180" s="15"/>
      <c r="G180" s="16" t="str">
        <f>IF($A180="","",MAX(IF(AND(ISNUMBER(E180),N(E180)&gt;=18264,N(E180)&lt;=73050),E180,0),SUMPRODUCT(MAX(('Service Log'!$B$2:$B$501=$A180)*'Service Log'!$M$2:$M$501))))</f>
        <v/>
      </c>
      <c r="H180" s="16" t="str">
        <f>IF($A180="","",IF(ISNUMBER(F180),G180+F180,"n/a"))</f>
        <v/>
      </c>
      <c r="I180" s="17" t="str">
        <f>IF($A180="","",IF(AND(ISNUMBER(H180),AND(ISNUMBER(Dashboard!$B$4),N(Dashboard!$B$4)&gt;=18264,N(Dashboard!$B$4)&lt;=73050)),H180-Dashboard!$B$4,"n/a"))</f>
        <v/>
      </c>
      <c r="J180" s="18" t="str">
        <f>IF($A180="","",IF(OR(SUM(Dashboard!$B$18:$B$23)&gt;0,NOT(ISNUMBER(I180))),"Check data",IF(I180&lt;0,"Overdue",IF(I180&lt;=Dashboard!$B$5,"Due soon","OK"))))</f>
        <v/>
      </c>
      <c r="K180" s="17" t="str">
        <f>IF($A180="","",SUMPRODUCT(--('Service Log'!$B$2:$B$501=$A180)))</f>
        <v/>
      </c>
      <c r="L180" s="19" t="str">
        <f>IF($A180="","",SUMPRODUCT(--('Service Log'!$B$2:$B$501=$A180),'Service Log'!$K$2:$K$501))</f>
        <v/>
      </c>
      <c r="M180" s="18" t="str">
        <f>IF(COUNTA($A180:$F180)=0,"",IF($A180="","Check ID",IF(SUMPRODUCT(--($A$2:$A$201=$A180))&gt;1,"Duplicate ID",IF(OR(NOT(AND(ISNUMBER(E180),N(E180)&gt;=18264,N(E180)&lt;=73050)),NOT(AND(ISNUMBER(F180),N(F180)&gt;=1,N(F180)&lt;=3650))),"Check inputs","OK"))))</f>
        <v/>
      </c>
    </row>
    <row r="181" spans="1:13" x14ac:dyDescent="0.25">
      <c r="A181" s="12"/>
      <c r="B181" s="13"/>
      <c r="C181" s="13"/>
      <c r="D181" s="13"/>
      <c r="E181" s="14"/>
      <c r="F181" s="15"/>
      <c r="G181" s="16" t="str">
        <f>IF($A181="","",MAX(IF(AND(ISNUMBER(E181),N(E181)&gt;=18264,N(E181)&lt;=73050),E181,0),SUMPRODUCT(MAX(('Service Log'!$B$2:$B$501=$A181)*'Service Log'!$M$2:$M$501))))</f>
        <v/>
      </c>
      <c r="H181" s="16" t="str">
        <f>IF($A181="","",IF(ISNUMBER(F181),G181+F181,"n/a"))</f>
        <v/>
      </c>
      <c r="I181" s="17" t="str">
        <f>IF($A181="","",IF(AND(ISNUMBER(H181),AND(ISNUMBER(Dashboard!$B$4),N(Dashboard!$B$4)&gt;=18264,N(Dashboard!$B$4)&lt;=73050)),H181-Dashboard!$B$4,"n/a"))</f>
        <v/>
      </c>
      <c r="J181" s="18" t="str">
        <f>IF($A181="","",IF(OR(SUM(Dashboard!$B$18:$B$23)&gt;0,NOT(ISNUMBER(I181))),"Check data",IF(I181&lt;0,"Overdue",IF(I181&lt;=Dashboard!$B$5,"Due soon","OK"))))</f>
        <v/>
      </c>
      <c r="K181" s="17" t="str">
        <f>IF($A181="","",SUMPRODUCT(--('Service Log'!$B$2:$B$501=$A181)))</f>
        <v/>
      </c>
      <c r="L181" s="19" t="str">
        <f>IF($A181="","",SUMPRODUCT(--('Service Log'!$B$2:$B$501=$A181),'Service Log'!$K$2:$K$501))</f>
        <v/>
      </c>
      <c r="M181" s="18" t="str">
        <f>IF(COUNTA($A181:$F181)=0,"",IF($A181="","Check ID",IF(SUMPRODUCT(--($A$2:$A$201=$A181))&gt;1,"Duplicate ID",IF(OR(NOT(AND(ISNUMBER(E181),N(E181)&gt;=18264,N(E181)&lt;=73050)),NOT(AND(ISNUMBER(F181),N(F181)&gt;=1,N(F181)&lt;=3650))),"Check inputs","OK"))))</f>
        <v/>
      </c>
    </row>
    <row r="182" spans="1:13" x14ac:dyDescent="0.25">
      <c r="A182" s="12"/>
      <c r="B182" s="13"/>
      <c r="C182" s="13"/>
      <c r="D182" s="13"/>
      <c r="E182" s="14"/>
      <c r="F182" s="15"/>
      <c r="G182" s="16" t="str">
        <f>IF($A182="","",MAX(IF(AND(ISNUMBER(E182),N(E182)&gt;=18264,N(E182)&lt;=73050),E182,0),SUMPRODUCT(MAX(('Service Log'!$B$2:$B$501=$A182)*'Service Log'!$M$2:$M$501))))</f>
        <v/>
      </c>
      <c r="H182" s="16" t="str">
        <f>IF($A182="","",IF(ISNUMBER(F182),G182+F182,"n/a"))</f>
        <v/>
      </c>
      <c r="I182" s="17" t="str">
        <f>IF($A182="","",IF(AND(ISNUMBER(H182),AND(ISNUMBER(Dashboard!$B$4),N(Dashboard!$B$4)&gt;=18264,N(Dashboard!$B$4)&lt;=73050)),H182-Dashboard!$B$4,"n/a"))</f>
        <v/>
      </c>
      <c r="J182" s="18" t="str">
        <f>IF($A182="","",IF(OR(SUM(Dashboard!$B$18:$B$23)&gt;0,NOT(ISNUMBER(I182))),"Check data",IF(I182&lt;0,"Overdue",IF(I182&lt;=Dashboard!$B$5,"Due soon","OK"))))</f>
        <v/>
      </c>
      <c r="K182" s="17" t="str">
        <f>IF($A182="","",SUMPRODUCT(--('Service Log'!$B$2:$B$501=$A182)))</f>
        <v/>
      </c>
      <c r="L182" s="19" t="str">
        <f>IF($A182="","",SUMPRODUCT(--('Service Log'!$B$2:$B$501=$A182),'Service Log'!$K$2:$K$501))</f>
        <v/>
      </c>
      <c r="M182" s="18" t="str">
        <f>IF(COUNTA($A182:$F182)=0,"",IF($A182="","Check ID",IF(SUMPRODUCT(--($A$2:$A$201=$A182))&gt;1,"Duplicate ID",IF(OR(NOT(AND(ISNUMBER(E182),N(E182)&gt;=18264,N(E182)&lt;=73050)),NOT(AND(ISNUMBER(F182),N(F182)&gt;=1,N(F182)&lt;=3650))),"Check inputs","OK"))))</f>
        <v/>
      </c>
    </row>
    <row r="183" spans="1:13" x14ac:dyDescent="0.25">
      <c r="A183" s="12"/>
      <c r="B183" s="13"/>
      <c r="C183" s="13"/>
      <c r="D183" s="13"/>
      <c r="E183" s="14"/>
      <c r="F183" s="15"/>
      <c r="G183" s="16" t="str">
        <f>IF($A183="","",MAX(IF(AND(ISNUMBER(E183),N(E183)&gt;=18264,N(E183)&lt;=73050),E183,0),SUMPRODUCT(MAX(('Service Log'!$B$2:$B$501=$A183)*'Service Log'!$M$2:$M$501))))</f>
        <v/>
      </c>
      <c r="H183" s="16" t="str">
        <f>IF($A183="","",IF(ISNUMBER(F183),G183+F183,"n/a"))</f>
        <v/>
      </c>
      <c r="I183" s="17" t="str">
        <f>IF($A183="","",IF(AND(ISNUMBER(H183),AND(ISNUMBER(Dashboard!$B$4),N(Dashboard!$B$4)&gt;=18264,N(Dashboard!$B$4)&lt;=73050)),H183-Dashboard!$B$4,"n/a"))</f>
        <v/>
      </c>
      <c r="J183" s="18" t="str">
        <f>IF($A183="","",IF(OR(SUM(Dashboard!$B$18:$B$23)&gt;0,NOT(ISNUMBER(I183))),"Check data",IF(I183&lt;0,"Overdue",IF(I183&lt;=Dashboard!$B$5,"Due soon","OK"))))</f>
        <v/>
      </c>
      <c r="K183" s="17" t="str">
        <f>IF($A183="","",SUMPRODUCT(--('Service Log'!$B$2:$B$501=$A183)))</f>
        <v/>
      </c>
      <c r="L183" s="19" t="str">
        <f>IF($A183="","",SUMPRODUCT(--('Service Log'!$B$2:$B$501=$A183),'Service Log'!$K$2:$K$501))</f>
        <v/>
      </c>
      <c r="M183" s="18" t="str">
        <f>IF(COUNTA($A183:$F183)=0,"",IF($A183="","Check ID",IF(SUMPRODUCT(--($A$2:$A$201=$A183))&gt;1,"Duplicate ID",IF(OR(NOT(AND(ISNUMBER(E183),N(E183)&gt;=18264,N(E183)&lt;=73050)),NOT(AND(ISNUMBER(F183),N(F183)&gt;=1,N(F183)&lt;=3650))),"Check inputs","OK"))))</f>
        <v/>
      </c>
    </row>
    <row r="184" spans="1:13" x14ac:dyDescent="0.25">
      <c r="A184" s="12"/>
      <c r="B184" s="13"/>
      <c r="C184" s="13"/>
      <c r="D184" s="13"/>
      <c r="E184" s="14"/>
      <c r="F184" s="15"/>
      <c r="G184" s="16" t="str">
        <f>IF($A184="","",MAX(IF(AND(ISNUMBER(E184),N(E184)&gt;=18264,N(E184)&lt;=73050),E184,0),SUMPRODUCT(MAX(('Service Log'!$B$2:$B$501=$A184)*'Service Log'!$M$2:$M$501))))</f>
        <v/>
      </c>
      <c r="H184" s="16" t="str">
        <f>IF($A184="","",IF(ISNUMBER(F184),G184+F184,"n/a"))</f>
        <v/>
      </c>
      <c r="I184" s="17" t="str">
        <f>IF($A184="","",IF(AND(ISNUMBER(H184),AND(ISNUMBER(Dashboard!$B$4),N(Dashboard!$B$4)&gt;=18264,N(Dashboard!$B$4)&lt;=73050)),H184-Dashboard!$B$4,"n/a"))</f>
        <v/>
      </c>
      <c r="J184" s="18" t="str">
        <f>IF($A184="","",IF(OR(SUM(Dashboard!$B$18:$B$23)&gt;0,NOT(ISNUMBER(I184))),"Check data",IF(I184&lt;0,"Overdue",IF(I184&lt;=Dashboard!$B$5,"Due soon","OK"))))</f>
        <v/>
      </c>
      <c r="K184" s="17" t="str">
        <f>IF($A184="","",SUMPRODUCT(--('Service Log'!$B$2:$B$501=$A184)))</f>
        <v/>
      </c>
      <c r="L184" s="19" t="str">
        <f>IF($A184="","",SUMPRODUCT(--('Service Log'!$B$2:$B$501=$A184),'Service Log'!$K$2:$K$501))</f>
        <v/>
      </c>
      <c r="M184" s="18" t="str">
        <f>IF(COUNTA($A184:$F184)=0,"",IF($A184="","Check ID",IF(SUMPRODUCT(--($A$2:$A$201=$A184))&gt;1,"Duplicate ID",IF(OR(NOT(AND(ISNUMBER(E184),N(E184)&gt;=18264,N(E184)&lt;=73050)),NOT(AND(ISNUMBER(F184),N(F184)&gt;=1,N(F184)&lt;=3650))),"Check inputs","OK"))))</f>
        <v/>
      </c>
    </row>
    <row r="185" spans="1:13" x14ac:dyDescent="0.25">
      <c r="A185" s="12"/>
      <c r="B185" s="13"/>
      <c r="C185" s="13"/>
      <c r="D185" s="13"/>
      <c r="E185" s="14"/>
      <c r="F185" s="15"/>
      <c r="G185" s="16" t="str">
        <f>IF($A185="","",MAX(IF(AND(ISNUMBER(E185),N(E185)&gt;=18264,N(E185)&lt;=73050),E185,0),SUMPRODUCT(MAX(('Service Log'!$B$2:$B$501=$A185)*'Service Log'!$M$2:$M$501))))</f>
        <v/>
      </c>
      <c r="H185" s="16" t="str">
        <f>IF($A185="","",IF(ISNUMBER(F185),G185+F185,"n/a"))</f>
        <v/>
      </c>
      <c r="I185" s="17" t="str">
        <f>IF($A185="","",IF(AND(ISNUMBER(H185),AND(ISNUMBER(Dashboard!$B$4),N(Dashboard!$B$4)&gt;=18264,N(Dashboard!$B$4)&lt;=73050)),H185-Dashboard!$B$4,"n/a"))</f>
        <v/>
      </c>
      <c r="J185" s="18" t="str">
        <f>IF($A185="","",IF(OR(SUM(Dashboard!$B$18:$B$23)&gt;0,NOT(ISNUMBER(I185))),"Check data",IF(I185&lt;0,"Overdue",IF(I185&lt;=Dashboard!$B$5,"Due soon","OK"))))</f>
        <v/>
      </c>
      <c r="K185" s="17" t="str">
        <f>IF($A185="","",SUMPRODUCT(--('Service Log'!$B$2:$B$501=$A185)))</f>
        <v/>
      </c>
      <c r="L185" s="19" t="str">
        <f>IF($A185="","",SUMPRODUCT(--('Service Log'!$B$2:$B$501=$A185),'Service Log'!$K$2:$K$501))</f>
        <v/>
      </c>
      <c r="M185" s="18" t="str">
        <f>IF(COUNTA($A185:$F185)=0,"",IF($A185="","Check ID",IF(SUMPRODUCT(--($A$2:$A$201=$A185))&gt;1,"Duplicate ID",IF(OR(NOT(AND(ISNUMBER(E185),N(E185)&gt;=18264,N(E185)&lt;=73050)),NOT(AND(ISNUMBER(F185),N(F185)&gt;=1,N(F185)&lt;=3650))),"Check inputs","OK"))))</f>
        <v/>
      </c>
    </row>
    <row r="186" spans="1:13" x14ac:dyDescent="0.25">
      <c r="A186" s="12"/>
      <c r="B186" s="13"/>
      <c r="C186" s="13"/>
      <c r="D186" s="13"/>
      <c r="E186" s="14"/>
      <c r="F186" s="15"/>
      <c r="G186" s="16" t="str">
        <f>IF($A186="","",MAX(IF(AND(ISNUMBER(E186),N(E186)&gt;=18264,N(E186)&lt;=73050),E186,0),SUMPRODUCT(MAX(('Service Log'!$B$2:$B$501=$A186)*'Service Log'!$M$2:$M$501))))</f>
        <v/>
      </c>
      <c r="H186" s="16" t="str">
        <f>IF($A186="","",IF(ISNUMBER(F186),G186+F186,"n/a"))</f>
        <v/>
      </c>
      <c r="I186" s="17" t="str">
        <f>IF($A186="","",IF(AND(ISNUMBER(H186),AND(ISNUMBER(Dashboard!$B$4),N(Dashboard!$B$4)&gt;=18264,N(Dashboard!$B$4)&lt;=73050)),H186-Dashboard!$B$4,"n/a"))</f>
        <v/>
      </c>
      <c r="J186" s="18" t="str">
        <f>IF($A186="","",IF(OR(SUM(Dashboard!$B$18:$B$23)&gt;0,NOT(ISNUMBER(I186))),"Check data",IF(I186&lt;0,"Overdue",IF(I186&lt;=Dashboard!$B$5,"Due soon","OK"))))</f>
        <v/>
      </c>
      <c r="K186" s="17" t="str">
        <f>IF($A186="","",SUMPRODUCT(--('Service Log'!$B$2:$B$501=$A186)))</f>
        <v/>
      </c>
      <c r="L186" s="19" t="str">
        <f>IF($A186="","",SUMPRODUCT(--('Service Log'!$B$2:$B$501=$A186),'Service Log'!$K$2:$K$501))</f>
        <v/>
      </c>
      <c r="M186" s="18" t="str">
        <f>IF(COUNTA($A186:$F186)=0,"",IF($A186="","Check ID",IF(SUMPRODUCT(--($A$2:$A$201=$A186))&gt;1,"Duplicate ID",IF(OR(NOT(AND(ISNUMBER(E186),N(E186)&gt;=18264,N(E186)&lt;=73050)),NOT(AND(ISNUMBER(F186),N(F186)&gt;=1,N(F186)&lt;=3650))),"Check inputs","OK"))))</f>
        <v/>
      </c>
    </row>
    <row r="187" spans="1:13" x14ac:dyDescent="0.25">
      <c r="A187" s="12"/>
      <c r="B187" s="13"/>
      <c r="C187" s="13"/>
      <c r="D187" s="13"/>
      <c r="E187" s="14"/>
      <c r="F187" s="15"/>
      <c r="G187" s="16" t="str">
        <f>IF($A187="","",MAX(IF(AND(ISNUMBER(E187),N(E187)&gt;=18264,N(E187)&lt;=73050),E187,0),SUMPRODUCT(MAX(('Service Log'!$B$2:$B$501=$A187)*'Service Log'!$M$2:$M$501))))</f>
        <v/>
      </c>
      <c r="H187" s="16" t="str">
        <f>IF($A187="","",IF(ISNUMBER(F187),G187+F187,"n/a"))</f>
        <v/>
      </c>
      <c r="I187" s="17" t="str">
        <f>IF($A187="","",IF(AND(ISNUMBER(H187),AND(ISNUMBER(Dashboard!$B$4),N(Dashboard!$B$4)&gt;=18264,N(Dashboard!$B$4)&lt;=73050)),H187-Dashboard!$B$4,"n/a"))</f>
        <v/>
      </c>
      <c r="J187" s="18" t="str">
        <f>IF($A187="","",IF(OR(SUM(Dashboard!$B$18:$B$23)&gt;0,NOT(ISNUMBER(I187))),"Check data",IF(I187&lt;0,"Overdue",IF(I187&lt;=Dashboard!$B$5,"Due soon","OK"))))</f>
        <v/>
      </c>
      <c r="K187" s="17" t="str">
        <f>IF($A187="","",SUMPRODUCT(--('Service Log'!$B$2:$B$501=$A187)))</f>
        <v/>
      </c>
      <c r="L187" s="19" t="str">
        <f>IF($A187="","",SUMPRODUCT(--('Service Log'!$B$2:$B$501=$A187),'Service Log'!$K$2:$K$501))</f>
        <v/>
      </c>
      <c r="M187" s="18" t="str">
        <f>IF(COUNTA($A187:$F187)=0,"",IF($A187="","Check ID",IF(SUMPRODUCT(--($A$2:$A$201=$A187))&gt;1,"Duplicate ID",IF(OR(NOT(AND(ISNUMBER(E187),N(E187)&gt;=18264,N(E187)&lt;=73050)),NOT(AND(ISNUMBER(F187),N(F187)&gt;=1,N(F187)&lt;=3650))),"Check inputs","OK"))))</f>
        <v/>
      </c>
    </row>
    <row r="188" spans="1:13" x14ac:dyDescent="0.25">
      <c r="A188" s="12"/>
      <c r="B188" s="13"/>
      <c r="C188" s="13"/>
      <c r="D188" s="13"/>
      <c r="E188" s="14"/>
      <c r="F188" s="15"/>
      <c r="G188" s="16" t="str">
        <f>IF($A188="","",MAX(IF(AND(ISNUMBER(E188),N(E188)&gt;=18264,N(E188)&lt;=73050),E188,0),SUMPRODUCT(MAX(('Service Log'!$B$2:$B$501=$A188)*'Service Log'!$M$2:$M$501))))</f>
        <v/>
      </c>
      <c r="H188" s="16" t="str">
        <f>IF($A188="","",IF(ISNUMBER(F188),G188+F188,"n/a"))</f>
        <v/>
      </c>
      <c r="I188" s="17" t="str">
        <f>IF($A188="","",IF(AND(ISNUMBER(H188),AND(ISNUMBER(Dashboard!$B$4),N(Dashboard!$B$4)&gt;=18264,N(Dashboard!$B$4)&lt;=73050)),H188-Dashboard!$B$4,"n/a"))</f>
        <v/>
      </c>
      <c r="J188" s="18" t="str">
        <f>IF($A188="","",IF(OR(SUM(Dashboard!$B$18:$B$23)&gt;0,NOT(ISNUMBER(I188))),"Check data",IF(I188&lt;0,"Overdue",IF(I188&lt;=Dashboard!$B$5,"Due soon","OK"))))</f>
        <v/>
      </c>
      <c r="K188" s="17" t="str">
        <f>IF($A188="","",SUMPRODUCT(--('Service Log'!$B$2:$B$501=$A188)))</f>
        <v/>
      </c>
      <c r="L188" s="19" t="str">
        <f>IF($A188="","",SUMPRODUCT(--('Service Log'!$B$2:$B$501=$A188),'Service Log'!$K$2:$K$501))</f>
        <v/>
      </c>
      <c r="M188" s="18" t="str">
        <f>IF(COUNTA($A188:$F188)=0,"",IF($A188="","Check ID",IF(SUMPRODUCT(--($A$2:$A$201=$A188))&gt;1,"Duplicate ID",IF(OR(NOT(AND(ISNUMBER(E188),N(E188)&gt;=18264,N(E188)&lt;=73050)),NOT(AND(ISNUMBER(F188),N(F188)&gt;=1,N(F188)&lt;=3650))),"Check inputs","OK"))))</f>
        <v/>
      </c>
    </row>
    <row r="189" spans="1:13" x14ac:dyDescent="0.25">
      <c r="A189" s="12"/>
      <c r="B189" s="13"/>
      <c r="C189" s="13"/>
      <c r="D189" s="13"/>
      <c r="E189" s="14"/>
      <c r="F189" s="15"/>
      <c r="G189" s="16" t="str">
        <f>IF($A189="","",MAX(IF(AND(ISNUMBER(E189),N(E189)&gt;=18264,N(E189)&lt;=73050),E189,0),SUMPRODUCT(MAX(('Service Log'!$B$2:$B$501=$A189)*'Service Log'!$M$2:$M$501))))</f>
        <v/>
      </c>
      <c r="H189" s="16" t="str">
        <f>IF($A189="","",IF(ISNUMBER(F189),G189+F189,"n/a"))</f>
        <v/>
      </c>
      <c r="I189" s="17" t="str">
        <f>IF($A189="","",IF(AND(ISNUMBER(H189),AND(ISNUMBER(Dashboard!$B$4),N(Dashboard!$B$4)&gt;=18264,N(Dashboard!$B$4)&lt;=73050)),H189-Dashboard!$B$4,"n/a"))</f>
        <v/>
      </c>
      <c r="J189" s="18" t="str">
        <f>IF($A189="","",IF(OR(SUM(Dashboard!$B$18:$B$23)&gt;0,NOT(ISNUMBER(I189))),"Check data",IF(I189&lt;0,"Overdue",IF(I189&lt;=Dashboard!$B$5,"Due soon","OK"))))</f>
        <v/>
      </c>
      <c r="K189" s="17" t="str">
        <f>IF($A189="","",SUMPRODUCT(--('Service Log'!$B$2:$B$501=$A189)))</f>
        <v/>
      </c>
      <c r="L189" s="19" t="str">
        <f>IF($A189="","",SUMPRODUCT(--('Service Log'!$B$2:$B$501=$A189),'Service Log'!$K$2:$K$501))</f>
        <v/>
      </c>
      <c r="M189" s="18" t="str">
        <f>IF(COUNTA($A189:$F189)=0,"",IF($A189="","Check ID",IF(SUMPRODUCT(--($A$2:$A$201=$A189))&gt;1,"Duplicate ID",IF(OR(NOT(AND(ISNUMBER(E189),N(E189)&gt;=18264,N(E189)&lt;=73050)),NOT(AND(ISNUMBER(F189),N(F189)&gt;=1,N(F189)&lt;=3650))),"Check inputs","OK"))))</f>
        <v/>
      </c>
    </row>
    <row r="190" spans="1:13" x14ac:dyDescent="0.25">
      <c r="A190" s="12"/>
      <c r="B190" s="13"/>
      <c r="C190" s="13"/>
      <c r="D190" s="13"/>
      <c r="E190" s="14"/>
      <c r="F190" s="15"/>
      <c r="G190" s="16" t="str">
        <f>IF($A190="","",MAX(IF(AND(ISNUMBER(E190),N(E190)&gt;=18264,N(E190)&lt;=73050),E190,0),SUMPRODUCT(MAX(('Service Log'!$B$2:$B$501=$A190)*'Service Log'!$M$2:$M$501))))</f>
        <v/>
      </c>
      <c r="H190" s="16" t="str">
        <f>IF($A190="","",IF(ISNUMBER(F190),G190+F190,"n/a"))</f>
        <v/>
      </c>
      <c r="I190" s="17" t="str">
        <f>IF($A190="","",IF(AND(ISNUMBER(H190),AND(ISNUMBER(Dashboard!$B$4),N(Dashboard!$B$4)&gt;=18264,N(Dashboard!$B$4)&lt;=73050)),H190-Dashboard!$B$4,"n/a"))</f>
        <v/>
      </c>
      <c r="J190" s="18" t="str">
        <f>IF($A190="","",IF(OR(SUM(Dashboard!$B$18:$B$23)&gt;0,NOT(ISNUMBER(I190))),"Check data",IF(I190&lt;0,"Overdue",IF(I190&lt;=Dashboard!$B$5,"Due soon","OK"))))</f>
        <v/>
      </c>
      <c r="K190" s="17" t="str">
        <f>IF($A190="","",SUMPRODUCT(--('Service Log'!$B$2:$B$501=$A190)))</f>
        <v/>
      </c>
      <c r="L190" s="19" t="str">
        <f>IF($A190="","",SUMPRODUCT(--('Service Log'!$B$2:$B$501=$A190),'Service Log'!$K$2:$K$501))</f>
        <v/>
      </c>
      <c r="M190" s="18" t="str">
        <f>IF(COUNTA($A190:$F190)=0,"",IF($A190="","Check ID",IF(SUMPRODUCT(--($A$2:$A$201=$A190))&gt;1,"Duplicate ID",IF(OR(NOT(AND(ISNUMBER(E190),N(E190)&gt;=18264,N(E190)&lt;=73050)),NOT(AND(ISNUMBER(F190),N(F190)&gt;=1,N(F190)&lt;=3650))),"Check inputs","OK"))))</f>
        <v/>
      </c>
    </row>
    <row r="191" spans="1:13" x14ac:dyDescent="0.25">
      <c r="A191" s="12"/>
      <c r="B191" s="13"/>
      <c r="C191" s="13"/>
      <c r="D191" s="13"/>
      <c r="E191" s="14"/>
      <c r="F191" s="15"/>
      <c r="G191" s="16" t="str">
        <f>IF($A191="","",MAX(IF(AND(ISNUMBER(E191),N(E191)&gt;=18264,N(E191)&lt;=73050),E191,0),SUMPRODUCT(MAX(('Service Log'!$B$2:$B$501=$A191)*'Service Log'!$M$2:$M$501))))</f>
        <v/>
      </c>
      <c r="H191" s="16" t="str">
        <f>IF($A191="","",IF(ISNUMBER(F191),G191+F191,"n/a"))</f>
        <v/>
      </c>
      <c r="I191" s="17" t="str">
        <f>IF($A191="","",IF(AND(ISNUMBER(H191),AND(ISNUMBER(Dashboard!$B$4),N(Dashboard!$B$4)&gt;=18264,N(Dashboard!$B$4)&lt;=73050)),H191-Dashboard!$B$4,"n/a"))</f>
        <v/>
      </c>
      <c r="J191" s="18" t="str">
        <f>IF($A191="","",IF(OR(SUM(Dashboard!$B$18:$B$23)&gt;0,NOT(ISNUMBER(I191))),"Check data",IF(I191&lt;0,"Overdue",IF(I191&lt;=Dashboard!$B$5,"Due soon","OK"))))</f>
        <v/>
      </c>
      <c r="K191" s="17" t="str">
        <f>IF($A191="","",SUMPRODUCT(--('Service Log'!$B$2:$B$501=$A191)))</f>
        <v/>
      </c>
      <c r="L191" s="19" t="str">
        <f>IF($A191="","",SUMPRODUCT(--('Service Log'!$B$2:$B$501=$A191),'Service Log'!$K$2:$K$501))</f>
        <v/>
      </c>
      <c r="M191" s="18" t="str">
        <f>IF(COUNTA($A191:$F191)=0,"",IF($A191="","Check ID",IF(SUMPRODUCT(--($A$2:$A$201=$A191))&gt;1,"Duplicate ID",IF(OR(NOT(AND(ISNUMBER(E191),N(E191)&gt;=18264,N(E191)&lt;=73050)),NOT(AND(ISNUMBER(F191),N(F191)&gt;=1,N(F191)&lt;=3650))),"Check inputs","OK"))))</f>
        <v/>
      </c>
    </row>
    <row r="192" spans="1:13" x14ac:dyDescent="0.25">
      <c r="A192" s="12"/>
      <c r="B192" s="13"/>
      <c r="C192" s="13"/>
      <c r="D192" s="13"/>
      <c r="E192" s="14"/>
      <c r="F192" s="15"/>
      <c r="G192" s="16" t="str">
        <f>IF($A192="","",MAX(IF(AND(ISNUMBER(E192),N(E192)&gt;=18264,N(E192)&lt;=73050),E192,0),SUMPRODUCT(MAX(('Service Log'!$B$2:$B$501=$A192)*'Service Log'!$M$2:$M$501))))</f>
        <v/>
      </c>
      <c r="H192" s="16" t="str">
        <f>IF($A192="","",IF(ISNUMBER(F192),G192+F192,"n/a"))</f>
        <v/>
      </c>
      <c r="I192" s="17" t="str">
        <f>IF($A192="","",IF(AND(ISNUMBER(H192),AND(ISNUMBER(Dashboard!$B$4),N(Dashboard!$B$4)&gt;=18264,N(Dashboard!$B$4)&lt;=73050)),H192-Dashboard!$B$4,"n/a"))</f>
        <v/>
      </c>
      <c r="J192" s="18" t="str">
        <f>IF($A192="","",IF(OR(SUM(Dashboard!$B$18:$B$23)&gt;0,NOT(ISNUMBER(I192))),"Check data",IF(I192&lt;0,"Overdue",IF(I192&lt;=Dashboard!$B$5,"Due soon","OK"))))</f>
        <v/>
      </c>
      <c r="K192" s="17" t="str">
        <f>IF($A192="","",SUMPRODUCT(--('Service Log'!$B$2:$B$501=$A192)))</f>
        <v/>
      </c>
      <c r="L192" s="19" t="str">
        <f>IF($A192="","",SUMPRODUCT(--('Service Log'!$B$2:$B$501=$A192),'Service Log'!$K$2:$K$501))</f>
        <v/>
      </c>
      <c r="M192" s="18" t="str">
        <f>IF(COUNTA($A192:$F192)=0,"",IF($A192="","Check ID",IF(SUMPRODUCT(--($A$2:$A$201=$A192))&gt;1,"Duplicate ID",IF(OR(NOT(AND(ISNUMBER(E192),N(E192)&gt;=18264,N(E192)&lt;=73050)),NOT(AND(ISNUMBER(F192),N(F192)&gt;=1,N(F192)&lt;=3650))),"Check inputs","OK"))))</f>
        <v/>
      </c>
    </row>
    <row r="193" spans="1:13" x14ac:dyDescent="0.25">
      <c r="A193" s="12"/>
      <c r="B193" s="13"/>
      <c r="C193" s="13"/>
      <c r="D193" s="13"/>
      <c r="E193" s="14"/>
      <c r="F193" s="15"/>
      <c r="G193" s="16" t="str">
        <f>IF($A193="","",MAX(IF(AND(ISNUMBER(E193),N(E193)&gt;=18264,N(E193)&lt;=73050),E193,0),SUMPRODUCT(MAX(('Service Log'!$B$2:$B$501=$A193)*'Service Log'!$M$2:$M$501))))</f>
        <v/>
      </c>
      <c r="H193" s="16" t="str">
        <f>IF($A193="","",IF(ISNUMBER(F193),G193+F193,"n/a"))</f>
        <v/>
      </c>
      <c r="I193" s="17" t="str">
        <f>IF($A193="","",IF(AND(ISNUMBER(H193),AND(ISNUMBER(Dashboard!$B$4),N(Dashboard!$B$4)&gt;=18264,N(Dashboard!$B$4)&lt;=73050)),H193-Dashboard!$B$4,"n/a"))</f>
        <v/>
      </c>
      <c r="J193" s="18" t="str">
        <f>IF($A193="","",IF(OR(SUM(Dashboard!$B$18:$B$23)&gt;0,NOT(ISNUMBER(I193))),"Check data",IF(I193&lt;0,"Overdue",IF(I193&lt;=Dashboard!$B$5,"Due soon","OK"))))</f>
        <v/>
      </c>
      <c r="K193" s="17" t="str">
        <f>IF($A193="","",SUMPRODUCT(--('Service Log'!$B$2:$B$501=$A193)))</f>
        <v/>
      </c>
      <c r="L193" s="19" t="str">
        <f>IF($A193="","",SUMPRODUCT(--('Service Log'!$B$2:$B$501=$A193),'Service Log'!$K$2:$K$501))</f>
        <v/>
      </c>
      <c r="M193" s="18" t="str">
        <f>IF(COUNTA($A193:$F193)=0,"",IF($A193="","Check ID",IF(SUMPRODUCT(--($A$2:$A$201=$A193))&gt;1,"Duplicate ID",IF(OR(NOT(AND(ISNUMBER(E193),N(E193)&gt;=18264,N(E193)&lt;=73050)),NOT(AND(ISNUMBER(F193),N(F193)&gt;=1,N(F193)&lt;=3650))),"Check inputs","OK"))))</f>
        <v/>
      </c>
    </row>
    <row r="194" spans="1:13" x14ac:dyDescent="0.25">
      <c r="A194" s="12"/>
      <c r="B194" s="13"/>
      <c r="C194" s="13"/>
      <c r="D194" s="13"/>
      <c r="E194" s="14"/>
      <c r="F194" s="15"/>
      <c r="G194" s="16" t="str">
        <f>IF($A194="","",MAX(IF(AND(ISNUMBER(E194),N(E194)&gt;=18264,N(E194)&lt;=73050),E194,0),SUMPRODUCT(MAX(('Service Log'!$B$2:$B$501=$A194)*'Service Log'!$M$2:$M$501))))</f>
        <v/>
      </c>
      <c r="H194" s="16" t="str">
        <f>IF($A194="","",IF(ISNUMBER(F194),G194+F194,"n/a"))</f>
        <v/>
      </c>
      <c r="I194" s="17" t="str">
        <f>IF($A194="","",IF(AND(ISNUMBER(H194),AND(ISNUMBER(Dashboard!$B$4),N(Dashboard!$B$4)&gt;=18264,N(Dashboard!$B$4)&lt;=73050)),H194-Dashboard!$B$4,"n/a"))</f>
        <v/>
      </c>
      <c r="J194" s="18" t="str">
        <f>IF($A194="","",IF(OR(SUM(Dashboard!$B$18:$B$23)&gt;0,NOT(ISNUMBER(I194))),"Check data",IF(I194&lt;0,"Overdue",IF(I194&lt;=Dashboard!$B$5,"Due soon","OK"))))</f>
        <v/>
      </c>
      <c r="K194" s="17" t="str">
        <f>IF($A194="","",SUMPRODUCT(--('Service Log'!$B$2:$B$501=$A194)))</f>
        <v/>
      </c>
      <c r="L194" s="19" t="str">
        <f>IF($A194="","",SUMPRODUCT(--('Service Log'!$B$2:$B$501=$A194),'Service Log'!$K$2:$K$501))</f>
        <v/>
      </c>
      <c r="M194" s="18" t="str">
        <f>IF(COUNTA($A194:$F194)=0,"",IF($A194="","Check ID",IF(SUMPRODUCT(--($A$2:$A$201=$A194))&gt;1,"Duplicate ID",IF(OR(NOT(AND(ISNUMBER(E194),N(E194)&gt;=18264,N(E194)&lt;=73050)),NOT(AND(ISNUMBER(F194),N(F194)&gt;=1,N(F194)&lt;=3650))),"Check inputs","OK"))))</f>
        <v/>
      </c>
    </row>
    <row r="195" spans="1:13" x14ac:dyDescent="0.25">
      <c r="A195" s="12"/>
      <c r="B195" s="13"/>
      <c r="C195" s="13"/>
      <c r="D195" s="13"/>
      <c r="E195" s="14"/>
      <c r="F195" s="15"/>
      <c r="G195" s="16" t="str">
        <f>IF($A195="","",MAX(IF(AND(ISNUMBER(E195),N(E195)&gt;=18264,N(E195)&lt;=73050),E195,0),SUMPRODUCT(MAX(('Service Log'!$B$2:$B$501=$A195)*'Service Log'!$M$2:$M$501))))</f>
        <v/>
      </c>
      <c r="H195" s="16" t="str">
        <f>IF($A195="","",IF(ISNUMBER(F195),G195+F195,"n/a"))</f>
        <v/>
      </c>
      <c r="I195" s="17" t="str">
        <f>IF($A195="","",IF(AND(ISNUMBER(H195),AND(ISNUMBER(Dashboard!$B$4),N(Dashboard!$B$4)&gt;=18264,N(Dashboard!$B$4)&lt;=73050)),H195-Dashboard!$B$4,"n/a"))</f>
        <v/>
      </c>
      <c r="J195" s="18" t="str">
        <f>IF($A195="","",IF(OR(SUM(Dashboard!$B$18:$B$23)&gt;0,NOT(ISNUMBER(I195))),"Check data",IF(I195&lt;0,"Overdue",IF(I195&lt;=Dashboard!$B$5,"Due soon","OK"))))</f>
        <v/>
      </c>
      <c r="K195" s="17" t="str">
        <f>IF($A195="","",SUMPRODUCT(--('Service Log'!$B$2:$B$501=$A195)))</f>
        <v/>
      </c>
      <c r="L195" s="19" t="str">
        <f>IF($A195="","",SUMPRODUCT(--('Service Log'!$B$2:$B$501=$A195),'Service Log'!$K$2:$K$501))</f>
        <v/>
      </c>
      <c r="M195" s="18" t="str">
        <f>IF(COUNTA($A195:$F195)=0,"",IF($A195="","Check ID",IF(SUMPRODUCT(--($A$2:$A$201=$A195))&gt;1,"Duplicate ID",IF(OR(NOT(AND(ISNUMBER(E195),N(E195)&gt;=18264,N(E195)&lt;=73050)),NOT(AND(ISNUMBER(F195),N(F195)&gt;=1,N(F195)&lt;=3650))),"Check inputs","OK"))))</f>
        <v/>
      </c>
    </row>
    <row r="196" spans="1:13" x14ac:dyDescent="0.25">
      <c r="A196" s="12"/>
      <c r="B196" s="13"/>
      <c r="C196" s="13"/>
      <c r="D196" s="13"/>
      <c r="E196" s="14"/>
      <c r="F196" s="15"/>
      <c r="G196" s="16" t="str">
        <f>IF($A196="","",MAX(IF(AND(ISNUMBER(E196),N(E196)&gt;=18264,N(E196)&lt;=73050),E196,0),SUMPRODUCT(MAX(('Service Log'!$B$2:$B$501=$A196)*'Service Log'!$M$2:$M$501))))</f>
        <v/>
      </c>
      <c r="H196" s="16" t="str">
        <f>IF($A196="","",IF(ISNUMBER(F196),G196+F196,"n/a"))</f>
        <v/>
      </c>
      <c r="I196" s="17" t="str">
        <f>IF($A196="","",IF(AND(ISNUMBER(H196),AND(ISNUMBER(Dashboard!$B$4),N(Dashboard!$B$4)&gt;=18264,N(Dashboard!$B$4)&lt;=73050)),H196-Dashboard!$B$4,"n/a"))</f>
        <v/>
      </c>
      <c r="J196" s="18" t="str">
        <f>IF($A196="","",IF(OR(SUM(Dashboard!$B$18:$B$23)&gt;0,NOT(ISNUMBER(I196))),"Check data",IF(I196&lt;0,"Overdue",IF(I196&lt;=Dashboard!$B$5,"Due soon","OK"))))</f>
        <v/>
      </c>
      <c r="K196" s="17" t="str">
        <f>IF($A196="","",SUMPRODUCT(--('Service Log'!$B$2:$B$501=$A196)))</f>
        <v/>
      </c>
      <c r="L196" s="19" t="str">
        <f>IF($A196="","",SUMPRODUCT(--('Service Log'!$B$2:$B$501=$A196),'Service Log'!$K$2:$K$501))</f>
        <v/>
      </c>
      <c r="M196" s="18" t="str">
        <f>IF(COUNTA($A196:$F196)=0,"",IF($A196="","Check ID",IF(SUMPRODUCT(--($A$2:$A$201=$A196))&gt;1,"Duplicate ID",IF(OR(NOT(AND(ISNUMBER(E196),N(E196)&gt;=18264,N(E196)&lt;=73050)),NOT(AND(ISNUMBER(F196),N(F196)&gt;=1,N(F196)&lt;=3650))),"Check inputs","OK"))))</f>
        <v/>
      </c>
    </row>
    <row r="197" spans="1:13" x14ac:dyDescent="0.25">
      <c r="A197" s="12"/>
      <c r="B197" s="13"/>
      <c r="C197" s="13"/>
      <c r="D197" s="13"/>
      <c r="E197" s="14"/>
      <c r="F197" s="15"/>
      <c r="G197" s="16" t="str">
        <f>IF($A197="","",MAX(IF(AND(ISNUMBER(E197),N(E197)&gt;=18264,N(E197)&lt;=73050),E197,0),SUMPRODUCT(MAX(('Service Log'!$B$2:$B$501=$A197)*'Service Log'!$M$2:$M$501))))</f>
        <v/>
      </c>
      <c r="H197" s="16" t="str">
        <f>IF($A197="","",IF(ISNUMBER(F197),G197+F197,"n/a"))</f>
        <v/>
      </c>
      <c r="I197" s="17" t="str">
        <f>IF($A197="","",IF(AND(ISNUMBER(H197),AND(ISNUMBER(Dashboard!$B$4),N(Dashboard!$B$4)&gt;=18264,N(Dashboard!$B$4)&lt;=73050)),H197-Dashboard!$B$4,"n/a"))</f>
        <v/>
      </c>
      <c r="J197" s="18" t="str">
        <f>IF($A197="","",IF(OR(SUM(Dashboard!$B$18:$B$23)&gt;0,NOT(ISNUMBER(I197))),"Check data",IF(I197&lt;0,"Overdue",IF(I197&lt;=Dashboard!$B$5,"Due soon","OK"))))</f>
        <v/>
      </c>
      <c r="K197" s="17" t="str">
        <f>IF($A197="","",SUMPRODUCT(--('Service Log'!$B$2:$B$501=$A197)))</f>
        <v/>
      </c>
      <c r="L197" s="19" t="str">
        <f>IF($A197="","",SUMPRODUCT(--('Service Log'!$B$2:$B$501=$A197),'Service Log'!$K$2:$K$501))</f>
        <v/>
      </c>
      <c r="M197" s="18" t="str">
        <f>IF(COUNTA($A197:$F197)=0,"",IF($A197="","Check ID",IF(SUMPRODUCT(--($A$2:$A$201=$A197))&gt;1,"Duplicate ID",IF(OR(NOT(AND(ISNUMBER(E197),N(E197)&gt;=18264,N(E197)&lt;=73050)),NOT(AND(ISNUMBER(F197),N(F197)&gt;=1,N(F197)&lt;=3650))),"Check inputs","OK"))))</f>
        <v/>
      </c>
    </row>
    <row r="198" spans="1:13" x14ac:dyDescent="0.25">
      <c r="A198" s="12"/>
      <c r="B198" s="13"/>
      <c r="C198" s="13"/>
      <c r="D198" s="13"/>
      <c r="E198" s="14"/>
      <c r="F198" s="15"/>
      <c r="G198" s="16" t="str">
        <f>IF($A198="","",MAX(IF(AND(ISNUMBER(E198),N(E198)&gt;=18264,N(E198)&lt;=73050),E198,0),SUMPRODUCT(MAX(('Service Log'!$B$2:$B$501=$A198)*'Service Log'!$M$2:$M$501))))</f>
        <v/>
      </c>
      <c r="H198" s="16" t="str">
        <f>IF($A198="","",IF(ISNUMBER(F198),G198+F198,"n/a"))</f>
        <v/>
      </c>
      <c r="I198" s="17" t="str">
        <f>IF($A198="","",IF(AND(ISNUMBER(H198),AND(ISNUMBER(Dashboard!$B$4),N(Dashboard!$B$4)&gt;=18264,N(Dashboard!$B$4)&lt;=73050)),H198-Dashboard!$B$4,"n/a"))</f>
        <v/>
      </c>
      <c r="J198" s="18" t="str">
        <f>IF($A198="","",IF(OR(SUM(Dashboard!$B$18:$B$23)&gt;0,NOT(ISNUMBER(I198))),"Check data",IF(I198&lt;0,"Overdue",IF(I198&lt;=Dashboard!$B$5,"Due soon","OK"))))</f>
        <v/>
      </c>
      <c r="K198" s="17" t="str">
        <f>IF($A198="","",SUMPRODUCT(--('Service Log'!$B$2:$B$501=$A198)))</f>
        <v/>
      </c>
      <c r="L198" s="19" t="str">
        <f>IF($A198="","",SUMPRODUCT(--('Service Log'!$B$2:$B$501=$A198),'Service Log'!$K$2:$K$501))</f>
        <v/>
      </c>
      <c r="M198" s="18" t="str">
        <f>IF(COUNTA($A198:$F198)=0,"",IF($A198="","Check ID",IF(SUMPRODUCT(--($A$2:$A$201=$A198))&gt;1,"Duplicate ID",IF(OR(NOT(AND(ISNUMBER(E198),N(E198)&gt;=18264,N(E198)&lt;=73050)),NOT(AND(ISNUMBER(F198),N(F198)&gt;=1,N(F198)&lt;=3650))),"Check inputs","OK"))))</f>
        <v/>
      </c>
    </row>
    <row r="199" spans="1:13" x14ac:dyDescent="0.25">
      <c r="A199" s="12"/>
      <c r="B199" s="13"/>
      <c r="C199" s="13"/>
      <c r="D199" s="13"/>
      <c r="E199" s="14"/>
      <c r="F199" s="15"/>
      <c r="G199" s="16" t="str">
        <f>IF($A199="","",MAX(IF(AND(ISNUMBER(E199),N(E199)&gt;=18264,N(E199)&lt;=73050),E199,0),SUMPRODUCT(MAX(('Service Log'!$B$2:$B$501=$A199)*'Service Log'!$M$2:$M$501))))</f>
        <v/>
      </c>
      <c r="H199" s="16" t="str">
        <f>IF($A199="","",IF(ISNUMBER(F199),G199+F199,"n/a"))</f>
        <v/>
      </c>
      <c r="I199" s="17" t="str">
        <f>IF($A199="","",IF(AND(ISNUMBER(H199),AND(ISNUMBER(Dashboard!$B$4),N(Dashboard!$B$4)&gt;=18264,N(Dashboard!$B$4)&lt;=73050)),H199-Dashboard!$B$4,"n/a"))</f>
        <v/>
      </c>
      <c r="J199" s="18" t="str">
        <f>IF($A199="","",IF(OR(SUM(Dashboard!$B$18:$B$23)&gt;0,NOT(ISNUMBER(I199))),"Check data",IF(I199&lt;0,"Overdue",IF(I199&lt;=Dashboard!$B$5,"Due soon","OK"))))</f>
        <v/>
      </c>
      <c r="K199" s="17" t="str">
        <f>IF($A199="","",SUMPRODUCT(--('Service Log'!$B$2:$B$501=$A199)))</f>
        <v/>
      </c>
      <c r="L199" s="19" t="str">
        <f>IF($A199="","",SUMPRODUCT(--('Service Log'!$B$2:$B$501=$A199),'Service Log'!$K$2:$K$501))</f>
        <v/>
      </c>
      <c r="M199" s="18" t="str">
        <f>IF(COUNTA($A199:$F199)=0,"",IF($A199="","Check ID",IF(SUMPRODUCT(--($A$2:$A$201=$A199))&gt;1,"Duplicate ID",IF(OR(NOT(AND(ISNUMBER(E199),N(E199)&gt;=18264,N(E199)&lt;=73050)),NOT(AND(ISNUMBER(F199),N(F199)&gt;=1,N(F199)&lt;=3650))),"Check inputs","OK"))))</f>
        <v/>
      </c>
    </row>
    <row r="200" spans="1:13" x14ac:dyDescent="0.25">
      <c r="A200" s="12"/>
      <c r="B200" s="13"/>
      <c r="C200" s="13"/>
      <c r="D200" s="13"/>
      <c r="E200" s="14"/>
      <c r="F200" s="15"/>
      <c r="G200" s="16" t="str">
        <f>IF($A200="","",MAX(IF(AND(ISNUMBER(E200),N(E200)&gt;=18264,N(E200)&lt;=73050),E200,0),SUMPRODUCT(MAX(('Service Log'!$B$2:$B$501=$A200)*'Service Log'!$M$2:$M$501))))</f>
        <v/>
      </c>
      <c r="H200" s="16" t="str">
        <f>IF($A200="","",IF(ISNUMBER(F200),G200+F200,"n/a"))</f>
        <v/>
      </c>
      <c r="I200" s="17" t="str">
        <f>IF($A200="","",IF(AND(ISNUMBER(H200),AND(ISNUMBER(Dashboard!$B$4),N(Dashboard!$B$4)&gt;=18264,N(Dashboard!$B$4)&lt;=73050)),H200-Dashboard!$B$4,"n/a"))</f>
        <v/>
      </c>
      <c r="J200" s="18" t="str">
        <f>IF($A200="","",IF(OR(SUM(Dashboard!$B$18:$B$23)&gt;0,NOT(ISNUMBER(I200))),"Check data",IF(I200&lt;0,"Overdue",IF(I200&lt;=Dashboard!$B$5,"Due soon","OK"))))</f>
        <v/>
      </c>
      <c r="K200" s="17" t="str">
        <f>IF($A200="","",SUMPRODUCT(--('Service Log'!$B$2:$B$501=$A200)))</f>
        <v/>
      </c>
      <c r="L200" s="19" t="str">
        <f>IF($A200="","",SUMPRODUCT(--('Service Log'!$B$2:$B$501=$A200),'Service Log'!$K$2:$K$501))</f>
        <v/>
      </c>
      <c r="M200" s="18" t="str">
        <f>IF(COUNTA($A200:$F200)=0,"",IF($A200="","Check ID",IF(SUMPRODUCT(--($A$2:$A$201=$A200))&gt;1,"Duplicate ID",IF(OR(NOT(AND(ISNUMBER(E200),N(E200)&gt;=18264,N(E200)&lt;=73050)),NOT(AND(ISNUMBER(F200),N(F200)&gt;=1,N(F200)&lt;=3650))),"Check inputs","OK"))))</f>
        <v/>
      </c>
    </row>
    <row r="201" spans="1:13" x14ac:dyDescent="0.25">
      <c r="A201" s="12"/>
      <c r="B201" s="13"/>
      <c r="C201" s="13"/>
      <c r="D201" s="13"/>
      <c r="E201" s="14"/>
      <c r="F201" s="15"/>
      <c r="G201" s="16" t="str">
        <f>IF($A201="","",MAX(IF(AND(ISNUMBER(E201),N(E201)&gt;=18264,N(E201)&lt;=73050),E201,0),SUMPRODUCT(MAX(('Service Log'!$B$2:$B$501=$A201)*'Service Log'!$M$2:$M$501))))</f>
        <v/>
      </c>
      <c r="H201" s="16" t="str">
        <f>IF($A201="","",IF(ISNUMBER(F201),G201+F201,"n/a"))</f>
        <v/>
      </c>
      <c r="I201" s="17" t="str">
        <f>IF($A201="","",IF(AND(ISNUMBER(H201),AND(ISNUMBER(Dashboard!$B$4),N(Dashboard!$B$4)&gt;=18264,N(Dashboard!$B$4)&lt;=73050)),H201-Dashboard!$B$4,"n/a"))</f>
        <v/>
      </c>
      <c r="J201" s="18" t="str">
        <f>IF($A201="","",IF(OR(SUM(Dashboard!$B$18:$B$23)&gt;0,NOT(ISNUMBER(I201))),"Check data",IF(I201&lt;0,"Overdue",IF(I201&lt;=Dashboard!$B$5,"Due soon","OK"))))</f>
        <v/>
      </c>
      <c r="K201" s="17" t="str">
        <f>IF($A201="","",SUMPRODUCT(--('Service Log'!$B$2:$B$501=$A201)))</f>
        <v/>
      </c>
      <c r="L201" s="19" t="str">
        <f>IF($A201="","",SUMPRODUCT(--('Service Log'!$B$2:$B$501=$A201),'Service Log'!$K$2:$K$501))</f>
        <v/>
      </c>
      <c r="M201" s="18" t="str">
        <f>IF(COUNTA($A201:$F201)=0,"",IF($A201="","Check ID",IF(SUMPRODUCT(--($A$2:$A$201=$A201))&gt;1,"Duplicate ID",IF(OR(NOT(AND(ISNUMBER(E201),N(E201)&gt;=18264,N(E201)&lt;=73050)),NOT(AND(ISNUMBER(F201),N(F201)&gt;=1,N(F201)&lt;=3650))),"Check inputs","OK"))))</f>
        <v/>
      </c>
    </row>
  </sheetData>
  <conditionalFormatting sqref="J2:J201">
    <cfRule type="expression" dxfId="0" priority="1">
      <formula>$J2="Overdue"</formula>
    </cfRule>
    <cfRule type="expression" dxfId="1" priority="2">
      <formula>$J2="Due soon"</formula>
    </cfRule>
    <cfRule type="expression" dxfId="2" priority="3">
      <formula>$J2="OK"</formula>
    </cfRule>
    <cfRule type="expression" dxfId="3" priority="4">
      <formula>$J2="Check data"</formula>
    </cfRule>
  </conditionalFormatting>
  <conditionalFormatting sqref="M2:M201">
    <cfRule type="expression" dxfId="4" priority="10">
      <formula>$M2="Check ID"</formula>
    </cfRule>
    <cfRule type="expression" dxfId="5" priority="11">
      <formula>$M2="Duplicate ID"</formula>
    </cfRule>
    <cfRule type="expression" dxfId="6" priority="12">
      <formula>$M2="Check inputs"</formula>
    </cfRule>
  </conditionalFormatting>
  <dataValidations count="204">
    <dataValidation type="custom" allowBlank="1" showErrorMessage="1" errorTitle="Duplicate ID" error="Each Asset ID must be unique." sqref="A10">
      <formula1>SUMPRODUCT(--($A$2:$A$201=A10))=1</formula1>
    </dataValidation>
    <dataValidation type="custom" allowBlank="1" showErrorMessage="1" errorTitle="Duplicate ID" error="Each Asset ID must be unique." sqref="A100">
      <formula1>SUMPRODUCT(--($A$2:$A$201=A100))=1</formula1>
    </dataValidation>
    <dataValidation type="custom" allowBlank="1" showErrorMessage="1" errorTitle="Duplicate ID" error="Each Asset ID must be unique." sqref="A101">
      <formula1>SUMPRODUCT(--($A$2:$A$201=A101))=1</formula1>
    </dataValidation>
    <dataValidation type="custom" allowBlank="1" showErrorMessage="1" errorTitle="Duplicate ID" error="Each Asset ID must be unique." sqref="A102">
      <formula1>SUMPRODUCT(--($A$2:$A$201=A102))=1</formula1>
    </dataValidation>
    <dataValidation type="custom" allowBlank="1" showErrorMessage="1" errorTitle="Duplicate ID" error="Each Asset ID must be unique." sqref="A103">
      <formula1>SUMPRODUCT(--($A$2:$A$201=A103))=1</formula1>
    </dataValidation>
    <dataValidation type="custom" allowBlank="1" showErrorMessage="1" errorTitle="Duplicate ID" error="Each Asset ID must be unique." sqref="A104">
      <formula1>SUMPRODUCT(--($A$2:$A$201=A104))=1</formula1>
    </dataValidation>
    <dataValidation type="custom" allowBlank="1" showErrorMessage="1" errorTitle="Duplicate ID" error="Each Asset ID must be unique." sqref="A105">
      <formula1>SUMPRODUCT(--($A$2:$A$201=A105))=1</formula1>
    </dataValidation>
    <dataValidation type="custom" allowBlank="1" showErrorMessage="1" errorTitle="Duplicate ID" error="Each Asset ID must be unique." sqref="A106">
      <formula1>SUMPRODUCT(--($A$2:$A$201=A106))=1</formula1>
    </dataValidation>
    <dataValidation type="custom" allowBlank="1" showErrorMessage="1" errorTitle="Duplicate ID" error="Each Asset ID must be unique." sqref="A107">
      <formula1>SUMPRODUCT(--($A$2:$A$201=A107))=1</formula1>
    </dataValidation>
    <dataValidation type="custom" allowBlank="1" showErrorMessage="1" errorTitle="Duplicate ID" error="Each Asset ID must be unique." sqref="A108">
      <formula1>SUMPRODUCT(--($A$2:$A$201=A108))=1</formula1>
    </dataValidation>
    <dataValidation type="custom" allowBlank="1" showErrorMessage="1" errorTitle="Duplicate ID" error="Each Asset ID must be unique." sqref="A109">
      <formula1>SUMPRODUCT(--($A$2:$A$201=A109))=1</formula1>
    </dataValidation>
    <dataValidation type="custom" allowBlank="1" showErrorMessage="1" errorTitle="Duplicate ID" error="Each Asset ID must be unique." sqref="A11">
      <formula1>SUMPRODUCT(--($A$2:$A$201=A11))=1</formula1>
    </dataValidation>
    <dataValidation type="custom" allowBlank="1" showErrorMessage="1" errorTitle="Duplicate ID" error="Each Asset ID must be unique." sqref="A110">
      <formula1>SUMPRODUCT(--($A$2:$A$201=A110))=1</formula1>
    </dataValidation>
    <dataValidation type="custom" allowBlank="1" showErrorMessage="1" errorTitle="Duplicate ID" error="Each Asset ID must be unique." sqref="A111">
      <formula1>SUMPRODUCT(--($A$2:$A$201=A111))=1</formula1>
    </dataValidation>
    <dataValidation type="custom" allowBlank="1" showErrorMessage="1" errorTitle="Duplicate ID" error="Each Asset ID must be unique." sqref="A112">
      <formula1>SUMPRODUCT(--($A$2:$A$201=A112))=1</formula1>
    </dataValidation>
    <dataValidation type="custom" allowBlank="1" showErrorMessage="1" errorTitle="Duplicate ID" error="Each Asset ID must be unique." sqref="A113">
      <formula1>SUMPRODUCT(--($A$2:$A$201=A113))=1</formula1>
    </dataValidation>
    <dataValidation type="custom" allowBlank="1" showErrorMessage="1" errorTitle="Duplicate ID" error="Each Asset ID must be unique." sqref="A114">
      <formula1>SUMPRODUCT(--($A$2:$A$201=A114))=1</formula1>
    </dataValidation>
    <dataValidation type="custom" allowBlank="1" showErrorMessage="1" errorTitle="Duplicate ID" error="Each Asset ID must be unique." sqref="A115">
      <formula1>SUMPRODUCT(--($A$2:$A$201=A115))=1</formula1>
    </dataValidation>
    <dataValidation type="custom" allowBlank="1" showErrorMessage="1" errorTitle="Duplicate ID" error="Each Asset ID must be unique." sqref="A116">
      <formula1>SUMPRODUCT(--($A$2:$A$201=A116))=1</formula1>
    </dataValidation>
    <dataValidation type="custom" allowBlank="1" showErrorMessage="1" errorTitle="Duplicate ID" error="Each Asset ID must be unique." sqref="A117">
      <formula1>SUMPRODUCT(--($A$2:$A$201=A117))=1</formula1>
    </dataValidation>
    <dataValidation type="custom" allowBlank="1" showErrorMessage="1" errorTitle="Duplicate ID" error="Each Asset ID must be unique." sqref="A118">
      <formula1>SUMPRODUCT(--($A$2:$A$201=A118))=1</formula1>
    </dataValidation>
    <dataValidation type="custom" allowBlank="1" showErrorMessage="1" errorTitle="Duplicate ID" error="Each Asset ID must be unique." sqref="A119">
      <formula1>SUMPRODUCT(--($A$2:$A$201=A119))=1</formula1>
    </dataValidation>
    <dataValidation type="custom" allowBlank="1" showErrorMessage="1" errorTitle="Duplicate ID" error="Each Asset ID must be unique." sqref="A12">
      <formula1>SUMPRODUCT(--($A$2:$A$201=A12))=1</formula1>
    </dataValidation>
    <dataValidation type="custom" allowBlank="1" showErrorMessage="1" errorTitle="Duplicate ID" error="Each Asset ID must be unique." sqref="A120">
      <formula1>SUMPRODUCT(--($A$2:$A$201=A120))=1</formula1>
    </dataValidation>
    <dataValidation type="custom" allowBlank="1" showErrorMessage="1" errorTitle="Duplicate ID" error="Each Asset ID must be unique." sqref="A121">
      <formula1>SUMPRODUCT(--($A$2:$A$201=A121))=1</formula1>
    </dataValidation>
    <dataValidation type="custom" allowBlank="1" showErrorMessage="1" errorTitle="Duplicate ID" error="Each Asset ID must be unique." sqref="A122">
      <formula1>SUMPRODUCT(--($A$2:$A$201=A122))=1</formula1>
    </dataValidation>
    <dataValidation type="custom" allowBlank="1" showErrorMessage="1" errorTitle="Duplicate ID" error="Each Asset ID must be unique." sqref="A123">
      <formula1>SUMPRODUCT(--($A$2:$A$201=A123))=1</formula1>
    </dataValidation>
    <dataValidation type="custom" allowBlank="1" showErrorMessage="1" errorTitle="Duplicate ID" error="Each Asset ID must be unique." sqref="A124">
      <formula1>SUMPRODUCT(--($A$2:$A$201=A124))=1</formula1>
    </dataValidation>
    <dataValidation type="custom" allowBlank="1" showErrorMessage="1" errorTitle="Duplicate ID" error="Each Asset ID must be unique." sqref="A125">
      <formula1>SUMPRODUCT(--($A$2:$A$201=A125))=1</formula1>
    </dataValidation>
    <dataValidation type="custom" allowBlank="1" showErrorMessage="1" errorTitle="Duplicate ID" error="Each Asset ID must be unique." sqref="A126">
      <formula1>SUMPRODUCT(--($A$2:$A$201=A126))=1</formula1>
    </dataValidation>
    <dataValidation type="custom" allowBlank="1" showErrorMessage="1" errorTitle="Duplicate ID" error="Each Asset ID must be unique." sqref="A127">
      <formula1>SUMPRODUCT(--($A$2:$A$201=A127))=1</formula1>
    </dataValidation>
    <dataValidation type="custom" allowBlank="1" showErrorMessage="1" errorTitle="Duplicate ID" error="Each Asset ID must be unique." sqref="A128">
      <formula1>SUMPRODUCT(--($A$2:$A$201=A128))=1</formula1>
    </dataValidation>
    <dataValidation type="custom" allowBlank="1" showErrorMessage="1" errorTitle="Duplicate ID" error="Each Asset ID must be unique." sqref="A129">
      <formula1>SUMPRODUCT(--($A$2:$A$201=A129))=1</formula1>
    </dataValidation>
    <dataValidation type="custom" allowBlank="1" showErrorMessage="1" errorTitle="Duplicate ID" error="Each Asset ID must be unique." sqref="A13">
      <formula1>SUMPRODUCT(--($A$2:$A$201=A13))=1</formula1>
    </dataValidation>
    <dataValidation type="custom" allowBlank="1" showErrorMessage="1" errorTitle="Duplicate ID" error="Each Asset ID must be unique." sqref="A130">
      <formula1>SUMPRODUCT(--($A$2:$A$201=A130))=1</formula1>
    </dataValidation>
    <dataValidation type="custom" allowBlank="1" showErrorMessage="1" errorTitle="Duplicate ID" error="Each Asset ID must be unique." sqref="A131">
      <formula1>SUMPRODUCT(--($A$2:$A$201=A131))=1</formula1>
    </dataValidation>
    <dataValidation type="custom" allowBlank="1" showErrorMessage="1" errorTitle="Duplicate ID" error="Each Asset ID must be unique." sqref="A132">
      <formula1>SUMPRODUCT(--($A$2:$A$201=A132))=1</formula1>
    </dataValidation>
    <dataValidation type="custom" allowBlank="1" showErrorMessage="1" errorTitle="Duplicate ID" error="Each Asset ID must be unique." sqref="A133">
      <formula1>SUMPRODUCT(--($A$2:$A$201=A133))=1</formula1>
    </dataValidation>
    <dataValidation type="custom" allowBlank="1" showErrorMessage="1" errorTitle="Duplicate ID" error="Each Asset ID must be unique." sqref="A134">
      <formula1>SUMPRODUCT(--($A$2:$A$201=A134))=1</formula1>
    </dataValidation>
    <dataValidation type="custom" allowBlank="1" showErrorMessage="1" errorTitle="Duplicate ID" error="Each Asset ID must be unique." sqref="A135">
      <formula1>SUMPRODUCT(--($A$2:$A$201=A135))=1</formula1>
    </dataValidation>
    <dataValidation type="custom" allowBlank="1" showErrorMessage="1" errorTitle="Duplicate ID" error="Each Asset ID must be unique." sqref="A136">
      <formula1>SUMPRODUCT(--($A$2:$A$201=A136))=1</formula1>
    </dataValidation>
    <dataValidation type="custom" allowBlank="1" showErrorMessage="1" errorTitle="Duplicate ID" error="Each Asset ID must be unique." sqref="A137">
      <formula1>SUMPRODUCT(--($A$2:$A$201=A137))=1</formula1>
    </dataValidation>
    <dataValidation type="custom" allowBlank="1" showErrorMessage="1" errorTitle="Duplicate ID" error="Each Asset ID must be unique." sqref="A138">
      <formula1>SUMPRODUCT(--($A$2:$A$201=A138))=1</formula1>
    </dataValidation>
    <dataValidation type="custom" allowBlank="1" showErrorMessage="1" errorTitle="Duplicate ID" error="Each Asset ID must be unique." sqref="A139">
      <formula1>SUMPRODUCT(--($A$2:$A$201=A139))=1</formula1>
    </dataValidation>
    <dataValidation type="custom" allowBlank="1" showErrorMessage="1" errorTitle="Duplicate ID" error="Each Asset ID must be unique." sqref="A14">
      <formula1>SUMPRODUCT(--($A$2:$A$201=A14))=1</formula1>
    </dataValidation>
    <dataValidation type="custom" allowBlank="1" showErrorMessage="1" errorTitle="Duplicate ID" error="Each Asset ID must be unique." sqref="A140">
      <formula1>SUMPRODUCT(--($A$2:$A$201=A140))=1</formula1>
    </dataValidation>
    <dataValidation type="custom" allowBlank="1" showErrorMessage="1" errorTitle="Duplicate ID" error="Each Asset ID must be unique." sqref="A141">
      <formula1>SUMPRODUCT(--($A$2:$A$201=A141))=1</formula1>
    </dataValidation>
    <dataValidation type="custom" allowBlank="1" showErrorMessage="1" errorTitle="Duplicate ID" error="Each Asset ID must be unique." sqref="A142">
      <formula1>SUMPRODUCT(--($A$2:$A$201=A142))=1</formula1>
    </dataValidation>
    <dataValidation type="custom" allowBlank="1" showErrorMessage="1" errorTitle="Duplicate ID" error="Each Asset ID must be unique." sqref="A143">
      <formula1>SUMPRODUCT(--($A$2:$A$201=A143))=1</formula1>
    </dataValidation>
    <dataValidation type="custom" allowBlank="1" showErrorMessage="1" errorTitle="Duplicate ID" error="Each Asset ID must be unique." sqref="A144">
      <formula1>SUMPRODUCT(--($A$2:$A$201=A144))=1</formula1>
    </dataValidation>
    <dataValidation type="custom" allowBlank="1" showErrorMessage="1" errorTitle="Duplicate ID" error="Each Asset ID must be unique." sqref="A145">
      <formula1>SUMPRODUCT(--($A$2:$A$201=A145))=1</formula1>
    </dataValidation>
    <dataValidation type="custom" allowBlank="1" showErrorMessage="1" errorTitle="Duplicate ID" error="Each Asset ID must be unique." sqref="A146">
      <formula1>SUMPRODUCT(--($A$2:$A$201=A146))=1</formula1>
    </dataValidation>
    <dataValidation type="custom" allowBlank="1" showErrorMessage="1" errorTitle="Duplicate ID" error="Each Asset ID must be unique." sqref="A147">
      <formula1>SUMPRODUCT(--($A$2:$A$201=A147))=1</formula1>
    </dataValidation>
    <dataValidation type="custom" allowBlank="1" showErrorMessage="1" errorTitle="Duplicate ID" error="Each Asset ID must be unique." sqref="A148">
      <formula1>SUMPRODUCT(--($A$2:$A$201=A148))=1</formula1>
    </dataValidation>
    <dataValidation type="custom" allowBlank="1" showErrorMessage="1" errorTitle="Duplicate ID" error="Each Asset ID must be unique." sqref="A149">
      <formula1>SUMPRODUCT(--($A$2:$A$201=A149))=1</formula1>
    </dataValidation>
    <dataValidation type="custom" allowBlank="1" showErrorMessage="1" errorTitle="Duplicate ID" error="Each Asset ID must be unique." sqref="A15">
      <formula1>SUMPRODUCT(--($A$2:$A$201=A15))=1</formula1>
    </dataValidation>
    <dataValidation type="custom" allowBlank="1" showErrorMessage="1" errorTitle="Duplicate ID" error="Each Asset ID must be unique." sqref="A150">
      <formula1>SUMPRODUCT(--($A$2:$A$201=A150))=1</formula1>
    </dataValidation>
    <dataValidation type="custom" allowBlank="1" showErrorMessage="1" errorTitle="Duplicate ID" error="Each Asset ID must be unique." sqref="A151">
      <formula1>SUMPRODUCT(--($A$2:$A$201=A151))=1</formula1>
    </dataValidation>
    <dataValidation type="custom" allowBlank="1" showErrorMessage="1" errorTitle="Duplicate ID" error="Each Asset ID must be unique." sqref="A152">
      <formula1>SUMPRODUCT(--($A$2:$A$201=A152))=1</formula1>
    </dataValidation>
    <dataValidation type="custom" allowBlank="1" showErrorMessage="1" errorTitle="Duplicate ID" error="Each Asset ID must be unique." sqref="A153">
      <formula1>SUMPRODUCT(--($A$2:$A$201=A153))=1</formula1>
    </dataValidation>
    <dataValidation type="custom" allowBlank="1" showErrorMessage="1" errorTitle="Duplicate ID" error="Each Asset ID must be unique." sqref="A154">
      <formula1>SUMPRODUCT(--($A$2:$A$201=A154))=1</formula1>
    </dataValidation>
    <dataValidation type="custom" allowBlank="1" showErrorMessage="1" errorTitle="Duplicate ID" error="Each Asset ID must be unique." sqref="A155">
      <formula1>SUMPRODUCT(--($A$2:$A$201=A155))=1</formula1>
    </dataValidation>
    <dataValidation type="custom" allowBlank="1" showErrorMessage="1" errorTitle="Duplicate ID" error="Each Asset ID must be unique." sqref="A156">
      <formula1>SUMPRODUCT(--($A$2:$A$201=A156))=1</formula1>
    </dataValidation>
    <dataValidation type="custom" allowBlank="1" showErrorMessage="1" errorTitle="Duplicate ID" error="Each Asset ID must be unique." sqref="A157">
      <formula1>SUMPRODUCT(--($A$2:$A$201=A157))=1</formula1>
    </dataValidation>
    <dataValidation type="custom" allowBlank="1" showErrorMessage="1" errorTitle="Duplicate ID" error="Each Asset ID must be unique." sqref="A158">
      <formula1>SUMPRODUCT(--($A$2:$A$201=A158))=1</formula1>
    </dataValidation>
    <dataValidation type="custom" allowBlank="1" showErrorMessage="1" errorTitle="Duplicate ID" error="Each Asset ID must be unique." sqref="A159">
      <formula1>SUMPRODUCT(--($A$2:$A$201=A159))=1</formula1>
    </dataValidation>
    <dataValidation type="custom" allowBlank="1" showErrorMessage="1" errorTitle="Duplicate ID" error="Each Asset ID must be unique." sqref="A16">
      <formula1>SUMPRODUCT(--($A$2:$A$201=A16))=1</formula1>
    </dataValidation>
    <dataValidation type="custom" allowBlank="1" showErrorMessage="1" errorTitle="Duplicate ID" error="Each Asset ID must be unique." sqref="A160">
      <formula1>SUMPRODUCT(--($A$2:$A$201=A160))=1</formula1>
    </dataValidation>
    <dataValidation type="custom" allowBlank="1" showErrorMessage="1" errorTitle="Duplicate ID" error="Each Asset ID must be unique." sqref="A161">
      <formula1>SUMPRODUCT(--($A$2:$A$201=A161))=1</formula1>
    </dataValidation>
    <dataValidation type="custom" allowBlank="1" showErrorMessage="1" errorTitle="Duplicate ID" error="Each Asset ID must be unique." sqref="A162">
      <formula1>SUMPRODUCT(--($A$2:$A$201=A162))=1</formula1>
    </dataValidation>
    <dataValidation type="custom" allowBlank="1" showErrorMessage="1" errorTitle="Duplicate ID" error="Each Asset ID must be unique." sqref="A163">
      <formula1>SUMPRODUCT(--($A$2:$A$201=A163))=1</formula1>
    </dataValidation>
    <dataValidation type="custom" allowBlank="1" showErrorMessage="1" errorTitle="Duplicate ID" error="Each Asset ID must be unique." sqref="A164">
      <formula1>SUMPRODUCT(--($A$2:$A$201=A164))=1</formula1>
    </dataValidation>
    <dataValidation type="custom" allowBlank="1" showErrorMessage="1" errorTitle="Duplicate ID" error="Each Asset ID must be unique." sqref="A165">
      <formula1>SUMPRODUCT(--($A$2:$A$201=A165))=1</formula1>
    </dataValidation>
    <dataValidation type="custom" allowBlank="1" showErrorMessage="1" errorTitle="Duplicate ID" error="Each Asset ID must be unique." sqref="A166">
      <formula1>SUMPRODUCT(--($A$2:$A$201=A166))=1</formula1>
    </dataValidation>
    <dataValidation type="custom" allowBlank="1" showErrorMessage="1" errorTitle="Duplicate ID" error="Each Asset ID must be unique." sqref="A167">
      <formula1>SUMPRODUCT(--($A$2:$A$201=A167))=1</formula1>
    </dataValidation>
    <dataValidation type="custom" allowBlank="1" showErrorMessage="1" errorTitle="Duplicate ID" error="Each Asset ID must be unique." sqref="A168">
      <formula1>SUMPRODUCT(--($A$2:$A$201=A168))=1</formula1>
    </dataValidation>
    <dataValidation type="custom" allowBlank="1" showErrorMessage="1" errorTitle="Duplicate ID" error="Each Asset ID must be unique." sqref="A169">
      <formula1>SUMPRODUCT(--($A$2:$A$201=A169))=1</formula1>
    </dataValidation>
    <dataValidation type="custom" allowBlank="1" showErrorMessage="1" errorTitle="Duplicate ID" error="Each Asset ID must be unique." sqref="A17">
      <formula1>SUMPRODUCT(--($A$2:$A$201=A17))=1</formula1>
    </dataValidation>
    <dataValidation type="custom" allowBlank="1" showErrorMessage="1" errorTitle="Duplicate ID" error="Each Asset ID must be unique." sqref="A170">
      <formula1>SUMPRODUCT(--($A$2:$A$201=A170))=1</formula1>
    </dataValidation>
    <dataValidation type="custom" allowBlank="1" showErrorMessage="1" errorTitle="Duplicate ID" error="Each Asset ID must be unique." sqref="A171">
      <formula1>SUMPRODUCT(--($A$2:$A$201=A171))=1</formula1>
    </dataValidation>
    <dataValidation type="custom" allowBlank="1" showErrorMessage="1" errorTitle="Duplicate ID" error="Each Asset ID must be unique." sqref="A172">
      <formula1>SUMPRODUCT(--($A$2:$A$201=A172))=1</formula1>
    </dataValidation>
    <dataValidation type="custom" allowBlank="1" showErrorMessage="1" errorTitle="Duplicate ID" error="Each Asset ID must be unique." sqref="A173">
      <formula1>SUMPRODUCT(--($A$2:$A$201=A173))=1</formula1>
    </dataValidation>
    <dataValidation type="custom" allowBlank="1" showErrorMessage="1" errorTitle="Duplicate ID" error="Each Asset ID must be unique." sqref="A174">
      <formula1>SUMPRODUCT(--($A$2:$A$201=A174))=1</formula1>
    </dataValidation>
    <dataValidation type="custom" allowBlank="1" showErrorMessage="1" errorTitle="Duplicate ID" error="Each Asset ID must be unique." sqref="A175">
      <formula1>SUMPRODUCT(--($A$2:$A$201=A175))=1</formula1>
    </dataValidation>
    <dataValidation type="custom" allowBlank="1" showErrorMessage="1" errorTitle="Duplicate ID" error="Each Asset ID must be unique." sqref="A176">
      <formula1>SUMPRODUCT(--($A$2:$A$201=A176))=1</formula1>
    </dataValidation>
    <dataValidation type="custom" allowBlank="1" showErrorMessage="1" errorTitle="Duplicate ID" error="Each Asset ID must be unique." sqref="A177">
      <formula1>SUMPRODUCT(--($A$2:$A$201=A177))=1</formula1>
    </dataValidation>
    <dataValidation type="custom" allowBlank="1" showErrorMessage="1" errorTitle="Duplicate ID" error="Each Asset ID must be unique." sqref="A178">
      <formula1>SUMPRODUCT(--($A$2:$A$201=A178))=1</formula1>
    </dataValidation>
    <dataValidation type="custom" allowBlank="1" showErrorMessage="1" errorTitle="Duplicate ID" error="Each Asset ID must be unique." sqref="A179">
      <formula1>SUMPRODUCT(--($A$2:$A$201=A179))=1</formula1>
    </dataValidation>
    <dataValidation type="custom" allowBlank="1" showErrorMessage="1" errorTitle="Duplicate ID" error="Each Asset ID must be unique." sqref="A18">
      <formula1>SUMPRODUCT(--($A$2:$A$201=A18))=1</formula1>
    </dataValidation>
    <dataValidation type="custom" allowBlank="1" showErrorMessage="1" errorTitle="Duplicate ID" error="Each Asset ID must be unique." sqref="A180">
      <formula1>SUMPRODUCT(--($A$2:$A$201=A180))=1</formula1>
    </dataValidation>
    <dataValidation type="custom" allowBlank="1" showErrorMessage="1" errorTitle="Duplicate ID" error="Each Asset ID must be unique." sqref="A181">
      <formula1>SUMPRODUCT(--($A$2:$A$201=A181))=1</formula1>
    </dataValidation>
    <dataValidation type="custom" allowBlank="1" showErrorMessage="1" errorTitle="Duplicate ID" error="Each Asset ID must be unique." sqref="A182">
      <formula1>SUMPRODUCT(--($A$2:$A$201=A182))=1</formula1>
    </dataValidation>
    <dataValidation type="custom" allowBlank="1" showErrorMessage="1" errorTitle="Duplicate ID" error="Each Asset ID must be unique." sqref="A183">
      <formula1>SUMPRODUCT(--($A$2:$A$201=A183))=1</formula1>
    </dataValidation>
    <dataValidation type="custom" allowBlank="1" showErrorMessage="1" errorTitle="Duplicate ID" error="Each Asset ID must be unique." sqref="A184">
      <formula1>SUMPRODUCT(--($A$2:$A$201=A184))=1</formula1>
    </dataValidation>
    <dataValidation type="custom" allowBlank="1" showErrorMessage="1" errorTitle="Duplicate ID" error="Each Asset ID must be unique." sqref="A185">
      <formula1>SUMPRODUCT(--($A$2:$A$201=A185))=1</formula1>
    </dataValidation>
    <dataValidation type="custom" allowBlank="1" showErrorMessage="1" errorTitle="Duplicate ID" error="Each Asset ID must be unique." sqref="A186">
      <formula1>SUMPRODUCT(--($A$2:$A$201=A186))=1</formula1>
    </dataValidation>
    <dataValidation type="custom" allowBlank="1" showErrorMessage="1" errorTitle="Duplicate ID" error="Each Asset ID must be unique." sqref="A187">
      <formula1>SUMPRODUCT(--($A$2:$A$201=A187))=1</formula1>
    </dataValidation>
    <dataValidation type="custom" allowBlank="1" showErrorMessage="1" errorTitle="Duplicate ID" error="Each Asset ID must be unique." sqref="A188">
      <formula1>SUMPRODUCT(--($A$2:$A$201=A188))=1</formula1>
    </dataValidation>
    <dataValidation type="custom" allowBlank="1" showErrorMessage="1" errorTitle="Duplicate ID" error="Each Asset ID must be unique." sqref="A189">
      <formula1>SUMPRODUCT(--($A$2:$A$201=A189))=1</formula1>
    </dataValidation>
    <dataValidation type="custom" allowBlank="1" showErrorMessage="1" errorTitle="Duplicate ID" error="Each Asset ID must be unique." sqref="A19">
      <formula1>SUMPRODUCT(--($A$2:$A$201=A19))=1</formula1>
    </dataValidation>
    <dataValidation type="custom" allowBlank="1" showErrorMessage="1" errorTitle="Duplicate ID" error="Each Asset ID must be unique." sqref="A190">
      <formula1>SUMPRODUCT(--($A$2:$A$201=A190))=1</formula1>
    </dataValidation>
    <dataValidation type="custom" allowBlank="1" showErrorMessage="1" errorTitle="Duplicate ID" error="Each Asset ID must be unique." sqref="A191">
      <formula1>SUMPRODUCT(--($A$2:$A$201=A191))=1</formula1>
    </dataValidation>
    <dataValidation type="custom" allowBlank="1" showErrorMessage="1" errorTitle="Duplicate ID" error="Each Asset ID must be unique." sqref="A192">
      <formula1>SUMPRODUCT(--($A$2:$A$201=A192))=1</formula1>
    </dataValidation>
    <dataValidation type="custom" allowBlank="1" showErrorMessage="1" errorTitle="Duplicate ID" error="Each Asset ID must be unique." sqref="A193">
      <formula1>SUMPRODUCT(--($A$2:$A$201=A193))=1</formula1>
    </dataValidation>
    <dataValidation type="custom" allowBlank="1" showErrorMessage="1" errorTitle="Duplicate ID" error="Each Asset ID must be unique." sqref="A194">
      <formula1>SUMPRODUCT(--($A$2:$A$201=A194))=1</formula1>
    </dataValidation>
    <dataValidation type="custom" allowBlank="1" showErrorMessage="1" errorTitle="Duplicate ID" error="Each Asset ID must be unique." sqref="A195">
      <formula1>SUMPRODUCT(--($A$2:$A$201=A195))=1</formula1>
    </dataValidation>
    <dataValidation type="custom" allowBlank="1" showErrorMessage="1" errorTitle="Duplicate ID" error="Each Asset ID must be unique." sqref="A196">
      <formula1>SUMPRODUCT(--($A$2:$A$201=A196))=1</formula1>
    </dataValidation>
    <dataValidation type="custom" allowBlank="1" showErrorMessage="1" errorTitle="Duplicate ID" error="Each Asset ID must be unique." sqref="A197">
      <formula1>SUMPRODUCT(--($A$2:$A$201=A197))=1</formula1>
    </dataValidation>
    <dataValidation type="custom" allowBlank="1" showErrorMessage="1" errorTitle="Duplicate ID" error="Each Asset ID must be unique." sqref="A198">
      <formula1>SUMPRODUCT(--($A$2:$A$201=A198))=1</formula1>
    </dataValidation>
    <dataValidation type="custom" allowBlank="1" showErrorMessage="1" errorTitle="Duplicate ID" error="Each Asset ID must be unique." sqref="A199">
      <formula1>SUMPRODUCT(--($A$2:$A$201=A199))=1</formula1>
    </dataValidation>
    <dataValidation type="custom" allowBlank="1" showErrorMessage="1" errorTitle="Duplicate ID" error="Each Asset ID must be unique." sqref="A2">
      <formula1>SUMPRODUCT(--($A$2:$A$201=A2))=1</formula1>
    </dataValidation>
    <dataValidation type="custom" allowBlank="1" showErrorMessage="1" errorTitle="Duplicate ID" error="Each Asset ID must be unique." sqref="A20">
      <formula1>SUMPRODUCT(--($A$2:$A$201=A20))=1</formula1>
    </dataValidation>
    <dataValidation type="custom" allowBlank="1" showErrorMessage="1" errorTitle="Duplicate ID" error="Each Asset ID must be unique." sqref="A200">
      <formula1>SUMPRODUCT(--($A$2:$A$201=A200))=1</formula1>
    </dataValidation>
    <dataValidation type="custom" allowBlank="1" showErrorMessage="1" errorTitle="Duplicate ID" error="Each Asset ID must be unique." sqref="A201">
      <formula1>SUMPRODUCT(--($A$2:$A$201=A201))=1</formula1>
    </dataValidation>
    <dataValidation type="custom" allowBlank="1" showErrorMessage="1" errorTitle="Duplicate ID" error="Each Asset ID must be unique." sqref="A21">
      <formula1>SUMPRODUCT(--($A$2:$A$201=A21))=1</formula1>
    </dataValidation>
    <dataValidation type="custom" allowBlank="1" showErrorMessage="1" errorTitle="Duplicate ID" error="Each Asset ID must be unique." sqref="A22">
      <formula1>SUMPRODUCT(--($A$2:$A$201=A22))=1</formula1>
    </dataValidation>
    <dataValidation type="custom" allowBlank="1" showErrorMessage="1" errorTitle="Duplicate ID" error="Each Asset ID must be unique." sqref="A23">
      <formula1>SUMPRODUCT(--($A$2:$A$201=A23))=1</formula1>
    </dataValidation>
    <dataValidation type="custom" allowBlank="1" showErrorMessage="1" errorTitle="Duplicate ID" error="Each Asset ID must be unique." sqref="A24">
      <formula1>SUMPRODUCT(--($A$2:$A$201=A24))=1</formula1>
    </dataValidation>
    <dataValidation type="custom" allowBlank="1" showErrorMessage="1" errorTitle="Duplicate ID" error="Each Asset ID must be unique." sqref="A25">
      <formula1>SUMPRODUCT(--($A$2:$A$201=A25))=1</formula1>
    </dataValidation>
    <dataValidation type="custom" allowBlank="1" showErrorMessage="1" errorTitle="Duplicate ID" error="Each Asset ID must be unique." sqref="A26">
      <formula1>SUMPRODUCT(--($A$2:$A$201=A26))=1</formula1>
    </dataValidation>
    <dataValidation type="custom" allowBlank="1" showErrorMessage="1" errorTitle="Duplicate ID" error="Each Asset ID must be unique." sqref="A27">
      <formula1>SUMPRODUCT(--($A$2:$A$201=A27))=1</formula1>
    </dataValidation>
    <dataValidation type="custom" allowBlank="1" showErrorMessage="1" errorTitle="Duplicate ID" error="Each Asset ID must be unique." sqref="A28">
      <formula1>SUMPRODUCT(--($A$2:$A$201=A28))=1</formula1>
    </dataValidation>
    <dataValidation type="custom" allowBlank="1" showErrorMessage="1" errorTitle="Duplicate ID" error="Each Asset ID must be unique." sqref="A29">
      <formula1>SUMPRODUCT(--($A$2:$A$201=A29))=1</formula1>
    </dataValidation>
    <dataValidation type="custom" allowBlank="1" showErrorMessage="1" errorTitle="Duplicate ID" error="Each Asset ID must be unique." sqref="A3">
      <formula1>SUMPRODUCT(--($A$2:$A$201=A3))=1</formula1>
    </dataValidation>
    <dataValidation type="custom" allowBlank="1" showErrorMessage="1" errorTitle="Duplicate ID" error="Each Asset ID must be unique." sqref="A30">
      <formula1>SUMPRODUCT(--($A$2:$A$201=A30))=1</formula1>
    </dataValidation>
    <dataValidation type="custom" allowBlank="1" showErrorMessage="1" errorTitle="Duplicate ID" error="Each Asset ID must be unique." sqref="A31">
      <formula1>SUMPRODUCT(--($A$2:$A$201=A31))=1</formula1>
    </dataValidation>
    <dataValidation type="custom" allowBlank="1" showErrorMessage="1" errorTitle="Duplicate ID" error="Each Asset ID must be unique." sqref="A32">
      <formula1>SUMPRODUCT(--($A$2:$A$201=A32))=1</formula1>
    </dataValidation>
    <dataValidation type="custom" allowBlank="1" showErrorMessage="1" errorTitle="Duplicate ID" error="Each Asset ID must be unique." sqref="A33">
      <formula1>SUMPRODUCT(--($A$2:$A$201=A33))=1</formula1>
    </dataValidation>
    <dataValidation type="custom" allowBlank="1" showErrorMessage="1" errorTitle="Duplicate ID" error="Each Asset ID must be unique." sqref="A34">
      <formula1>SUMPRODUCT(--($A$2:$A$201=A34))=1</formula1>
    </dataValidation>
    <dataValidation type="custom" allowBlank="1" showErrorMessage="1" errorTitle="Duplicate ID" error="Each Asset ID must be unique." sqref="A35">
      <formula1>SUMPRODUCT(--($A$2:$A$201=A35))=1</formula1>
    </dataValidation>
    <dataValidation type="custom" allowBlank="1" showErrorMessage="1" errorTitle="Duplicate ID" error="Each Asset ID must be unique." sqref="A36">
      <formula1>SUMPRODUCT(--($A$2:$A$201=A36))=1</formula1>
    </dataValidation>
    <dataValidation type="custom" allowBlank="1" showErrorMessage="1" errorTitle="Duplicate ID" error="Each Asset ID must be unique." sqref="A37">
      <formula1>SUMPRODUCT(--($A$2:$A$201=A37))=1</formula1>
    </dataValidation>
    <dataValidation type="custom" allowBlank="1" showErrorMessage="1" errorTitle="Duplicate ID" error="Each Asset ID must be unique." sqref="A38">
      <formula1>SUMPRODUCT(--($A$2:$A$201=A38))=1</formula1>
    </dataValidation>
    <dataValidation type="custom" allowBlank="1" showErrorMessage="1" errorTitle="Duplicate ID" error="Each Asset ID must be unique." sqref="A39">
      <formula1>SUMPRODUCT(--($A$2:$A$201=A39))=1</formula1>
    </dataValidation>
    <dataValidation type="custom" allowBlank="1" showErrorMessage="1" errorTitle="Duplicate ID" error="Each Asset ID must be unique." sqref="A4">
      <formula1>SUMPRODUCT(--($A$2:$A$201=A4))=1</formula1>
    </dataValidation>
    <dataValidation type="custom" allowBlank="1" showErrorMessage="1" errorTitle="Duplicate ID" error="Each Asset ID must be unique." sqref="A40">
      <formula1>SUMPRODUCT(--($A$2:$A$201=A40))=1</formula1>
    </dataValidation>
    <dataValidation type="custom" allowBlank="1" showErrorMessage="1" errorTitle="Duplicate ID" error="Each Asset ID must be unique." sqref="A41">
      <formula1>SUMPRODUCT(--($A$2:$A$201=A41))=1</formula1>
    </dataValidation>
    <dataValidation type="custom" allowBlank="1" showErrorMessage="1" errorTitle="Duplicate ID" error="Each Asset ID must be unique." sqref="A42">
      <formula1>SUMPRODUCT(--($A$2:$A$201=A42))=1</formula1>
    </dataValidation>
    <dataValidation type="custom" allowBlank="1" showErrorMessage="1" errorTitle="Duplicate ID" error="Each Asset ID must be unique." sqref="A43">
      <formula1>SUMPRODUCT(--($A$2:$A$201=A43))=1</formula1>
    </dataValidation>
    <dataValidation type="custom" allowBlank="1" showErrorMessage="1" errorTitle="Duplicate ID" error="Each Asset ID must be unique." sqref="A44">
      <formula1>SUMPRODUCT(--($A$2:$A$201=A44))=1</formula1>
    </dataValidation>
    <dataValidation type="custom" allowBlank="1" showErrorMessage="1" errorTitle="Duplicate ID" error="Each Asset ID must be unique." sqref="A45">
      <formula1>SUMPRODUCT(--($A$2:$A$201=A45))=1</formula1>
    </dataValidation>
    <dataValidation type="custom" allowBlank="1" showErrorMessage="1" errorTitle="Duplicate ID" error="Each Asset ID must be unique." sqref="A46">
      <formula1>SUMPRODUCT(--($A$2:$A$201=A46))=1</formula1>
    </dataValidation>
    <dataValidation type="custom" allowBlank="1" showErrorMessage="1" errorTitle="Duplicate ID" error="Each Asset ID must be unique." sqref="A47">
      <formula1>SUMPRODUCT(--($A$2:$A$201=A47))=1</formula1>
    </dataValidation>
    <dataValidation type="custom" allowBlank="1" showErrorMessage="1" errorTitle="Duplicate ID" error="Each Asset ID must be unique." sqref="A48">
      <formula1>SUMPRODUCT(--($A$2:$A$201=A48))=1</formula1>
    </dataValidation>
    <dataValidation type="custom" allowBlank="1" showErrorMessage="1" errorTitle="Duplicate ID" error="Each Asset ID must be unique." sqref="A49">
      <formula1>SUMPRODUCT(--($A$2:$A$201=A49))=1</formula1>
    </dataValidation>
    <dataValidation type="custom" allowBlank="1" showErrorMessage="1" errorTitle="Duplicate ID" error="Each Asset ID must be unique." sqref="A5">
      <formula1>SUMPRODUCT(--($A$2:$A$201=A5))=1</formula1>
    </dataValidation>
    <dataValidation type="custom" allowBlank="1" showErrorMessage="1" errorTitle="Duplicate ID" error="Each Asset ID must be unique." sqref="A50">
      <formula1>SUMPRODUCT(--($A$2:$A$201=A50))=1</formula1>
    </dataValidation>
    <dataValidation type="custom" allowBlank="1" showErrorMessage="1" errorTitle="Duplicate ID" error="Each Asset ID must be unique." sqref="A51">
      <formula1>SUMPRODUCT(--($A$2:$A$201=A51))=1</formula1>
    </dataValidation>
    <dataValidation type="custom" allowBlank="1" showErrorMessage="1" errorTitle="Duplicate ID" error="Each Asset ID must be unique." sqref="A52">
      <formula1>SUMPRODUCT(--($A$2:$A$201=A52))=1</formula1>
    </dataValidation>
    <dataValidation type="custom" allowBlank="1" showErrorMessage="1" errorTitle="Duplicate ID" error="Each Asset ID must be unique." sqref="A53">
      <formula1>SUMPRODUCT(--($A$2:$A$201=A53))=1</formula1>
    </dataValidation>
    <dataValidation type="custom" allowBlank="1" showErrorMessage="1" errorTitle="Duplicate ID" error="Each Asset ID must be unique." sqref="A54">
      <formula1>SUMPRODUCT(--($A$2:$A$201=A54))=1</formula1>
    </dataValidation>
    <dataValidation type="custom" allowBlank="1" showErrorMessage="1" errorTitle="Duplicate ID" error="Each Asset ID must be unique." sqref="A55">
      <formula1>SUMPRODUCT(--($A$2:$A$201=A55))=1</formula1>
    </dataValidation>
    <dataValidation type="custom" allowBlank="1" showErrorMessage="1" errorTitle="Duplicate ID" error="Each Asset ID must be unique." sqref="A56">
      <formula1>SUMPRODUCT(--($A$2:$A$201=A56))=1</formula1>
    </dataValidation>
    <dataValidation type="custom" allowBlank="1" showErrorMessage="1" errorTitle="Duplicate ID" error="Each Asset ID must be unique." sqref="A57">
      <formula1>SUMPRODUCT(--($A$2:$A$201=A57))=1</formula1>
    </dataValidation>
    <dataValidation type="custom" allowBlank="1" showErrorMessage="1" errorTitle="Duplicate ID" error="Each Asset ID must be unique." sqref="A58">
      <formula1>SUMPRODUCT(--($A$2:$A$201=A58))=1</formula1>
    </dataValidation>
    <dataValidation type="custom" allowBlank="1" showErrorMessage="1" errorTitle="Duplicate ID" error="Each Asset ID must be unique." sqref="A59">
      <formula1>SUMPRODUCT(--($A$2:$A$201=A59))=1</formula1>
    </dataValidation>
    <dataValidation type="custom" allowBlank="1" showErrorMessage="1" errorTitle="Duplicate ID" error="Each Asset ID must be unique." sqref="A6">
      <formula1>SUMPRODUCT(--($A$2:$A$201=A6))=1</formula1>
    </dataValidation>
    <dataValidation type="custom" allowBlank="1" showErrorMessage="1" errorTitle="Duplicate ID" error="Each Asset ID must be unique." sqref="A60">
      <formula1>SUMPRODUCT(--($A$2:$A$201=A60))=1</formula1>
    </dataValidation>
    <dataValidation type="custom" allowBlank="1" showErrorMessage="1" errorTitle="Duplicate ID" error="Each Asset ID must be unique." sqref="A61">
      <formula1>SUMPRODUCT(--($A$2:$A$201=A61))=1</formula1>
    </dataValidation>
    <dataValidation type="custom" allowBlank="1" showErrorMessage="1" errorTitle="Duplicate ID" error="Each Asset ID must be unique." sqref="A62">
      <formula1>SUMPRODUCT(--($A$2:$A$201=A62))=1</formula1>
    </dataValidation>
    <dataValidation type="custom" allowBlank="1" showErrorMessage="1" errorTitle="Duplicate ID" error="Each Asset ID must be unique." sqref="A63">
      <formula1>SUMPRODUCT(--($A$2:$A$201=A63))=1</formula1>
    </dataValidation>
    <dataValidation type="custom" allowBlank="1" showErrorMessage="1" errorTitle="Duplicate ID" error="Each Asset ID must be unique." sqref="A64">
      <formula1>SUMPRODUCT(--($A$2:$A$201=A64))=1</formula1>
    </dataValidation>
    <dataValidation type="custom" allowBlank="1" showErrorMessage="1" errorTitle="Duplicate ID" error="Each Asset ID must be unique." sqref="A65">
      <formula1>SUMPRODUCT(--($A$2:$A$201=A65))=1</formula1>
    </dataValidation>
    <dataValidation type="custom" allowBlank="1" showErrorMessage="1" errorTitle="Duplicate ID" error="Each Asset ID must be unique." sqref="A66">
      <formula1>SUMPRODUCT(--($A$2:$A$201=A66))=1</formula1>
    </dataValidation>
    <dataValidation type="custom" allowBlank="1" showErrorMessage="1" errorTitle="Duplicate ID" error="Each Asset ID must be unique." sqref="A67">
      <formula1>SUMPRODUCT(--($A$2:$A$201=A67))=1</formula1>
    </dataValidation>
    <dataValidation type="custom" allowBlank="1" showErrorMessage="1" errorTitle="Duplicate ID" error="Each Asset ID must be unique." sqref="A68">
      <formula1>SUMPRODUCT(--($A$2:$A$201=A68))=1</formula1>
    </dataValidation>
    <dataValidation type="custom" allowBlank="1" showErrorMessage="1" errorTitle="Duplicate ID" error="Each Asset ID must be unique." sqref="A69">
      <formula1>SUMPRODUCT(--($A$2:$A$201=A69))=1</formula1>
    </dataValidation>
    <dataValidation type="custom" allowBlank="1" showErrorMessage="1" errorTitle="Duplicate ID" error="Each Asset ID must be unique." sqref="A7">
      <formula1>SUMPRODUCT(--($A$2:$A$201=A7))=1</formula1>
    </dataValidation>
    <dataValidation type="custom" allowBlank="1" showErrorMessage="1" errorTitle="Duplicate ID" error="Each Asset ID must be unique." sqref="A70">
      <formula1>SUMPRODUCT(--($A$2:$A$201=A70))=1</formula1>
    </dataValidation>
    <dataValidation type="custom" allowBlank="1" showErrorMessage="1" errorTitle="Duplicate ID" error="Each Asset ID must be unique." sqref="A71">
      <formula1>SUMPRODUCT(--($A$2:$A$201=A71))=1</formula1>
    </dataValidation>
    <dataValidation type="custom" allowBlank="1" showErrorMessage="1" errorTitle="Duplicate ID" error="Each Asset ID must be unique." sqref="A72">
      <formula1>SUMPRODUCT(--($A$2:$A$201=A72))=1</formula1>
    </dataValidation>
    <dataValidation type="custom" allowBlank="1" showErrorMessage="1" errorTitle="Duplicate ID" error="Each Asset ID must be unique." sqref="A73">
      <formula1>SUMPRODUCT(--($A$2:$A$201=A73))=1</formula1>
    </dataValidation>
    <dataValidation type="custom" allowBlank="1" showErrorMessage="1" errorTitle="Duplicate ID" error="Each Asset ID must be unique." sqref="A74">
      <formula1>SUMPRODUCT(--($A$2:$A$201=A74))=1</formula1>
    </dataValidation>
    <dataValidation type="custom" allowBlank="1" showErrorMessage="1" errorTitle="Duplicate ID" error="Each Asset ID must be unique." sqref="A75">
      <formula1>SUMPRODUCT(--($A$2:$A$201=A75))=1</formula1>
    </dataValidation>
    <dataValidation type="custom" allowBlank="1" showErrorMessage="1" errorTitle="Duplicate ID" error="Each Asset ID must be unique." sqref="A76">
      <formula1>SUMPRODUCT(--($A$2:$A$201=A76))=1</formula1>
    </dataValidation>
    <dataValidation type="custom" allowBlank="1" showErrorMessage="1" errorTitle="Duplicate ID" error="Each Asset ID must be unique." sqref="A77">
      <formula1>SUMPRODUCT(--($A$2:$A$201=A77))=1</formula1>
    </dataValidation>
    <dataValidation type="custom" allowBlank="1" showErrorMessage="1" errorTitle="Duplicate ID" error="Each Asset ID must be unique." sqref="A78">
      <formula1>SUMPRODUCT(--($A$2:$A$201=A78))=1</formula1>
    </dataValidation>
    <dataValidation type="custom" allowBlank="1" showErrorMessage="1" errorTitle="Duplicate ID" error="Each Asset ID must be unique." sqref="A79">
      <formula1>SUMPRODUCT(--($A$2:$A$201=A79))=1</formula1>
    </dataValidation>
    <dataValidation type="custom" allowBlank="1" showErrorMessage="1" errorTitle="Duplicate ID" error="Each Asset ID must be unique." sqref="A8">
      <formula1>SUMPRODUCT(--($A$2:$A$201=A8))=1</formula1>
    </dataValidation>
    <dataValidation type="custom" allowBlank="1" showErrorMessage="1" errorTitle="Duplicate ID" error="Each Asset ID must be unique." sqref="A80">
      <formula1>SUMPRODUCT(--($A$2:$A$201=A80))=1</formula1>
    </dataValidation>
    <dataValidation type="custom" allowBlank="1" showErrorMessage="1" errorTitle="Duplicate ID" error="Each Asset ID must be unique." sqref="A81">
      <formula1>SUMPRODUCT(--($A$2:$A$201=A81))=1</formula1>
    </dataValidation>
    <dataValidation type="custom" allowBlank="1" showErrorMessage="1" errorTitle="Duplicate ID" error="Each Asset ID must be unique." sqref="A82">
      <formula1>SUMPRODUCT(--($A$2:$A$201=A82))=1</formula1>
    </dataValidation>
    <dataValidation type="custom" allowBlank="1" showErrorMessage="1" errorTitle="Duplicate ID" error="Each Asset ID must be unique." sqref="A83">
      <formula1>SUMPRODUCT(--($A$2:$A$201=A83))=1</formula1>
    </dataValidation>
    <dataValidation type="custom" allowBlank="1" showErrorMessage="1" errorTitle="Duplicate ID" error="Each Asset ID must be unique." sqref="A84">
      <formula1>SUMPRODUCT(--($A$2:$A$201=A84))=1</formula1>
    </dataValidation>
    <dataValidation type="custom" allowBlank="1" showErrorMessage="1" errorTitle="Duplicate ID" error="Each Asset ID must be unique." sqref="A85">
      <formula1>SUMPRODUCT(--($A$2:$A$201=A85))=1</formula1>
    </dataValidation>
    <dataValidation type="custom" allowBlank="1" showErrorMessage="1" errorTitle="Duplicate ID" error="Each Asset ID must be unique." sqref="A86">
      <formula1>SUMPRODUCT(--($A$2:$A$201=A86))=1</formula1>
    </dataValidation>
    <dataValidation type="custom" allowBlank="1" showErrorMessage="1" errorTitle="Duplicate ID" error="Each Asset ID must be unique." sqref="A87">
      <formula1>SUMPRODUCT(--($A$2:$A$201=A87))=1</formula1>
    </dataValidation>
    <dataValidation type="custom" allowBlank="1" showErrorMessage="1" errorTitle="Duplicate ID" error="Each Asset ID must be unique." sqref="A88">
      <formula1>SUMPRODUCT(--($A$2:$A$201=A88))=1</formula1>
    </dataValidation>
    <dataValidation type="custom" allowBlank="1" showErrorMessage="1" errorTitle="Duplicate ID" error="Each Asset ID must be unique." sqref="A89">
      <formula1>SUMPRODUCT(--($A$2:$A$201=A89))=1</formula1>
    </dataValidation>
    <dataValidation type="custom" allowBlank="1" showErrorMessage="1" errorTitle="Duplicate ID" error="Each Asset ID must be unique." sqref="A9">
      <formula1>SUMPRODUCT(--($A$2:$A$201=A9))=1</formula1>
    </dataValidation>
    <dataValidation type="custom" allowBlank="1" showErrorMessage="1" errorTitle="Duplicate ID" error="Each Asset ID must be unique." sqref="A90">
      <formula1>SUMPRODUCT(--($A$2:$A$201=A90))=1</formula1>
    </dataValidation>
    <dataValidation type="custom" allowBlank="1" showErrorMessage="1" errorTitle="Duplicate ID" error="Each Asset ID must be unique." sqref="A91">
      <formula1>SUMPRODUCT(--($A$2:$A$201=A91))=1</formula1>
    </dataValidation>
    <dataValidation type="custom" allowBlank="1" showErrorMessage="1" errorTitle="Duplicate ID" error="Each Asset ID must be unique." sqref="A92">
      <formula1>SUMPRODUCT(--($A$2:$A$201=A92))=1</formula1>
    </dataValidation>
    <dataValidation type="custom" allowBlank="1" showErrorMessage="1" errorTitle="Duplicate ID" error="Each Asset ID must be unique." sqref="A93">
      <formula1>SUMPRODUCT(--($A$2:$A$201=A93))=1</formula1>
    </dataValidation>
    <dataValidation type="custom" allowBlank="1" showErrorMessage="1" errorTitle="Duplicate ID" error="Each Asset ID must be unique." sqref="A94">
      <formula1>SUMPRODUCT(--($A$2:$A$201=A94))=1</formula1>
    </dataValidation>
    <dataValidation type="custom" allowBlank="1" showErrorMessage="1" errorTitle="Duplicate ID" error="Each Asset ID must be unique." sqref="A95">
      <formula1>SUMPRODUCT(--($A$2:$A$201=A95))=1</formula1>
    </dataValidation>
    <dataValidation type="custom" allowBlank="1" showErrorMessage="1" errorTitle="Duplicate ID" error="Each Asset ID must be unique." sqref="A96">
      <formula1>SUMPRODUCT(--($A$2:$A$201=A96))=1</formula1>
    </dataValidation>
    <dataValidation type="custom" allowBlank="1" showErrorMessage="1" errorTitle="Duplicate ID" error="Each Asset ID must be unique." sqref="A97">
      <formula1>SUMPRODUCT(--($A$2:$A$201=A97))=1</formula1>
    </dataValidation>
    <dataValidation type="custom" allowBlank="1" showErrorMessage="1" errorTitle="Duplicate ID" error="Each Asset ID must be unique." sqref="A98">
      <formula1>SUMPRODUCT(--($A$2:$A$201=A98))=1</formula1>
    </dataValidation>
    <dataValidation type="custom" allowBlank="1" showErrorMessage="1" errorTitle="Duplicate ID" error="Each Asset ID must be unique." sqref="A99">
      <formula1>SUMPRODUCT(--($A$2:$A$201=A99))=1</formula1>
    </dataValidation>
    <dataValidation type="decimal" allowBlank="1" showErrorMessage="1" errorTitle="Invalid date" error="Enter a number between 18264 and 73050" sqref="E10:E201">
      <formula1>18264</formula1>
      <formula2>73050</formula2>
    </dataValidation>
    <dataValidation type="decimal" allowBlank="1" showErrorMessage="1" errorTitle="Invalid date" error="Enter a number between 18264 and 73050" sqref="E2:E201">
      <formula1>18264</formula1>
      <formula2>73050</formula2>
    </dataValidation>
    <dataValidation type="decimal" allowBlank="1" showErrorMessage="1" errorTitle="Invalid service interval" error="Enter a number between 1 and 3650" sqref="F10:F201">
      <formula1>1</formula1>
      <formula2>3650</formula2>
    </dataValidation>
    <dataValidation type="decimal" allowBlank="1" showErrorMessage="1" errorTitle="Invalid service interval" error="Enter a number between 1 and 3650" sqref="F2:F201">
      <formula1>1</formula1>
      <formula2>3650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0" customWidth="1"/>
    <col min="3" max="3" width="11" customWidth="1"/>
    <col min="4" max="4" width="12" customWidth="1"/>
    <col min="5" max="5" width="31" customWidth="1"/>
    <col min="6" max="6" width="8" customWidth="1"/>
    <col min="7" max="7" width="6" customWidth="1"/>
    <col min="8" max="8" width="13" customWidth="1"/>
    <col min="9" max="9" width="8" customWidth="1"/>
    <col min="10" max="12" width="13" customWidth="1"/>
    <col min="13" max="13" width="12" customWidth="1"/>
  </cols>
  <sheetData>
    <row r="1" ht="80" customHeight="1" spans="1:13" x14ac:dyDescent="0.25">
      <c r="A1" s="11" t="s">
        <v>70</v>
      </c>
      <c r="B1" s="11" t="s">
        <v>33</v>
      </c>
      <c r="C1" s="11" t="s">
        <v>71</v>
      </c>
      <c r="D1" s="11" t="s">
        <v>72</v>
      </c>
      <c r="E1" s="11" t="s">
        <v>73</v>
      </c>
      <c r="F1" s="11" t="s">
        <v>74</v>
      </c>
      <c r="G1" s="11" t="s">
        <v>75</v>
      </c>
      <c r="H1" s="11" t="s">
        <v>76</v>
      </c>
      <c r="I1" s="11" t="s">
        <v>77</v>
      </c>
      <c r="J1" s="11" t="s">
        <v>78</v>
      </c>
      <c r="K1" s="11" t="s">
        <v>79</v>
      </c>
      <c r="L1" s="11" t="s">
        <v>45</v>
      </c>
      <c r="M1" s="11" t="s">
        <v>80</v>
      </c>
    </row>
    <row r="2" ht="22" customHeight="1" spans="1:13" x14ac:dyDescent="0.25">
      <c r="A2" s="14">
        <v>46223</v>
      </c>
      <c r="B2" s="12" t="s">
        <v>46</v>
      </c>
      <c r="C2" s="12" t="s">
        <v>81</v>
      </c>
      <c r="D2" s="13" t="s">
        <v>82</v>
      </c>
      <c r="E2" s="13" t="s">
        <v>83</v>
      </c>
      <c r="F2" s="12" t="s">
        <v>84</v>
      </c>
      <c r="G2" s="12">
        <v>4</v>
      </c>
      <c r="H2" s="19">
        <f>IF($B2="","",IF(F2="",0,IF(SUMPRODUCT(--(Parts!$A$2:$A$101=F2))=1,N(G2)*SUMPRODUCT(--(Parts!$A$2:$A$101=F2),Parts!$C$2:$C$101),0)))</f>
        <v>58</v>
      </c>
      <c r="I2" s="20">
        <v>1.5</v>
      </c>
      <c r="J2" s="19">
        <f>IF($B2="","",N(I2)*N(Dashboard!$B$6))</f>
        <v>142.5</v>
      </c>
      <c r="K2" s="19">
        <f>IF($B2="","",H2+J2)</f>
        <v>200.5</v>
      </c>
      <c r="L2" s="18" t="str">
        <f>IF(COUNTA($A2:$G2,$I2)=0,"",IF($B2="","Check ID",IF(SUMPRODUCT(--(Assets!$A$2:$A$201=$B2))&lt;&gt;1,"Check ID",IF(OR(AND($F2&lt;&gt;"",SUMPRODUCT(--(Parts!$A$2:$A$101=$F2))&lt;&gt;1),AND($F2="",N($G2)&gt;0)),"Check part",IF(OR(NOT(AND(ISNUMBER(A2),N(A2)&gt;=18264,N(A2)&lt;=73050)),NOT(OR(C2="PM",C2="Repair",C2="Inspection")),AND($F2&lt;&gt;"",$G2=""),AND($G2&lt;&gt;"",NOT(AND(ISNUMBER(G2),N(G2)&gt;=0,N(G2)&lt;=10000))),NOT(AND(ISNUMBER(I2),N(I2)&gt;=0,N(I2)&lt;=1000))),"Check inputs","OK")))))</f>
        <v>OK</v>
      </c>
      <c r="M2" s="21">
        <f>IF(AND($C2="PM",AND(ISNUMBER($A2),N($A2)&gt;=18264,N($A2)&lt;=73050)),$A2,0)</f>
        <v>46223</v>
      </c>
    </row>
    <row r="3" ht="22" customHeight="1" spans="1:13" x14ac:dyDescent="0.25">
      <c r="A3" s="14">
        <v>46309</v>
      </c>
      <c r="B3" s="12" t="s">
        <v>46</v>
      </c>
      <c r="C3" s="12" t="s">
        <v>85</v>
      </c>
      <c r="D3" s="13" t="s">
        <v>82</v>
      </c>
      <c r="E3" s="13" t="s">
        <v>86</v>
      </c>
      <c r="F3" s="12" t="s">
        <v>87</v>
      </c>
      <c r="G3" s="12">
        <v>1</v>
      </c>
      <c r="H3" s="19">
        <f>IF($B3="","",IF(F3="",0,IF(SUMPRODUCT(--(Parts!$A$2:$A$101=F3))=1,N(G3)*SUMPRODUCT(--(Parts!$A$2:$A$101=F3),Parts!$C$2:$C$101),0)))</f>
        <v>46</v>
      </c>
      <c r="I3" s="20">
        <v>2</v>
      </c>
      <c r="J3" s="19">
        <f>IF($B3="","",N(I3)*N(Dashboard!$B$6))</f>
        <v>190</v>
      </c>
      <c r="K3" s="19">
        <f>IF($B3="","",H3+J3)</f>
        <v>236</v>
      </c>
      <c r="L3" s="18" t="str">
        <f>IF(COUNTA($A3:$G3,$I3)=0,"",IF($B3="","Check ID",IF(SUMPRODUCT(--(Assets!$A$2:$A$201=$B3))&lt;&gt;1,"Check ID",IF(OR(AND($F3&lt;&gt;"",SUMPRODUCT(--(Parts!$A$2:$A$101=$F3))&lt;&gt;1),AND($F3="",N($G3)&gt;0)),"Check part",IF(OR(NOT(AND(ISNUMBER(A3),N(A3)&gt;=18264,N(A3)&lt;=73050)),NOT(OR(C3="PM",C3="Repair",C3="Inspection")),AND($F3&lt;&gt;"",$G3=""),AND($G3&lt;&gt;"",NOT(AND(ISNUMBER(G3),N(G3)&gt;=0,N(G3)&lt;=10000))),NOT(AND(ISNUMBER(I3),N(I3)&gt;=0,N(I3)&lt;=1000))),"Check inputs","OK")))))</f>
        <v>OK</v>
      </c>
      <c r="M3" s="21">
        <f>IF(AND($C3="PM",AND(ISNUMBER($A3),N($A3)&gt;=18264,N($A3)&lt;=73050)),$A3,0)</f>
        <v>0</v>
      </c>
    </row>
    <row r="4" ht="22" customHeight="1" spans="1:13" x14ac:dyDescent="0.25">
      <c r="A4" s="14">
        <v>46153</v>
      </c>
      <c r="B4" s="12" t="s">
        <v>50</v>
      </c>
      <c r="C4" s="12" t="s">
        <v>81</v>
      </c>
      <c r="D4" s="13" t="s">
        <v>88</v>
      </c>
      <c r="E4" s="13" t="s">
        <v>89</v>
      </c>
      <c r="F4" s="12"/>
      <c r="G4" s="12">
        <v>0</v>
      </c>
      <c r="H4" s="19">
        <f>IF($B4="","",IF(F4="",0,IF(SUMPRODUCT(--(Parts!$A$2:$A$101=F4))=1,N(G4)*SUMPRODUCT(--(Parts!$A$2:$A$101=F4),Parts!$C$2:$C$101),0)))</f>
        <v>0</v>
      </c>
      <c r="I4" s="20">
        <v>2.5</v>
      </c>
      <c r="J4" s="19">
        <f>IF($B4="","",N(I4)*N(Dashboard!$B$6))</f>
        <v>237.5</v>
      </c>
      <c r="K4" s="19">
        <f>IF($B4="","",H4+J4)</f>
        <v>237.5</v>
      </c>
      <c r="L4" s="18" t="str">
        <f>IF(COUNTA($A4:$G4,$I4)=0,"",IF($B4="","Check ID",IF(SUMPRODUCT(--(Assets!$A$2:$A$201=$B4))&lt;&gt;1,"Check ID",IF(OR(AND($F4&lt;&gt;"",SUMPRODUCT(--(Parts!$A$2:$A$101=$F4))&lt;&gt;1),AND($F4="",N($G4)&gt;0)),"Check part",IF(OR(NOT(AND(ISNUMBER(A4),N(A4)&gt;=18264,N(A4)&lt;=73050)),NOT(OR(C4="PM",C4="Repair",C4="Inspection")),AND($F4&lt;&gt;"",$G4=""),AND($G4&lt;&gt;"",NOT(AND(ISNUMBER(G4),N(G4)&gt;=0,N(G4)&lt;=10000))),NOT(AND(ISNUMBER(I4),N(I4)&gt;=0,N(I4)&lt;=1000))),"Check inputs","OK")))))</f>
        <v>OK</v>
      </c>
      <c r="M4" s="21">
        <f>IF(AND($C4="PM",AND(ISNUMBER($A4),N($A4)&gt;=18264,N($A4)&lt;=73050)),$A4,0)</f>
        <v>46153</v>
      </c>
    </row>
    <row r="5" ht="22" customHeight="1" spans="1:13" x14ac:dyDescent="0.25">
      <c r="A5" s="14">
        <v>46114</v>
      </c>
      <c r="B5" s="12" t="s">
        <v>54</v>
      </c>
      <c r="C5" s="12" t="s">
        <v>81</v>
      </c>
      <c r="D5" s="13" t="s">
        <v>90</v>
      </c>
      <c r="E5" s="13" t="s">
        <v>91</v>
      </c>
      <c r="F5" s="12" t="s">
        <v>92</v>
      </c>
      <c r="G5" s="12">
        <v>1</v>
      </c>
      <c r="H5" s="19">
        <f>IF($B5="","",IF(F5="",0,IF(SUMPRODUCT(--(Parts!$A$2:$A$101=F5))=1,N(G5)*SUMPRODUCT(--(Parts!$A$2:$A$101=F5),Parts!$C$2:$C$101),0)))</f>
        <v>22</v>
      </c>
      <c r="I5" s="20">
        <v>3</v>
      </c>
      <c r="J5" s="19">
        <f>IF($B5="","",N(I5)*N(Dashboard!$B$6))</f>
        <v>285</v>
      </c>
      <c r="K5" s="19">
        <f>IF($B5="","",H5+J5)</f>
        <v>307</v>
      </c>
      <c r="L5" s="18" t="str">
        <f>IF(COUNTA($A5:$G5,$I5)=0,"",IF($B5="","Check ID",IF(SUMPRODUCT(--(Assets!$A$2:$A$201=$B5))&lt;&gt;1,"Check ID",IF(OR(AND($F5&lt;&gt;"",SUMPRODUCT(--(Parts!$A$2:$A$101=$F5))&lt;&gt;1),AND($F5="",N($G5)&gt;0)),"Check part",IF(OR(NOT(AND(ISNUMBER(A5),N(A5)&gt;=18264,N(A5)&lt;=73050)),NOT(OR(C5="PM",C5="Repair",C5="Inspection")),AND($F5&lt;&gt;"",$G5=""),AND($G5&lt;&gt;"",NOT(AND(ISNUMBER(G5),N(G5)&gt;=0,N(G5)&lt;=10000))),NOT(AND(ISNUMBER(I5),N(I5)&gt;=0,N(I5)&lt;=1000))),"Check inputs","OK")))))</f>
        <v>OK</v>
      </c>
      <c r="M5" s="21">
        <f>IF(AND($C5="PM",AND(ISNUMBER($A5),N($A5)&gt;=18264,N($A5)&lt;=73050)),$A5,0)</f>
        <v>46114</v>
      </c>
    </row>
    <row r="6" ht="22" customHeight="1" spans="1:13" x14ac:dyDescent="0.25">
      <c r="A6" s="14">
        <v>46293</v>
      </c>
      <c r="B6" s="12" t="s">
        <v>54</v>
      </c>
      <c r="C6" s="12" t="s">
        <v>93</v>
      </c>
      <c r="D6" s="13" t="s">
        <v>90</v>
      </c>
      <c r="E6" s="13" t="s">
        <v>94</v>
      </c>
      <c r="F6" s="12"/>
      <c r="G6" s="12">
        <v>0</v>
      </c>
      <c r="H6" s="19">
        <f>IF($B6="","",IF(F6="",0,IF(SUMPRODUCT(--(Parts!$A$2:$A$101=F6))=1,N(G6)*SUMPRODUCT(--(Parts!$A$2:$A$101=F6),Parts!$C$2:$C$101),0)))</f>
        <v>0</v>
      </c>
      <c r="I6" s="20">
        <v>1</v>
      </c>
      <c r="J6" s="19">
        <f>IF($B6="","",N(I6)*N(Dashboard!$B$6))</f>
        <v>95</v>
      </c>
      <c r="K6" s="19">
        <f>IF($B6="","",H6+J6)</f>
        <v>95</v>
      </c>
      <c r="L6" s="18" t="str">
        <f>IF(COUNTA($A6:$G6,$I6)=0,"",IF($B6="","Check ID",IF(SUMPRODUCT(--(Assets!$A$2:$A$201=$B6))&lt;&gt;1,"Check ID",IF(OR(AND($F6&lt;&gt;"",SUMPRODUCT(--(Parts!$A$2:$A$101=$F6))&lt;&gt;1),AND($F6="",N($G6)&gt;0)),"Check part",IF(OR(NOT(AND(ISNUMBER(A6),N(A6)&gt;=18264,N(A6)&lt;=73050)),NOT(OR(C6="PM",C6="Repair",C6="Inspection")),AND($F6&lt;&gt;"",$G6=""),AND($G6&lt;&gt;"",NOT(AND(ISNUMBER(G6),N(G6)&gt;=0,N(G6)&lt;=10000))),NOT(AND(ISNUMBER(I6),N(I6)&gt;=0,N(I6)&lt;=1000))),"Check inputs","OK")))))</f>
        <v>OK</v>
      </c>
      <c r="M6" s="21">
        <f>IF(AND($C6="PM",AND(ISNUMBER($A6),N($A6)&gt;=18264,N($A6)&lt;=73050)),$A6,0)</f>
        <v>0</v>
      </c>
    </row>
    <row r="7" ht="22" customHeight="1" spans="1:13" x14ac:dyDescent="0.25">
      <c r="A7" s="14">
        <v>46209</v>
      </c>
      <c r="B7" s="12" t="s">
        <v>58</v>
      </c>
      <c r="C7" s="12" t="s">
        <v>81</v>
      </c>
      <c r="D7" s="13" t="s">
        <v>88</v>
      </c>
      <c r="E7" s="13" t="s">
        <v>95</v>
      </c>
      <c r="F7" s="12" t="s">
        <v>96</v>
      </c>
      <c r="G7" s="12">
        <v>1</v>
      </c>
      <c r="H7" s="19">
        <f>IF($B7="","",IF(F7="",0,IF(SUMPRODUCT(--(Parts!$A$2:$A$101=F7))=1,N(G7)*SUMPRODUCT(--(Parts!$A$2:$A$101=F7),Parts!$C$2:$C$101),0)))</f>
        <v>128</v>
      </c>
      <c r="I7" s="20">
        <v>4</v>
      </c>
      <c r="J7" s="19">
        <f>IF($B7="","",N(I7)*N(Dashboard!$B$6))</f>
        <v>380</v>
      </c>
      <c r="K7" s="19">
        <f>IF($B7="","",H7+J7)</f>
        <v>508</v>
      </c>
      <c r="L7" s="18" t="str">
        <f>IF(COUNTA($A7:$G7,$I7)=0,"",IF($B7="","Check ID",IF(SUMPRODUCT(--(Assets!$A$2:$A$201=$B7))&lt;&gt;1,"Check ID",IF(OR(AND($F7&lt;&gt;"",SUMPRODUCT(--(Parts!$A$2:$A$101=$F7))&lt;&gt;1),AND($F7="",N($G7)&gt;0)),"Check part",IF(OR(NOT(AND(ISNUMBER(A7),N(A7)&gt;=18264,N(A7)&lt;=73050)),NOT(OR(C7="PM",C7="Repair",C7="Inspection")),AND($F7&lt;&gt;"",$G7=""),AND($G7&lt;&gt;"",NOT(AND(ISNUMBER(G7),N(G7)&gt;=0,N(G7)&lt;=10000))),NOT(AND(ISNUMBER(I7),N(I7)&gt;=0,N(I7)&lt;=1000))),"Check inputs","OK")))))</f>
        <v>OK</v>
      </c>
      <c r="M7" s="21">
        <f>IF(AND($C7="PM",AND(ISNUMBER($A7),N($A7)&gt;=18264,N($A7)&lt;=73050)),$A7,0)</f>
        <v>46209</v>
      </c>
    </row>
    <row r="8" ht="22" customHeight="1" spans="1:13" x14ac:dyDescent="0.25">
      <c r="A8" s="14">
        <v>46325</v>
      </c>
      <c r="B8" s="12" t="s">
        <v>58</v>
      </c>
      <c r="C8" s="12" t="s">
        <v>85</v>
      </c>
      <c r="D8" s="13" t="s">
        <v>88</v>
      </c>
      <c r="E8" s="13" t="s">
        <v>97</v>
      </c>
      <c r="F8" s="12" t="s">
        <v>98</v>
      </c>
      <c r="G8" s="12">
        <v>1</v>
      </c>
      <c r="H8" s="19">
        <f>IF($B8="","",IF(F8="",0,IF(SUMPRODUCT(--(Parts!$A$2:$A$101=F8))=1,N(G8)*SUMPRODUCT(--(Parts!$A$2:$A$101=F8),Parts!$C$2:$C$101),0)))</f>
        <v>18.75</v>
      </c>
      <c r="I8" s="20">
        <v>1.5</v>
      </c>
      <c r="J8" s="19">
        <f>IF($B8="","",N(I8)*N(Dashboard!$B$6))</f>
        <v>142.5</v>
      </c>
      <c r="K8" s="19">
        <f>IF($B8="","",H8+J8)</f>
        <v>161.25</v>
      </c>
      <c r="L8" s="18" t="str">
        <f>IF(COUNTA($A8:$G8,$I8)=0,"",IF($B8="","Check ID",IF(SUMPRODUCT(--(Assets!$A$2:$A$201=$B8))&lt;&gt;1,"Check ID",IF(OR(AND($F8&lt;&gt;"",SUMPRODUCT(--(Parts!$A$2:$A$101=$F8))&lt;&gt;1),AND($F8="",N($G8)&gt;0)),"Check part",IF(OR(NOT(AND(ISNUMBER(A8),N(A8)&gt;=18264,N(A8)&lt;=73050)),NOT(OR(C8="PM",C8="Repair",C8="Inspection")),AND($F8&lt;&gt;"",$G8=""),AND($G8&lt;&gt;"",NOT(AND(ISNUMBER(G8),N(G8)&gt;=0,N(G8)&lt;=10000))),NOT(AND(ISNUMBER(I8),N(I8)&gt;=0,N(I8)&lt;=1000))),"Check inputs","OK")))))</f>
        <v>OK</v>
      </c>
      <c r="M8" s="21">
        <f>IF(AND($C8="PM",AND(ISNUMBER($A8),N($A8)&gt;=18264,N($A8)&lt;=73050)),$A8,0)</f>
        <v>0</v>
      </c>
    </row>
    <row r="9" ht="22" customHeight="1" spans="1:13" x14ac:dyDescent="0.25">
      <c r="A9" s="14">
        <v>46280</v>
      </c>
      <c r="B9" s="12" t="s">
        <v>62</v>
      </c>
      <c r="C9" s="12" t="s">
        <v>81</v>
      </c>
      <c r="D9" s="13" t="s">
        <v>82</v>
      </c>
      <c r="E9" s="13" t="s">
        <v>99</v>
      </c>
      <c r="F9" s="12" t="s">
        <v>98</v>
      </c>
      <c r="G9" s="12">
        <v>1</v>
      </c>
      <c r="H9" s="19">
        <f>IF($B9="","",IF(F9="",0,IF(SUMPRODUCT(--(Parts!$A$2:$A$101=F9))=1,N(G9)*SUMPRODUCT(--(Parts!$A$2:$A$101=F9),Parts!$C$2:$C$101),0)))</f>
        <v>18.75</v>
      </c>
      <c r="I9" s="20">
        <v>1</v>
      </c>
      <c r="J9" s="19">
        <f>IF($B9="","",N(I9)*N(Dashboard!$B$6))</f>
        <v>95</v>
      </c>
      <c r="K9" s="19">
        <f>IF($B9="","",H9+J9)</f>
        <v>113.75</v>
      </c>
      <c r="L9" s="18" t="str">
        <f>IF(COUNTA($A9:$G9,$I9)=0,"",IF($B9="","Check ID",IF(SUMPRODUCT(--(Assets!$A$2:$A$201=$B9))&lt;&gt;1,"Check ID",IF(OR(AND($F9&lt;&gt;"",SUMPRODUCT(--(Parts!$A$2:$A$101=$F9))&lt;&gt;1),AND($F9="",N($G9)&gt;0)),"Check part",IF(OR(NOT(AND(ISNUMBER(A9),N(A9)&gt;=18264,N(A9)&lt;=73050)),NOT(OR(C9="PM",C9="Repair",C9="Inspection")),AND($F9&lt;&gt;"",$G9=""),AND($G9&lt;&gt;"",NOT(AND(ISNUMBER(G9),N(G9)&gt;=0,N(G9)&lt;=10000))),NOT(AND(ISNUMBER(I9),N(I9)&gt;=0,N(I9)&lt;=1000))),"Check inputs","OK")))))</f>
        <v>OK</v>
      </c>
      <c r="M9" s="21">
        <f>IF(AND($C9="PM",AND(ISNUMBER($A9),N($A9)&gt;=18264,N($A9)&lt;=73050)),$A9,0)</f>
        <v>46280</v>
      </c>
    </row>
    <row r="10" ht="22" customHeight="1" spans="1:13" x14ac:dyDescent="0.25">
      <c r="A10" s="14">
        <v>46314</v>
      </c>
      <c r="B10" s="12" t="s">
        <v>62</v>
      </c>
      <c r="C10" s="12" t="s">
        <v>93</v>
      </c>
      <c r="D10" s="13" t="s">
        <v>82</v>
      </c>
      <c r="E10" s="13" t="s">
        <v>100</v>
      </c>
      <c r="F10" s="12"/>
      <c r="G10" s="12">
        <v>0</v>
      </c>
      <c r="H10" s="19">
        <f>IF($B10="","",IF(F10="",0,IF(SUMPRODUCT(--(Parts!$A$2:$A$101=F10))=1,N(G10)*SUMPRODUCT(--(Parts!$A$2:$A$101=F10),Parts!$C$2:$C$101),0)))</f>
        <v>0</v>
      </c>
      <c r="I10" s="20">
        <v>0.5</v>
      </c>
      <c r="J10" s="19">
        <f>IF($B10="","",N(I10)*N(Dashboard!$B$6))</f>
        <v>47.5</v>
      </c>
      <c r="K10" s="19">
        <f>IF($B10="","",H10+J10)</f>
        <v>47.5</v>
      </c>
      <c r="L10" s="18" t="str">
        <f>IF(COUNTA($A10:$G10,$I10)=0,"",IF($B10="","Check ID",IF(SUMPRODUCT(--(Assets!$A$2:$A$201=$B10))&lt;&gt;1,"Check ID",IF(OR(AND($F10&lt;&gt;"",SUMPRODUCT(--(Parts!$A$2:$A$101=$F10))&lt;&gt;1),AND($F10="",N($G10)&gt;0)),"Check part",IF(OR(NOT(AND(ISNUMBER(A10),N(A10)&gt;=18264,N(A10)&lt;=73050)),NOT(OR(C10="PM",C10="Repair",C10="Inspection")),AND($F10&lt;&gt;"",$G10=""),AND($G10&lt;&gt;"",NOT(AND(ISNUMBER(G10),N(G10)&gt;=0,N(G10)&lt;=10000))),NOT(AND(ISNUMBER(I10),N(I10)&gt;=0,N(I10)&lt;=1000))),"Check inputs","OK")))))</f>
        <v>OK</v>
      </c>
      <c r="M10" s="21">
        <f>IF(AND($C10="PM",AND(ISNUMBER($A10),N($A10)&gt;=18264,N($A10)&lt;=73050)),$A10,0)</f>
        <v>0</v>
      </c>
    </row>
    <row r="11" ht="22" customHeight="1" spans="1:13" x14ac:dyDescent="0.25">
      <c r="A11" s="14">
        <v>46084</v>
      </c>
      <c r="B11" s="12" t="s">
        <v>66</v>
      </c>
      <c r="C11" s="12" t="s">
        <v>81</v>
      </c>
      <c r="D11" s="13" t="s">
        <v>90</v>
      </c>
      <c r="E11" s="13" t="s">
        <v>101</v>
      </c>
      <c r="F11" s="12"/>
      <c r="G11" s="12">
        <v>0</v>
      </c>
      <c r="H11" s="19">
        <f>IF($B11="","",IF(F11="",0,IF(SUMPRODUCT(--(Parts!$A$2:$A$101=F11))=1,N(G11)*SUMPRODUCT(--(Parts!$A$2:$A$101=F11),Parts!$C$2:$C$101),0)))</f>
        <v>0</v>
      </c>
      <c r="I11" s="20">
        <v>1.5</v>
      </c>
      <c r="J11" s="19">
        <f>IF($B11="","",N(I11)*N(Dashboard!$B$6))</f>
        <v>142.5</v>
      </c>
      <c r="K11" s="19">
        <f>IF($B11="","",H11+J11)</f>
        <v>142.5</v>
      </c>
      <c r="L11" s="18" t="str">
        <f>IF(COUNTA($A11:$G11,$I11)=0,"",IF($B11="","Check ID",IF(SUMPRODUCT(--(Assets!$A$2:$A$201=$B11))&lt;&gt;1,"Check ID",IF(OR(AND($F11&lt;&gt;"",SUMPRODUCT(--(Parts!$A$2:$A$101=$F11))&lt;&gt;1),AND($F11="",N($G11)&gt;0)),"Check part",IF(OR(NOT(AND(ISNUMBER(A11),N(A11)&gt;=18264,N(A11)&lt;=73050)),NOT(OR(C11="PM",C11="Repair",C11="Inspection")),AND($F11&lt;&gt;"",$G11=""),AND($G11&lt;&gt;"",NOT(AND(ISNUMBER(G11),N(G11)&gt;=0,N(G11)&lt;=10000))),NOT(AND(ISNUMBER(I11),N(I11)&gt;=0,N(I11)&lt;=1000))),"Check inputs","OK")))))</f>
        <v>OK</v>
      </c>
      <c r="M11" s="21">
        <f>IF(AND($C11="PM",AND(ISNUMBER($A11),N($A11)&gt;=18264,N($A11)&lt;=73050)),$A11,0)</f>
        <v>46084</v>
      </c>
    </row>
    <row r="12" ht="22" customHeight="1" spans="1:13" x14ac:dyDescent="0.25">
      <c r="A12" s="14"/>
      <c r="B12" s="12"/>
      <c r="C12" s="12"/>
      <c r="D12" s="13"/>
      <c r="E12" s="13"/>
      <c r="F12" s="12"/>
      <c r="G12" s="12"/>
      <c r="H12" s="19" t="str">
        <f>IF($B12="","",IF(F12="",0,IF(SUMPRODUCT(--(Parts!$A$2:$A$101=F12))=1,N(G12)*SUMPRODUCT(--(Parts!$A$2:$A$101=F12),Parts!$C$2:$C$101),0)))</f>
        <v/>
      </c>
      <c r="I12" s="20"/>
      <c r="J12" s="19" t="str">
        <f>IF($B12="","",N(I12)*N(Dashboard!$B$6))</f>
        <v/>
      </c>
      <c r="K12" s="19" t="str">
        <f>IF($B12="","",H12+J12)</f>
        <v/>
      </c>
      <c r="L12" s="18" t="str">
        <f>IF(COUNTA($A12:$G12,$I12)=0,"",IF($B12="","Check ID",IF(SUMPRODUCT(--(Assets!$A$2:$A$201=$B12))&lt;&gt;1,"Check ID",IF(OR(AND($F12&lt;&gt;"",SUMPRODUCT(--(Parts!$A$2:$A$101=$F12))&lt;&gt;1),AND($F12="",N($G12)&gt;0)),"Check part",IF(OR(NOT(AND(ISNUMBER(A12),N(A12)&gt;=18264,N(A12)&lt;=73050)),NOT(OR(C12="PM",C12="Repair",C12="Inspection")),AND($F12&lt;&gt;"",$G12=""),AND($G12&lt;&gt;"",NOT(AND(ISNUMBER(G12),N(G12)&gt;=0,N(G12)&lt;=10000))),NOT(AND(ISNUMBER(I12),N(I12)&gt;=0,N(I12)&lt;=1000))),"Check inputs","OK")))))</f>
        <v/>
      </c>
      <c r="M12" s="21">
        <f>IF(AND($C12="PM",AND(ISNUMBER($A12),N($A12)&gt;=18264,N($A12)&lt;=73050)),$A12,0)</f>
        <v>0</v>
      </c>
    </row>
    <row r="13" ht="22" customHeight="1" spans="1:13" x14ac:dyDescent="0.25">
      <c r="A13" s="14"/>
      <c r="B13" s="12"/>
      <c r="C13" s="12"/>
      <c r="D13" s="13"/>
      <c r="E13" s="13"/>
      <c r="F13" s="12"/>
      <c r="G13" s="12"/>
      <c r="H13" s="19" t="str">
        <f>IF($B13="","",IF(F13="",0,IF(SUMPRODUCT(--(Parts!$A$2:$A$101=F13))=1,N(G13)*SUMPRODUCT(--(Parts!$A$2:$A$101=F13),Parts!$C$2:$C$101),0)))</f>
        <v/>
      </c>
      <c r="I13" s="20"/>
      <c r="J13" s="19" t="str">
        <f>IF($B13="","",N(I13)*N(Dashboard!$B$6))</f>
        <v/>
      </c>
      <c r="K13" s="19" t="str">
        <f>IF($B13="","",H13+J13)</f>
        <v/>
      </c>
      <c r="L13" s="18" t="str">
        <f>IF(COUNTA($A13:$G13,$I13)=0,"",IF($B13="","Check ID",IF(SUMPRODUCT(--(Assets!$A$2:$A$201=$B13))&lt;&gt;1,"Check ID",IF(OR(AND($F13&lt;&gt;"",SUMPRODUCT(--(Parts!$A$2:$A$101=$F13))&lt;&gt;1),AND($F13="",N($G13)&gt;0)),"Check part",IF(OR(NOT(AND(ISNUMBER(A13),N(A13)&gt;=18264,N(A13)&lt;=73050)),NOT(OR(C13="PM",C13="Repair",C13="Inspection")),AND($F13&lt;&gt;"",$G13=""),AND($G13&lt;&gt;"",NOT(AND(ISNUMBER(G13),N(G13)&gt;=0,N(G13)&lt;=10000))),NOT(AND(ISNUMBER(I13),N(I13)&gt;=0,N(I13)&lt;=1000))),"Check inputs","OK")))))</f>
        <v/>
      </c>
      <c r="M13" s="21">
        <f>IF(AND($C13="PM",AND(ISNUMBER($A13),N($A13)&gt;=18264,N($A13)&lt;=73050)),$A13,0)</f>
        <v>0</v>
      </c>
    </row>
    <row r="14" ht="22" customHeight="1" spans="1:13" x14ac:dyDescent="0.25">
      <c r="A14" s="14"/>
      <c r="B14" s="12"/>
      <c r="C14" s="12"/>
      <c r="D14" s="13"/>
      <c r="E14" s="13"/>
      <c r="F14" s="12"/>
      <c r="G14" s="12"/>
      <c r="H14" s="19" t="str">
        <f>IF($B14="","",IF(F14="",0,IF(SUMPRODUCT(--(Parts!$A$2:$A$101=F14))=1,N(G14)*SUMPRODUCT(--(Parts!$A$2:$A$101=F14),Parts!$C$2:$C$101),0)))</f>
        <v/>
      </c>
      <c r="I14" s="20"/>
      <c r="J14" s="19" t="str">
        <f>IF($B14="","",N(I14)*N(Dashboard!$B$6))</f>
        <v/>
      </c>
      <c r="K14" s="19" t="str">
        <f>IF($B14="","",H14+J14)</f>
        <v/>
      </c>
      <c r="L14" s="18" t="str">
        <f>IF(COUNTA($A14:$G14,$I14)=0,"",IF($B14="","Check ID",IF(SUMPRODUCT(--(Assets!$A$2:$A$201=$B14))&lt;&gt;1,"Check ID",IF(OR(AND($F14&lt;&gt;"",SUMPRODUCT(--(Parts!$A$2:$A$101=$F14))&lt;&gt;1),AND($F14="",N($G14)&gt;0)),"Check part",IF(OR(NOT(AND(ISNUMBER(A14),N(A14)&gt;=18264,N(A14)&lt;=73050)),NOT(OR(C14="PM",C14="Repair",C14="Inspection")),AND($F14&lt;&gt;"",$G14=""),AND($G14&lt;&gt;"",NOT(AND(ISNUMBER(G14),N(G14)&gt;=0,N(G14)&lt;=10000))),NOT(AND(ISNUMBER(I14),N(I14)&gt;=0,N(I14)&lt;=1000))),"Check inputs","OK")))))</f>
        <v/>
      </c>
      <c r="M14" s="21">
        <f>IF(AND($C14="PM",AND(ISNUMBER($A14),N($A14)&gt;=18264,N($A14)&lt;=73050)),$A14,0)</f>
        <v>0</v>
      </c>
    </row>
    <row r="15" ht="22" customHeight="1" spans="1:13" x14ac:dyDescent="0.25">
      <c r="A15" s="14"/>
      <c r="B15" s="12"/>
      <c r="C15" s="12"/>
      <c r="D15" s="13"/>
      <c r="E15" s="13"/>
      <c r="F15" s="12"/>
      <c r="G15" s="12"/>
      <c r="H15" s="19" t="str">
        <f>IF($B15="","",IF(F15="",0,IF(SUMPRODUCT(--(Parts!$A$2:$A$101=F15))=1,N(G15)*SUMPRODUCT(--(Parts!$A$2:$A$101=F15),Parts!$C$2:$C$101),0)))</f>
        <v/>
      </c>
      <c r="I15" s="20"/>
      <c r="J15" s="19" t="str">
        <f>IF($B15="","",N(I15)*N(Dashboard!$B$6))</f>
        <v/>
      </c>
      <c r="K15" s="19" t="str">
        <f>IF($B15="","",H15+J15)</f>
        <v/>
      </c>
      <c r="L15" s="18" t="str">
        <f>IF(COUNTA($A15:$G15,$I15)=0,"",IF($B15="","Check ID",IF(SUMPRODUCT(--(Assets!$A$2:$A$201=$B15))&lt;&gt;1,"Check ID",IF(OR(AND($F15&lt;&gt;"",SUMPRODUCT(--(Parts!$A$2:$A$101=$F15))&lt;&gt;1),AND($F15="",N($G15)&gt;0)),"Check part",IF(OR(NOT(AND(ISNUMBER(A15),N(A15)&gt;=18264,N(A15)&lt;=73050)),NOT(OR(C15="PM",C15="Repair",C15="Inspection")),AND($F15&lt;&gt;"",$G15=""),AND($G15&lt;&gt;"",NOT(AND(ISNUMBER(G15),N(G15)&gt;=0,N(G15)&lt;=10000))),NOT(AND(ISNUMBER(I15),N(I15)&gt;=0,N(I15)&lt;=1000))),"Check inputs","OK")))))</f>
        <v/>
      </c>
      <c r="M15" s="21">
        <f>IF(AND($C15="PM",AND(ISNUMBER($A15),N($A15)&gt;=18264,N($A15)&lt;=73050)),$A15,0)</f>
        <v>0</v>
      </c>
    </row>
    <row r="16" ht="22" customHeight="1" spans="1:13" x14ac:dyDescent="0.25">
      <c r="A16" s="14"/>
      <c r="B16" s="12"/>
      <c r="C16" s="12"/>
      <c r="D16" s="13"/>
      <c r="E16" s="13"/>
      <c r="F16" s="12"/>
      <c r="G16" s="12"/>
      <c r="H16" s="19" t="str">
        <f>IF($B16="","",IF(F16="",0,IF(SUMPRODUCT(--(Parts!$A$2:$A$101=F16))=1,N(G16)*SUMPRODUCT(--(Parts!$A$2:$A$101=F16),Parts!$C$2:$C$101),0)))</f>
        <v/>
      </c>
      <c r="I16" s="20"/>
      <c r="J16" s="19" t="str">
        <f>IF($B16="","",N(I16)*N(Dashboard!$B$6))</f>
        <v/>
      </c>
      <c r="K16" s="19" t="str">
        <f>IF($B16="","",H16+J16)</f>
        <v/>
      </c>
      <c r="L16" s="18" t="str">
        <f>IF(COUNTA($A16:$G16,$I16)=0,"",IF($B16="","Check ID",IF(SUMPRODUCT(--(Assets!$A$2:$A$201=$B16))&lt;&gt;1,"Check ID",IF(OR(AND($F16&lt;&gt;"",SUMPRODUCT(--(Parts!$A$2:$A$101=$F16))&lt;&gt;1),AND($F16="",N($G16)&gt;0)),"Check part",IF(OR(NOT(AND(ISNUMBER(A16),N(A16)&gt;=18264,N(A16)&lt;=73050)),NOT(OR(C16="PM",C16="Repair",C16="Inspection")),AND($F16&lt;&gt;"",$G16=""),AND($G16&lt;&gt;"",NOT(AND(ISNUMBER(G16),N(G16)&gt;=0,N(G16)&lt;=10000))),NOT(AND(ISNUMBER(I16),N(I16)&gt;=0,N(I16)&lt;=1000))),"Check inputs","OK")))))</f>
        <v/>
      </c>
      <c r="M16" s="21">
        <f>IF(AND($C16="PM",AND(ISNUMBER($A16),N($A16)&gt;=18264,N($A16)&lt;=73050)),$A16,0)</f>
        <v>0</v>
      </c>
    </row>
    <row r="17" ht="22" customHeight="1" spans="1:13" x14ac:dyDescent="0.25">
      <c r="A17" s="14"/>
      <c r="B17" s="12"/>
      <c r="C17" s="12"/>
      <c r="D17" s="13"/>
      <c r="E17" s="13"/>
      <c r="F17" s="12"/>
      <c r="G17" s="12"/>
      <c r="H17" s="19" t="str">
        <f>IF($B17="","",IF(F17="",0,IF(SUMPRODUCT(--(Parts!$A$2:$A$101=F17))=1,N(G17)*SUMPRODUCT(--(Parts!$A$2:$A$101=F17),Parts!$C$2:$C$101),0)))</f>
        <v/>
      </c>
      <c r="I17" s="20"/>
      <c r="J17" s="19" t="str">
        <f>IF($B17="","",N(I17)*N(Dashboard!$B$6))</f>
        <v/>
      </c>
      <c r="K17" s="19" t="str">
        <f>IF($B17="","",H17+J17)</f>
        <v/>
      </c>
      <c r="L17" s="18" t="str">
        <f>IF(COUNTA($A17:$G17,$I17)=0,"",IF($B17="","Check ID",IF(SUMPRODUCT(--(Assets!$A$2:$A$201=$B17))&lt;&gt;1,"Check ID",IF(OR(AND($F17&lt;&gt;"",SUMPRODUCT(--(Parts!$A$2:$A$101=$F17))&lt;&gt;1),AND($F17="",N($G17)&gt;0)),"Check part",IF(OR(NOT(AND(ISNUMBER(A17),N(A17)&gt;=18264,N(A17)&lt;=73050)),NOT(OR(C17="PM",C17="Repair",C17="Inspection")),AND($F17&lt;&gt;"",$G17=""),AND($G17&lt;&gt;"",NOT(AND(ISNUMBER(G17),N(G17)&gt;=0,N(G17)&lt;=10000))),NOT(AND(ISNUMBER(I17),N(I17)&gt;=0,N(I17)&lt;=1000))),"Check inputs","OK")))))</f>
        <v/>
      </c>
      <c r="M17" s="21">
        <f>IF(AND($C17="PM",AND(ISNUMBER($A17),N($A17)&gt;=18264,N($A17)&lt;=73050)),$A17,0)</f>
        <v>0</v>
      </c>
    </row>
    <row r="18" ht="22" customHeight="1" spans="1:13" x14ac:dyDescent="0.25">
      <c r="A18" s="14"/>
      <c r="B18" s="12"/>
      <c r="C18" s="12"/>
      <c r="D18" s="13"/>
      <c r="E18" s="13"/>
      <c r="F18" s="12"/>
      <c r="G18" s="12"/>
      <c r="H18" s="19" t="str">
        <f>IF($B18="","",IF(F18="",0,IF(SUMPRODUCT(--(Parts!$A$2:$A$101=F18))=1,N(G18)*SUMPRODUCT(--(Parts!$A$2:$A$101=F18),Parts!$C$2:$C$101),0)))</f>
        <v/>
      </c>
      <c r="I18" s="20"/>
      <c r="J18" s="19" t="str">
        <f>IF($B18="","",N(I18)*N(Dashboard!$B$6))</f>
        <v/>
      </c>
      <c r="K18" s="19" t="str">
        <f>IF($B18="","",H18+J18)</f>
        <v/>
      </c>
      <c r="L18" s="18" t="str">
        <f>IF(COUNTA($A18:$G18,$I18)=0,"",IF($B18="","Check ID",IF(SUMPRODUCT(--(Assets!$A$2:$A$201=$B18))&lt;&gt;1,"Check ID",IF(OR(AND($F18&lt;&gt;"",SUMPRODUCT(--(Parts!$A$2:$A$101=$F18))&lt;&gt;1),AND($F18="",N($G18)&gt;0)),"Check part",IF(OR(NOT(AND(ISNUMBER(A18),N(A18)&gt;=18264,N(A18)&lt;=73050)),NOT(OR(C18="PM",C18="Repair",C18="Inspection")),AND($F18&lt;&gt;"",$G18=""),AND($G18&lt;&gt;"",NOT(AND(ISNUMBER(G18),N(G18)&gt;=0,N(G18)&lt;=10000))),NOT(AND(ISNUMBER(I18),N(I18)&gt;=0,N(I18)&lt;=1000))),"Check inputs","OK")))))</f>
        <v/>
      </c>
      <c r="M18" s="21">
        <f>IF(AND($C18="PM",AND(ISNUMBER($A18),N($A18)&gt;=18264,N($A18)&lt;=73050)),$A18,0)</f>
        <v>0</v>
      </c>
    </row>
    <row r="19" ht="22" customHeight="1" spans="1:13" x14ac:dyDescent="0.25">
      <c r="A19" s="14"/>
      <c r="B19" s="12"/>
      <c r="C19" s="12"/>
      <c r="D19" s="13"/>
      <c r="E19" s="13"/>
      <c r="F19" s="12"/>
      <c r="G19" s="12"/>
      <c r="H19" s="19" t="str">
        <f>IF($B19="","",IF(F19="",0,IF(SUMPRODUCT(--(Parts!$A$2:$A$101=F19))=1,N(G19)*SUMPRODUCT(--(Parts!$A$2:$A$101=F19),Parts!$C$2:$C$101),0)))</f>
        <v/>
      </c>
      <c r="I19" s="20"/>
      <c r="J19" s="19" t="str">
        <f>IF($B19="","",N(I19)*N(Dashboard!$B$6))</f>
        <v/>
      </c>
      <c r="K19" s="19" t="str">
        <f>IF($B19="","",H19+J19)</f>
        <v/>
      </c>
      <c r="L19" s="18" t="str">
        <f>IF(COUNTA($A19:$G19,$I19)=0,"",IF($B19="","Check ID",IF(SUMPRODUCT(--(Assets!$A$2:$A$201=$B19))&lt;&gt;1,"Check ID",IF(OR(AND($F19&lt;&gt;"",SUMPRODUCT(--(Parts!$A$2:$A$101=$F19))&lt;&gt;1),AND($F19="",N($G19)&gt;0)),"Check part",IF(OR(NOT(AND(ISNUMBER(A19),N(A19)&gt;=18264,N(A19)&lt;=73050)),NOT(OR(C19="PM",C19="Repair",C19="Inspection")),AND($F19&lt;&gt;"",$G19=""),AND($G19&lt;&gt;"",NOT(AND(ISNUMBER(G19),N(G19)&gt;=0,N(G19)&lt;=10000))),NOT(AND(ISNUMBER(I19),N(I19)&gt;=0,N(I19)&lt;=1000))),"Check inputs","OK")))))</f>
        <v/>
      </c>
      <c r="M19" s="21">
        <f>IF(AND($C19="PM",AND(ISNUMBER($A19),N($A19)&gt;=18264,N($A19)&lt;=73050)),$A19,0)</f>
        <v>0</v>
      </c>
    </row>
    <row r="20" ht="22" customHeight="1" spans="1:13" x14ac:dyDescent="0.25">
      <c r="A20" s="14"/>
      <c r="B20" s="12"/>
      <c r="C20" s="12"/>
      <c r="D20" s="13"/>
      <c r="E20" s="13"/>
      <c r="F20" s="12"/>
      <c r="G20" s="12"/>
      <c r="H20" s="19" t="str">
        <f>IF($B20="","",IF(F20="",0,IF(SUMPRODUCT(--(Parts!$A$2:$A$101=F20))=1,N(G20)*SUMPRODUCT(--(Parts!$A$2:$A$101=F20),Parts!$C$2:$C$101),0)))</f>
        <v/>
      </c>
      <c r="I20" s="20"/>
      <c r="J20" s="19" t="str">
        <f>IF($B20="","",N(I20)*N(Dashboard!$B$6))</f>
        <v/>
      </c>
      <c r="K20" s="19" t="str">
        <f>IF($B20="","",H20+J20)</f>
        <v/>
      </c>
      <c r="L20" s="18" t="str">
        <f>IF(COUNTA($A20:$G20,$I20)=0,"",IF($B20="","Check ID",IF(SUMPRODUCT(--(Assets!$A$2:$A$201=$B20))&lt;&gt;1,"Check ID",IF(OR(AND($F20&lt;&gt;"",SUMPRODUCT(--(Parts!$A$2:$A$101=$F20))&lt;&gt;1),AND($F20="",N($G20)&gt;0)),"Check part",IF(OR(NOT(AND(ISNUMBER(A20),N(A20)&gt;=18264,N(A20)&lt;=73050)),NOT(OR(C20="PM",C20="Repair",C20="Inspection")),AND($F20&lt;&gt;"",$G20=""),AND($G20&lt;&gt;"",NOT(AND(ISNUMBER(G20),N(G20)&gt;=0,N(G20)&lt;=10000))),NOT(AND(ISNUMBER(I20),N(I20)&gt;=0,N(I20)&lt;=1000))),"Check inputs","OK")))))</f>
        <v/>
      </c>
      <c r="M20" s="21">
        <f>IF(AND($C20="PM",AND(ISNUMBER($A20),N($A20)&gt;=18264,N($A20)&lt;=73050)),$A20,0)</f>
        <v>0</v>
      </c>
    </row>
    <row r="21" ht="22" customHeight="1" spans="1:13" x14ac:dyDescent="0.25">
      <c r="A21" s="14"/>
      <c r="B21" s="12"/>
      <c r="C21" s="12"/>
      <c r="D21" s="13"/>
      <c r="E21" s="13"/>
      <c r="F21" s="12"/>
      <c r="G21" s="12"/>
      <c r="H21" s="19" t="str">
        <f>IF($B21="","",IF(F21="",0,IF(SUMPRODUCT(--(Parts!$A$2:$A$101=F21))=1,N(G21)*SUMPRODUCT(--(Parts!$A$2:$A$101=F21),Parts!$C$2:$C$101),0)))</f>
        <v/>
      </c>
      <c r="I21" s="20"/>
      <c r="J21" s="19" t="str">
        <f>IF($B21="","",N(I21)*N(Dashboard!$B$6))</f>
        <v/>
      </c>
      <c r="K21" s="19" t="str">
        <f>IF($B21="","",H21+J21)</f>
        <v/>
      </c>
      <c r="L21" s="18" t="str">
        <f>IF(COUNTA($A21:$G21,$I21)=0,"",IF($B21="","Check ID",IF(SUMPRODUCT(--(Assets!$A$2:$A$201=$B21))&lt;&gt;1,"Check ID",IF(OR(AND($F21&lt;&gt;"",SUMPRODUCT(--(Parts!$A$2:$A$101=$F21))&lt;&gt;1),AND($F21="",N($G21)&gt;0)),"Check part",IF(OR(NOT(AND(ISNUMBER(A21),N(A21)&gt;=18264,N(A21)&lt;=73050)),NOT(OR(C21="PM",C21="Repair",C21="Inspection")),AND($F21&lt;&gt;"",$G21=""),AND($G21&lt;&gt;"",NOT(AND(ISNUMBER(G21),N(G21)&gt;=0,N(G21)&lt;=10000))),NOT(AND(ISNUMBER(I21),N(I21)&gt;=0,N(I21)&lt;=1000))),"Check inputs","OK")))))</f>
        <v/>
      </c>
      <c r="M21" s="21">
        <f>IF(AND($C21="PM",AND(ISNUMBER($A21),N($A21)&gt;=18264,N($A21)&lt;=73050)),$A21,0)</f>
        <v>0</v>
      </c>
    </row>
    <row r="22" ht="22" customHeight="1" spans="1:13" x14ac:dyDescent="0.25">
      <c r="A22" s="14"/>
      <c r="B22" s="12"/>
      <c r="C22" s="12"/>
      <c r="D22" s="13"/>
      <c r="E22" s="13"/>
      <c r="F22" s="12"/>
      <c r="G22" s="12"/>
      <c r="H22" s="19" t="str">
        <f>IF($B22="","",IF(F22="",0,IF(SUMPRODUCT(--(Parts!$A$2:$A$101=F22))=1,N(G22)*SUMPRODUCT(--(Parts!$A$2:$A$101=F22),Parts!$C$2:$C$101),0)))</f>
        <v/>
      </c>
      <c r="I22" s="20"/>
      <c r="J22" s="19" t="str">
        <f>IF($B22="","",N(I22)*N(Dashboard!$B$6))</f>
        <v/>
      </c>
      <c r="K22" s="19" t="str">
        <f>IF($B22="","",H22+J22)</f>
        <v/>
      </c>
      <c r="L22" s="18" t="str">
        <f>IF(COUNTA($A22:$G22,$I22)=0,"",IF($B22="","Check ID",IF(SUMPRODUCT(--(Assets!$A$2:$A$201=$B22))&lt;&gt;1,"Check ID",IF(OR(AND($F22&lt;&gt;"",SUMPRODUCT(--(Parts!$A$2:$A$101=$F22))&lt;&gt;1),AND($F22="",N($G22)&gt;0)),"Check part",IF(OR(NOT(AND(ISNUMBER(A22),N(A22)&gt;=18264,N(A22)&lt;=73050)),NOT(OR(C22="PM",C22="Repair",C22="Inspection")),AND($F22&lt;&gt;"",$G22=""),AND($G22&lt;&gt;"",NOT(AND(ISNUMBER(G22),N(G22)&gt;=0,N(G22)&lt;=10000))),NOT(AND(ISNUMBER(I22),N(I22)&gt;=0,N(I22)&lt;=1000))),"Check inputs","OK")))))</f>
        <v/>
      </c>
      <c r="M22" s="21">
        <f>IF(AND($C22="PM",AND(ISNUMBER($A22),N($A22)&gt;=18264,N($A22)&lt;=73050)),$A22,0)</f>
        <v>0</v>
      </c>
    </row>
    <row r="23" ht="22" customHeight="1" spans="1:13" x14ac:dyDescent="0.25">
      <c r="A23" s="14"/>
      <c r="B23" s="12"/>
      <c r="C23" s="12"/>
      <c r="D23" s="13"/>
      <c r="E23" s="13"/>
      <c r="F23" s="12"/>
      <c r="G23" s="12"/>
      <c r="H23" s="19" t="str">
        <f>IF($B23="","",IF(F23="",0,IF(SUMPRODUCT(--(Parts!$A$2:$A$101=F23))=1,N(G23)*SUMPRODUCT(--(Parts!$A$2:$A$101=F23),Parts!$C$2:$C$101),0)))</f>
        <v/>
      </c>
      <c r="I23" s="20"/>
      <c r="J23" s="19" t="str">
        <f>IF($B23="","",N(I23)*N(Dashboard!$B$6))</f>
        <v/>
      </c>
      <c r="K23" s="19" t="str">
        <f>IF($B23="","",H23+J23)</f>
        <v/>
      </c>
      <c r="L23" s="18" t="str">
        <f>IF(COUNTA($A23:$G23,$I23)=0,"",IF($B23="","Check ID",IF(SUMPRODUCT(--(Assets!$A$2:$A$201=$B23))&lt;&gt;1,"Check ID",IF(OR(AND($F23&lt;&gt;"",SUMPRODUCT(--(Parts!$A$2:$A$101=$F23))&lt;&gt;1),AND($F23="",N($G23)&gt;0)),"Check part",IF(OR(NOT(AND(ISNUMBER(A23),N(A23)&gt;=18264,N(A23)&lt;=73050)),NOT(OR(C23="PM",C23="Repair",C23="Inspection")),AND($F23&lt;&gt;"",$G23=""),AND($G23&lt;&gt;"",NOT(AND(ISNUMBER(G23),N(G23)&gt;=0,N(G23)&lt;=10000))),NOT(AND(ISNUMBER(I23),N(I23)&gt;=0,N(I23)&lt;=1000))),"Check inputs","OK")))))</f>
        <v/>
      </c>
      <c r="M23" s="21">
        <f>IF(AND($C23="PM",AND(ISNUMBER($A23),N($A23)&gt;=18264,N($A23)&lt;=73050)),$A23,0)</f>
        <v>0</v>
      </c>
    </row>
    <row r="24" ht="22" customHeight="1" spans="1:13" x14ac:dyDescent="0.25">
      <c r="A24" s="14"/>
      <c r="B24" s="12"/>
      <c r="C24" s="12"/>
      <c r="D24" s="13"/>
      <c r="E24" s="13"/>
      <c r="F24" s="12"/>
      <c r="G24" s="12"/>
      <c r="H24" s="19" t="str">
        <f>IF($B24="","",IF(F24="",0,IF(SUMPRODUCT(--(Parts!$A$2:$A$101=F24))=1,N(G24)*SUMPRODUCT(--(Parts!$A$2:$A$101=F24),Parts!$C$2:$C$101),0)))</f>
        <v/>
      </c>
      <c r="I24" s="20"/>
      <c r="J24" s="19" t="str">
        <f>IF($B24="","",N(I24)*N(Dashboard!$B$6))</f>
        <v/>
      </c>
      <c r="K24" s="19" t="str">
        <f>IF($B24="","",H24+J24)</f>
        <v/>
      </c>
      <c r="L24" s="18" t="str">
        <f>IF(COUNTA($A24:$G24,$I24)=0,"",IF($B24="","Check ID",IF(SUMPRODUCT(--(Assets!$A$2:$A$201=$B24))&lt;&gt;1,"Check ID",IF(OR(AND($F24&lt;&gt;"",SUMPRODUCT(--(Parts!$A$2:$A$101=$F24))&lt;&gt;1),AND($F24="",N($G24)&gt;0)),"Check part",IF(OR(NOT(AND(ISNUMBER(A24),N(A24)&gt;=18264,N(A24)&lt;=73050)),NOT(OR(C24="PM",C24="Repair",C24="Inspection")),AND($F24&lt;&gt;"",$G24=""),AND($G24&lt;&gt;"",NOT(AND(ISNUMBER(G24),N(G24)&gt;=0,N(G24)&lt;=10000))),NOT(AND(ISNUMBER(I24),N(I24)&gt;=0,N(I24)&lt;=1000))),"Check inputs","OK")))))</f>
        <v/>
      </c>
      <c r="M24" s="21">
        <f>IF(AND($C24="PM",AND(ISNUMBER($A24),N($A24)&gt;=18264,N($A24)&lt;=73050)),$A24,0)</f>
        <v>0</v>
      </c>
    </row>
    <row r="25" ht="22" customHeight="1" spans="1:13" x14ac:dyDescent="0.25">
      <c r="A25" s="14"/>
      <c r="B25" s="12"/>
      <c r="C25" s="12"/>
      <c r="D25" s="13"/>
      <c r="E25" s="13"/>
      <c r="F25" s="12"/>
      <c r="G25" s="12"/>
      <c r="H25" s="19" t="str">
        <f>IF($B25="","",IF(F25="",0,IF(SUMPRODUCT(--(Parts!$A$2:$A$101=F25))=1,N(G25)*SUMPRODUCT(--(Parts!$A$2:$A$101=F25),Parts!$C$2:$C$101),0)))</f>
        <v/>
      </c>
      <c r="I25" s="20"/>
      <c r="J25" s="19" t="str">
        <f>IF($B25="","",N(I25)*N(Dashboard!$B$6))</f>
        <v/>
      </c>
      <c r="K25" s="19" t="str">
        <f>IF($B25="","",H25+J25)</f>
        <v/>
      </c>
      <c r="L25" s="18" t="str">
        <f>IF(COUNTA($A25:$G25,$I25)=0,"",IF($B25="","Check ID",IF(SUMPRODUCT(--(Assets!$A$2:$A$201=$B25))&lt;&gt;1,"Check ID",IF(OR(AND($F25&lt;&gt;"",SUMPRODUCT(--(Parts!$A$2:$A$101=$F25))&lt;&gt;1),AND($F25="",N($G25)&gt;0)),"Check part",IF(OR(NOT(AND(ISNUMBER(A25),N(A25)&gt;=18264,N(A25)&lt;=73050)),NOT(OR(C25="PM",C25="Repair",C25="Inspection")),AND($F25&lt;&gt;"",$G25=""),AND($G25&lt;&gt;"",NOT(AND(ISNUMBER(G25),N(G25)&gt;=0,N(G25)&lt;=10000))),NOT(AND(ISNUMBER(I25),N(I25)&gt;=0,N(I25)&lt;=1000))),"Check inputs","OK")))))</f>
        <v/>
      </c>
      <c r="M25" s="21">
        <f>IF(AND($C25="PM",AND(ISNUMBER($A25),N($A25)&gt;=18264,N($A25)&lt;=73050)),$A25,0)</f>
        <v>0</v>
      </c>
    </row>
    <row r="26" ht="22" customHeight="1" spans="1:13" x14ac:dyDescent="0.25">
      <c r="A26" s="14"/>
      <c r="B26" s="12"/>
      <c r="C26" s="12"/>
      <c r="D26" s="13"/>
      <c r="E26" s="13"/>
      <c r="F26" s="12"/>
      <c r="G26" s="12"/>
      <c r="H26" s="19" t="str">
        <f>IF($B26="","",IF(F26="",0,IF(SUMPRODUCT(--(Parts!$A$2:$A$101=F26))=1,N(G26)*SUMPRODUCT(--(Parts!$A$2:$A$101=F26),Parts!$C$2:$C$101),0)))</f>
        <v/>
      </c>
      <c r="I26" s="20"/>
      <c r="J26" s="19" t="str">
        <f>IF($B26="","",N(I26)*N(Dashboard!$B$6))</f>
        <v/>
      </c>
      <c r="K26" s="19" t="str">
        <f>IF($B26="","",H26+J26)</f>
        <v/>
      </c>
      <c r="L26" s="18" t="str">
        <f>IF(COUNTA($A26:$G26,$I26)=0,"",IF($B26="","Check ID",IF(SUMPRODUCT(--(Assets!$A$2:$A$201=$B26))&lt;&gt;1,"Check ID",IF(OR(AND($F26&lt;&gt;"",SUMPRODUCT(--(Parts!$A$2:$A$101=$F26))&lt;&gt;1),AND($F26="",N($G26)&gt;0)),"Check part",IF(OR(NOT(AND(ISNUMBER(A26),N(A26)&gt;=18264,N(A26)&lt;=73050)),NOT(OR(C26="PM",C26="Repair",C26="Inspection")),AND($F26&lt;&gt;"",$G26=""),AND($G26&lt;&gt;"",NOT(AND(ISNUMBER(G26),N(G26)&gt;=0,N(G26)&lt;=10000))),NOT(AND(ISNUMBER(I26),N(I26)&gt;=0,N(I26)&lt;=1000))),"Check inputs","OK")))))</f>
        <v/>
      </c>
      <c r="M26" s="21">
        <f>IF(AND($C26="PM",AND(ISNUMBER($A26),N($A26)&gt;=18264,N($A26)&lt;=73050)),$A26,0)</f>
        <v>0</v>
      </c>
    </row>
    <row r="27" ht="22" customHeight="1" spans="1:13" x14ac:dyDescent="0.25">
      <c r="A27" s="14"/>
      <c r="B27" s="12"/>
      <c r="C27" s="12"/>
      <c r="D27" s="13"/>
      <c r="E27" s="13"/>
      <c r="F27" s="12"/>
      <c r="G27" s="12"/>
      <c r="H27" s="19" t="str">
        <f>IF($B27="","",IF(F27="",0,IF(SUMPRODUCT(--(Parts!$A$2:$A$101=F27))=1,N(G27)*SUMPRODUCT(--(Parts!$A$2:$A$101=F27),Parts!$C$2:$C$101),0)))</f>
        <v/>
      </c>
      <c r="I27" s="20"/>
      <c r="J27" s="19" t="str">
        <f>IF($B27="","",N(I27)*N(Dashboard!$B$6))</f>
        <v/>
      </c>
      <c r="K27" s="19" t="str">
        <f>IF($B27="","",H27+J27)</f>
        <v/>
      </c>
      <c r="L27" s="18" t="str">
        <f>IF(COUNTA($A27:$G27,$I27)=0,"",IF($B27="","Check ID",IF(SUMPRODUCT(--(Assets!$A$2:$A$201=$B27))&lt;&gt;1,"Check ID",IF(OR(AND($F27&lt;&gt;"",SUMPRODUCT(--(Parts!$A$2:$A$101=$F27))&lt;&gt;1),AND($F27="",N($G27)&gt;0)),"Check part",IF(OR(NOT(AND(ISNUMBER(A27),N(A27)&gt;=18264,N(A27)&lt;=73050)),NOT(OR(C27="PM",C27="Repair",C27="Inspection")),AND($F27&lt;&gt;"",$G27=""),AND($G27&lt;&gt;"",NOT(AND(ISNUMBER(G27),N(G27)&gt;=0,N(G27)&lt;=10000))),NOT(AND(ISNUMBER(I27),N(I27)&gt;=0,N(I27)&lt;=1000))),"Check inputs","OK")))))</f>
        <v/>
      </c>
      <c r="M27" s="21">
        <f>IF(AND($C27="PM",AND(ISNUMBER($A27),N($A27)&gt;=18264,N($A27)&lt;=73050)),$A27,0)</f>
        <v>0</v>
      </c>
    </row>
    <row r="28" ht="22" customHeight="1" spans="1:13" x14ac:dyDescent="0.25">
      <c r="A28" s="14"/>
      <c r="B28" s="12"/>
      <c r="C28" s="12"/>
      <c r="D28" s="13"/>
      <c r="E28" s="13"/>
      <c r="F28" s="12"/>
      <c r="G28" s="12"/>
      <c r="H28" s="19" t="str">
        <f>IF($B28="","",IF(F28="",0,IF(SUMPRODUCT(--(Parts!$A$2:$A$101=F28))=1,N(G28)*SUMPRODUCT(--(Parts!$A$2:$A$101=F28),Parts!$C$2:$C$101),0)))</f>
        <v/>
      </c>
      <c r="I28" s="20"/>
      <c r="J28" s="19" t="str">
        <f>IF($B28="","",N(I28)*N(Dashboard!$B$6))</f>
        <v/>
      </c>
      <c r="K28" s="19" t="str">
        <f>IF($B28="","",H28+J28)</f>
        <v/>
      </c>
      <c r="L28" s="18" t="str">
        <f>IF(COUNTA($A28:$G28,$I28)=0,"",IF($B28="","Check ID",IF(SUMPRODUCT(--(Assets!$A$2:$A$201=$B28))&lt;&gt;1,"Check ID",IF(OR(AND($F28&lt;&gt;"",SUMPRODUCT(--(Parts!$A$2:$A$101=$F28))&lt;&gt;1),AND($F28="",N($G28)&gt;0)),"Check part",IF(OR(NOT(AND(ISNUMBER(A28),N(A28)&gt;=18264,N(A28)&lt;=73050)),NOT(OR(C28="PM",C28="Repair",C28="Inspection")),AND($F28&lt;&gt;"",$G28=""),AND($G28&lt;&gt;"",NOT(AND(ISNUMBER(G28),N(G28)&gt;=0,N(G28)&lt;=10000))),NOT(AND(ISNUMBER(I28),N(I28)&gt;=0,N(I28)&lt;=1000))),"Check inputs","OK")))))</f>
        <v/>
      </c>
      <c r="M28" s="21">
        <f>IF(AND($C28="PM",AND(ISNUMBER($A28),N($A28)&gt;=18264,N($A28)&lt;=73050)),$A28,0)</f>
        <v>0</v>
      </c>
    </row>
    <row r="29" ht="22" customHeight="1" spans="1:13" x14ac:dyDescent="0.25">
      <c r="A29" s="14"/>
      <c r="B29" s="12"/>
      <c r="C29" s="12"/>
      <c r="D29" s="13"/>
      <c r="E29" s="13"/>
      <c r="F29" s="12"/>
      <c r="G29" s="12"/>
      <c r="H29" s="19" t="str">
        <f>IF($B29="","",IF(F29="",0,IF(SUMPRODUCT(--(Parts!$A$2:$A$101=F29))=1,N(G29)*SUMPRODUCT(--(Parts!$A$2:$A$101=F29),Parts!$C$2:$C$101),0)))</f>
        <v/>
      </c>
      <c r="I29" s="20"/>
      <c r="J29" s="19" t="str">
        <f>IF($B29="","",N(I29)*N(Dashboard!$B$6))</f>
        <v/>
      </c>
      <c r="K29" s="19" t="str">
        <f>IF($B29="","",H29+J29)</f>
        <v/>
      </c>
      <c r="L29" s="18" t="str">
        <f>IF(COUNTA($A29:$G29,$I29)=0,"",IF($B29="","Check ID",IF(SUMPRODUCT(--(Assets!$A$2:$A$201=$B29))&lt;&gt;1,"Check ID",IF(OR(AND($F29&lt;&gt;"",SUMPRODUCT(--(Parts!$A$2:$A$101=$F29))&lt;&gt;1),AND($F29="",N($G29)&gt;0)),"Check part",IF(OR(NOT(AND(ISNUMBER(A29),N(A29)&gt;=18264,N(A29)&lt;=73050)),NOT(OR(C29="PM",C29="Repair",C29="Inspection")),AND($F29&lt;&gt;"",$G29=""),AND($G29&lt;&gt;"",NOT(AND(ISNUMBER(G29),N(G29)&gt;=0,N(G29)&lt;=10000))),NOT(AND(ISNUMBER(I29),N(I29)&gt;=0,N(I29)&lt;=1000))),"Check inputs","OK")))))</f>
        <v/>
      </c>
      <c r="M29" s="21">
        <f>IF(AND($C29="PM",AND(ISNUMBER($A29),N($A29)&gt;=18264,N($A29)&lt;=73050)),$A29,0)</f>
        <v>0</v>
      </c>
    </row>
    <row r="30" ht="22" customHeight="1" spans="1:13" x14ac:dyDescent="0.25">
      <c r="A30" s="14"/>
      <c r="B30" s="12"/>
      <c r="C30" s="12"/>
      <c r="D30" s="13"/>
      <c r="E30" s="13"/>
      <c r="F30" s="12"/>
      <c r="G30" s="12"/>
      <c r="H30" s="19" t="str">
        <f>IF($B30="","",IF(F30="",0,IF(SUMPRODUCT(--(Parts!$A$2:$A$101=F30))=1,N(G30)*SUMPRODUCT(--(Parts!$A$2:$A$101=F30),Parts!$C$2:$C$101),0)))</f>
        <v/>
      </c>
      <c r="I30" s="20"/>
      <c r="J30" s="19" t="str">
        <f>IF($B30="","",N(I30)*N(Dashboard!$B$6))</f>
        <v/>
      </c>
      <c r="K30" s="19" t="str">
        <f>IF($B30="","",H30+J30)</f>
        <v/>
      </c>
      <c r="L30" s="18" t="str">
        <f>IF(COUNTA($A30:$G30,$I30)=0,"",IF($B30="","Check ID",IF(SUMPRODUCT(--(Assets!$A$2:$A$201=$B30))&lt;&gt;1,"Check ID",IF(OR(AND($F30&lt;&gt;"",SUMPRODUCT(--(Parts!$A$2:$A$101=$F30))&lt;&gt;1),AND($F30="",N($G30)&gt;0)),"Check part",IF(OR(NOT(AND(ISNUMBER(A30),N(A30)&gt;=18264,N(A30)&lt;=73050)),NOT(OR(C30="PM",C30="Repair",C30="Inspection")),AND($F30&lt;&gt;"",$G30=""),AND($G30&lt;&gt;"",NOT(AND(ISNUMBER(G30),N(G30)&gt;=0,N(G30)&lt;=10000))),NOT(AND(ISNUMBER(I30),N(I30)&gt;=0,N(I30)&lt;=1000))),"Check inputs","OK")))))</f>
        <v/>
      </c>
      <c r="M30" s="21">
        <f>IF(AND($C30="PM",AND(ISNUMBER($A30),N($A30)&gt;=18264,N($A30)&lt;=73050)),$A30,0)</f>
        <v>0</v>
      </c>
    </row>
    <row r="31" ht="22" customHeight="1" spans="1:13" x14ac:dyDescent="0.25">
      <c r="A31" s="14"/>
      <c r="B31" s="12"/>
      <c r="C31" s="12"/>
      <c r="D31" s="13"/>
      <c r="E31" s="13"/>
      <c r="F31" s="12"/>
      <c r="G31" s="12"/>
      <c r="H31" s="19" t="str">
        <f>IF($B31="","",IF(F31="",0,IF(SUMPRODUCT(--(Parts!$A$2:$A$101=F31))=1,N(G31)*SUMPRODUCT(--(Parts!$A$2:$A$101=F31),Parts!$C$2:$C$101),0)))</f>
        <v/>
      </c>
      <c r="I31" s="20"/>
      <c r="J31" s="19" t="str">
        <f>IF($B31="","",N(I31)*N(Dashboard!$B$6))</f>
        <v/>
      </c>
      <c r="K31" s="19" t="str">
        <f>IF($B31="","",H31+J31)</f>
        <v/>
      </c>
      <c r="L31" s="18" t="str">
        <f>IF(COUNTA($A31:$G31,$I31)=0,"",IF($B31="","Check ID",IF(SUMPRODUCT(--(Assets!$A$2:$A$201=$B31))&lt;&gt;1,"Check ID",IF(OR(AND($F31&lt;&gt;"",SUMPRODUCT(--(Parts!$A$2:$A$101=$F31))&lt;&gt;1),AND($F31="",N($G31)&gt;0)),"Check part",IF(OR(NOT(AND(ISNUMBER(A31),N(A31)&gt;=18264,N(A31)&lt;=73050)),NOT(OR(C31="PM",C31="Repair",C31="Inspection")),AND($F31&lt;&gt;"",$G31=""),AND($G31&lt;&gt;"",NOT(AND(ISNUMBER(G31),N(G31)&gt;=0,N(G31)&lt;=10000))),NOT(AND(ISNUMBER(I31),N(I31)&gt;=0,N(I31)&lt;=1000))),"Check inputs","OK")))))</f>
        <v/>
      </c>
      <c r="M31" s="21">
        <f>IF(AND($C31="PM",AND(ISNUMBER($A31),N($A31)&gt;=18264,N($A31)&lt;=73050)),$A31,0)</f>
        <v>0</v>
      </c>
    </row>
    <row r="32" ht="22" customHeight="1" spans="1:13" x14ac:dyDescent="0.25">
      <c r="A32" s="14"/>
      <c r="B32" s="12"/>
      <c r="C32" s="12"/>
      <c r="D32" s="13"/>
      <c r="E32" s="13"/>
      <c r="F32" s="12"/>
      <c r="G32" s="12"/>
      <c r="H32" s="19" t="str">
        <f>IF($B32="","",IF(F32="",0,IF(SUMPRODUCT(--(Parts!$A$2:$A$101=F32))=1,N(G32)*SUMPRODUCT(--(Parts!$A$2:$A$101=F32),Parts!$C$2:$C$101),0)))</f>
        <v/>
      </c>
      <c r="I32" s="20"/>
      <c r="J32" s="19" t="str">
        <f>IF($B32="","",N(I32)*N(Dashboard!$B$6))</f>
        <v/>
      </c>
      <c r="K32" s="19" t="str">
        <f>IF($B32="","",H32+J32)</f>
        <v/>
      </c>
      <c r="L32" s="18" t="str">
        <f>IF(COUNTA($A32:$G32,$I32)=0,"",IF($B32="","Check ID",IF(SUMPRODUCT(--(Assets!$A$2:$A$201=$B32))&lt;&gt;1,"Check ID",IF(OR(AND($F32&lt;&gt;"",SUMPRODUCT(--(Parts!$A$2:$A$101=$F32))&lt;&gt;1),AND($F32="",N($G32)&gt;0)),"Check part",IF(OR(NOT(AND(ISNUMBER(A32),N(A32)&gt;=18264,N(A32)&lt;=73050)),NOT(OR(C32="PM",C32="Repair",C32="Inspection")),AND($F32&lt;&gt;"",$G32=""),AND($G32&lt;&gt;"",NOT(AND(ISNUMBER(G32),N(G32)&gt;=0,N(G32)&lt;=10000))),NOT(AND(ISNUMBER(I32),N(I32)&gt;=0,N(I32)&lt;=1000))),"Check inputs","OK")))))</f>
        <v/>
      </c>
      <c r="M32" s="21">
        <f>IF(AND($C32="PM",AND(ISNUMBER($A32),N($A32)&gt;=18264,N($A32)&lt;=73050)),$A32,0)</f>
        <v>0</v>
      </c>
    </row>
    <row r="33" ht="22" customHeight="1" spans="1:13" x14ac:dyDescent="0.25">
      <c r="A33" s="14"/>
      <c r="B33" s="12"/>
      <c r="C33" s="12"/>
      <c r="D33" s="13"/>
      <c r="E33" s="13"/>
      <c r="F33" s="12"/>
      <c r="G33" s="12"/>
      <c r="H33" s="19" t="str">
        <f>IF($B33="","",IF(F33="",0,IF(SUMPRODUCT(--(Parts!$A$2:$A$101=F33))=1,N(G33)*SUMPRODUCT(--(Parts!$A$2:$A$101=F33),Parts!$C$2:$C$101),0)))</f>
        <v/>
      </c>
      <c r="I33" s="20"/>
      <c r="J33" s="19" t="str">
        <f>IF($B33="","",N(I33)*N(Dashboard!$B$6))</f>
        <v/>
      </c>
      <c r="K33" s="19" t="str">
        <f>IF($B33="","",H33+J33)</f>
        <v/>
      </c>
      <c r="L33" s="18" t="str">
        <f>IF(COUNTA($A33:$G33,$I33)=0,"",IF($B33="","Check ID",IF(SUMPRODUCT(--(Assets!$A$2:$A$201=$B33))&lt;&gt;1,"Check ID",IF(OR(AND($F33&lt;&gt;"",SUMPRODUCT(--(Parts!$A$2:$A$101=$F33))&lt;&gt;1),AND($F33="",N($G33)&gt;0)),"Check part",IF(OR(NOT(AND(ISNUMBER(A33),N(A33)&gt;=18264,N(A33)&lt;=73050)),NOT(OR(C33="PM",C33="Repair",C33="Inspection")),AND($F33&lt;&gt;"",$G33=""),AND($G33&lt;&gt;"",NOT(AND(ISNUMBER(G33),N(G33)&gt;=0,N(G33)&lt;=10000))),NOT(AND(ISNUMBER(I33),N(I33)&gt;=0,N(I33)&lt;=1000))),"Check inputs","OK")))))</f>
        <v/>
      </c>
      <c r="M33" s="21">
        <f>IF(AND($C33="PM",AND(ISNUMBER($A33),N($A33)&gt;=18264,N($A33)&lt;=73050)),$A33,0)</f>
        <v>0</v>
      </c>
    </row>
    <row r="34" ht="22" customHeight="1" spans="1:13" x14ac:dyDescent="0.25">
      <c r="A34" s="14"/>
      <c r="B34" s="12"/>
      <c r="C34" s="12"/>
      <c r="D34" s="13"/>
      <c r="E34" s="13"/>
      <c r="F34" s="12"/>
      <c r="G34" s="12"/>
      <c r="H34" s="19" t="str">
        <f>IF($B34="","",IF(F34="",0,IF(SUMPRODUCT(--(Parts!$A$2:$A$101=F34))=1,N(G34)*SUMPRODUCT(--(Parts!$A$2:$A$101=F34),Parts!$C$2:$C$101),0)))</f>
        <v/>
      </c>
      <c r="I34" s="20"/>
      <c r="J34" s="19" t="str">
        <f>IF($B34="","",N(I34)*N(Dashboard!$B$6))</f>
        <v/>
      </c>
      <c r="K34" s="19" t="str">
        <f>IF($B34="","",H34+J34)</f>
        <v/>
      </c>
      <c r="L34" s="18" t="str">
        <f>IF(COUNTA($A34:$G34,$I34)=0,"",IF($B34="","Check ID",IF(SUMPRODUCT(--(Assets!$A$2:$A$201=$B34))&lt;&gt;1,"Check ID",IF(OR(AND($F34&lt;&gt;"",SUMPRODUCT(--(Parts!$A$2:$A$101=$F34))&lt;&gt;1),AND($F34="",N($G34)&gt;0)),"Check part",IF(OR(NOT(AND(ISNUMBER(A34),N(A34)&gt;=18264,N(A34)&lt;=73050)),NOT(OR(C34="PM",C34="Repair",C34="Inspection")),AND($F34&lt;&gt;"",$G34=""),AND($G34&lt;&gt;"",NOT(AND(ISNUMBER(G34),N(G34)&gt;=0,N(G34)&lt;=10000))),NOT(AND(ISNUMBER(I34),N(I34)&gt;=0,N(I34)&lt;=1000))),"Check inputs","OK")))))</f>
        <v/>
      </c>
      <c r="M34" s="21">
        <f>IF(AND($C34="PM",AND(ISNUMBER($A34),N($A34)&gt;=18264,N($A34)&lt;=73050)),$A34,0)</f>
        <v>0</v>
      </c>
    </row>
    <row r="35" ht="22" customHeight="1" spans="1:13" x14ac:dyDescent="0.25">
      <c r="A35" s="14"/>
      <c r="B35" s="12"/>
      <c r="C35" s="12"/>
      <c r="D35" s="13"/>
      <c r="E35" s="13"/>
      <c r="F35" s="12"/>
      <c r="G35" s="12"/>
      <c r="H35" s="19" t="str">
        <f>IF($B35="","",IF(F35="",0,IF(SUMPRODUCT(--(Parts!$A$2:$A$101=F35))=1,N(G35)*SUMPRODUCT(--(Parts!$A$2:$A$101=F35),Parts!$C$2:$C$101),0)))</f>
        <v/>
      </c>
      <c r="I35" s="20"/>
      <c r="J35" s="19" t="str">
        <f>IF($B35="","",N(I35)*N(Dashboard!$B$6))</f>
        <v/>
      </c>
      <c r="K35" s="19" t="str">
        <f>IF($B35="","",H35+J35)</f>
        <v/>
      </c>
      <c r="L35" s="18" t="str">
        <f>IF(COUNTA($A35:$G35,$I35)=0,"",IF($B35="","Check ID",IF(SUMPRODUCT(--(Assets!$A$2:$A$201=$B35))&lt;&gt;1,"Check ID",IF(OR(AND($F35&lt;&gt;"",SUMPRODUCT(--(Parts!$A$2:$A$101=$F35))&lt;&gt;1),AND($F35="",N($G35)&gt;0)),"Check part",IF(OR(NOT(AND(ISNUMBER(A35),N(A35)&gt;=18264,N(A35)&lt;=73050)),NOT(OR(C35="PM",C35="Repair",C35="Inspection")),AND($F35&lt;&gt;"",$G35=""),AND($G35&lt;&gt;"",NOT(AND(ISNUMBER(G35),N(G35)&gt;=0,N(G35)&lt;=10000))),NOT(AND(ISNUMBER(I35),N(I35)&gt;=0,N(I35)&lt;=1000))),"Check inputs","OK")))))</f>
        <v/>
      </c>
      <c r="M35" s="21">
        <f>IF(AND($C35="PM",AND(ISNUMBER($A35),N($A35)&gt;=18264,N($A35)&lt;=73050)),$A35,0)</f>
        <v>0</v>
      </c>
    </row>
    <row r="36" ht="22" customHeight="1" spans="1:13" x14ac:dyDescent="0.25">
      <c r="A36" s="14"/>
      <c r="B36" s="12"/>
      <c r="C36" s="12"/>
      <c r="D36" s="13"/>
      <c r="E36" s="13"/>
      <c r="F36" s="12"/>
      <c r="G36" s="12"/>
      <c r="H36" s="19" t="str">
        <f>IF($B36="","",IF(F36="",0,IF(SUMPRODUCT(--(Parts!$A$2:$A$101=F36))=1,N(G36)*SUMPRODUCT(--(Parts!$A$2:$A$101=F36),Parts!$C$2:$C$101),0)))</f>
        <v/>
      </c>
      <c r="I36" s="20"/>
      <c r="J36" s="19" t="str">
        <f>IF($B36="","",N(I36)*N(Dashboard!$B$6))</f>
        <v/>
      </c>
      <c r="K36" s="19" t="str">
        <f>IF($B36="","",H36+J36)</f>
        <v/>
      </c>
      <c r="L36" s="18" t="str">
        <f>IF(COUNTA($A36:$G36,$I36)=0,"",IF($B36="","Check ID",IF(SUMPRODUCT(--(Assets!$A$2:$A$201=$B36))&lt;&gt;1,"Check ID",IF(OR(AND($F36&lt;&gt;"",SUMPRODUCT(--(Parts!$A$2:$A$101=$F36))&lt;&gt;1),AND($F36="",N($G36)&gt;0)),"Check part",IF(OR(NOT(AND(ISNUMBER(A36),N(A36)&gt;=18264,N(A36)&lt;=73050)),NOT(OR(C36="PM",C36="Repair",C36="Inspection")),AND($F36&lt;&gt;"",$G36=""),AND($G36&lt;&gt;"",NOT(AND(ISNUMBER(G36),N(G36)&gt;=0,N(G36)&lt;=10000))),NOT(AND(ISNUMBER(I36),N(I36)&gt;=0,N(I36)&lt;=1000))),"Check inputs","OK")))))</f>
        <v/>
      </c>
      <c r="M36" s="21">
        <f>IF(AND($C36="PM",AND(ISNUMBER($A36),N($A36)&gt;=18264,N($A36)&lt;=73050)),$A36,0)</f>
        <v>0</v>
      </c>
    </row>
    <row r="37" ht="22" customHeight="1" spans="1:13" x14ac:dyDescent="0.25">
      <c r="A37" s="14"/>
      <c r="B37" s="12"/>
      <c r="C37" s="12"/>
      <c r="D37" s="13"/>
      <c r="E37" s="13"/>
      <c r="F37" s="12"/>
      <c r="G37" s="12"/>
      <c r="H37" s="19" t="str">
        <f>IF($B37="","",IF(F37="",0,IF(SUMPRODUCT(--(Parts!$A$2:$A$101=F37))=1,N(G37)*SUMPRODUCT(--(Parts!$A$2:$A$101=F37),Parts!$C$2:$C$101),0)))</f>
        <v/>
      </c>
      <c r="I37" s="20"/>
      <c r="J37" s="19" t="str">
        <f>IF($B37="","",N(I37)*N(Dashboard!$B$6))</f>
        <v/>
      </c>
      <c r="K37" s="19" t="str">
        <f>IF($B37="","",H37+J37)</f>
        <v/>
      </c>
      <c r="L37" s="18" t="str">
        <f>IF(COUNTA($A37:$G37,$I37)=0,"",IF($B37="","Check ID",IF(SUMPRODUCT(--(Assets!$A$2:$A$201=$B37))&lt;&gt;1,"Check ID",IF(OR(AND($F37&lt;&gt;"",SUMPRODUCT(--(Parts!$A$2:$A$101=$F37))&lt;&gt;1),AND($F37="",N($G37)&gt;0)),"Check part",IF(OR(NOT(AND(ISNUMBER(A37),N(A37)&gt;=18264,N(A37)&lt;=73050)),NOT(OR(C37="PM",C37="Repair",C37="Inspection")),AND($F37&lt;&gt;"",$G37=""),AND($G37&lt;&gt;"",NOT(AND(ISNUMBER(G37),N(G37)&gt;=0,N(G37)&lt;=10000))),NOT(AND(ISNUMBER(I37),N(I37)&gt;=0,N(I37)&lt;=1000))),"Check inputs","OK")))))</f>
        <v/>
      </c>
      <c r="M37" s="21">
        <f>IF(AND($C37="PM",AND(ISNUMBER($A37),N($A37)&gt;=18264,N($A37)&lt;=73050)),$A37,0)</f>
        <v>0</v>
      </c>
    </row>
    <row r="38" ht="22" customHeight="1" spans="1:13" x14ac:dyDescent="0.25">
      <c r="A38" s="14"/>
      <c r="B38" s="12"/>
      <c r="C38" s="12"/>
      <c r="D38" s="13"/>
      <c r="E38" s="13"/>
      <c r="F38" s="12"/>
      <c r="G38" s="12"/>
      <c r="H38" s="19" t="str">
        <f>IF($B38="","",IF(F38="",0,IF(SUMPRODUCT(--(Parts!$A$2:$A$101=F38))=1,N(G38)*SUMPRODUCT(--(Parts!$A$2:$A$101=F38),Parts!$C$2:$C$101),0)))</f>
        <v/>
      </c>
      <c r="I38" s="20"/>
      <c r="J38" s="19" t="str">
        <f>IF($B38="","",N(I38)*N(Dashboard!$B$6))</f>
        <v/>
      </c>
      <c r="K38" s="19" t="str">
        <f>IF($B38="","",H38+J38)</f>
        <v/>
      </c>
      <c r="L38" s="18" t="str">
        <f>IF(COUNTA($A38:$G38,$I38)=0,"",IF($B38="","Check ID",IF(SUMPRODUCT(--(Assets!$A$2:$A$201=$B38))&lt;&gt;1,"Check ID",IF(OR(AND($F38&lt;&gt;"",SUMPRODUCT(--(Parts!$A$2:$A$101=$F38))&lt;&gt;1),AND($F38="",N($G38)&gt;0)),"Check part",IF(OR(NOT(AND(ISNUMBER(A38),N(A38)&gt;=18264,N(A38)&lt;=73050)),NOT(OR(C38="PM",C38="Repair",C38="Inspection")),AND($F38&lt;&gt;"",$G38=""),AND($G38&lt;&gt;"",NOT(AND(ISNUMBER(G38),N(G38)&gt;=0,N(G38)&lt;=10000))),NOT(AND(ISNUMBER(I38),N(I38)&gt;=0,N(I38)&lt;=1000))),"Check inputs","OK")))))</f>
        <v/>
      </c>
      <c r="M38" s="21">
        <f>IF(AND($C38="PM",AND(ISNUMBER($A38),N($A38)&gt;=18264,N($A38)&lt;=73050)),$A38,0)</f>
        <v>0</v>
      </c>
    </row>
    <row r="39" ht="22" customHeight="1" spans="1:13" x14ac:dyDescent="0.25">
      <c r="A39" s="14"/>
      <c r="B39" s="12"/>
      <c r="C39" s="12"/>
      <c r="D39" s="13"/>
      <c r="E39" s="13"/>
      <c r="F39" s="12"/>
      <c r="G39" s="12"/>
      <c r="H39" s="19" t="str">
        <f>IF($B39="","",IF(F39="",0,IF(SUMPRODUCT(--(Parts!$A$2:$A$101=F39))=1,N(G39)*SUMPRODUCT(--(Parts!$A$2:$A$101=F39),Parts!$C$2:$C$101),0)))</f>
        <v/>
      </c>
      <c r="I39" s="20"/>
      <c r="J39" s="19" t="str">
        <f>IF($B39="","",N(I39)*N(Dashboard!$B$6))</f>
        <v/>
      </c>
      <c r="K39" s="19" t="str">
        <f>IF($B39="","",H39+J39)</f>
        <v/>
      </c>
      <c r="L39" s="18" t="str">
        <f>IF(COUNTA($A39:$G39,$I39)=0,"",IF($B39="","Check ID",IF(SUMPRODUCT(--(Assets!$A$2:$A$201=$B39))&lt;&gt;1,"Check ID",IF(OR(AND($F39&lt;&gt;"",SUMPRODUCT(--(Parts!$A$2:$A$101=$F39))&lt;&gt;1),AND($F39="",N($G39)&gt;0)),"Check part",IF(OR(NOT(AND(ISNUMBER(A39),N(A39)&gt;=18264,N(A39)&lt;=73050)),NOT(OR(C39="PM",C39="Repair",C39="Inspection")),AND($F39&lt;&gt;"",$G39=""),AND($G39&lt;&gt;"",NOT(AND(ISNUMBER(G39),N(G39)&gt;=0,N(G39)&lt;=10000))),NOT(AND(ISNUMBER(I39),N(I39)&gt;=0,N(I39)&lt;=1000))),"Check inputs","OK")))))</f>
        <v/>
      </c>
      <c r="M39" s="21">
        <f>IF(AND($C39="PM",AND(ISNUMBER($A39),N($A39)&gt;=18264,N($A39)&lt;=73050)),$A39,0)</f>
        <v>0</v>
      </c>
    </row>
    <row r="40" ht="22" customHeight="1" spans="1:13" x14ac:dyDescent="0.25">
      <c r="A40" s="14"/>
      <c r="B40" s="12"/>
      <c r="C40" s="12"/>
      <c r="D40" s="13"/>
      <c r="E40" s="13"/>
      <c r="F40" s="12"/>
      <c r="G40" s="12"/>
      <c r="H40" s="19" t="str">
        <f>IF($B40="","",IF(F40="",0,IF(SUMPRODUCT(--(Parts!$A$2:$A$101=F40))=1,N(G40)*SUMPRODUCT(--(Parts!$A$2:$A$101=F40),Parts!$C$2:$C$101),0)))</f>
        <v/>
      </c>
      <c r="I40" s="20"/>
      <c r="J40" s="19" t="str">
        <f>IF($B40="","",N(I40)*N(Dashboard!$B$6))</f>
        <v/>
      </c>
      <c r="K40" s="19" t="str">
        <f>IF($B40="","",H40+J40)</f>
        <v/>
      </c>
      <c r="L40" s="18" t="str">
        <f>IF(COUNTA($A40:$G40,$I40)=0,"",IF($B40="","Check ID",IF(SUMPRODUCT(--(Assets!$A$2:$A$201=$B40))&lt;&gt;1,"Check ID",IF(OR(AND($F40&lt;&gt;"",SUMPRODUCT(--(Parts!$A$2:$A$101=$F40))&lt;&gt;1),AND($F40="",N($G40)&gt;0)),"Check part",IF(OR(NOT(AND(ISNUMBER(A40),N(A40)&gt;=18264,N(A40)&lt;=73050)),NOT(OR(C40="PM",C40="Repair",C40="Inspection")),AND($F40&lt;&gt;"",$G40=""),AND($G40&lt;&gt;"",NOT(AND(ISNUMBER(G40),N(G40)&gt;=0,N(G40)&lt;=10000))),NOT(AND(ISNUMBER(I40),N(I40)&gt;=0,N(I40)&lt;=1000))),"Check inputs","OK")))))</f>
        <v/>
      </c>
      <c r="M40" s="21">
        <f>IF(AND($C40="PM",AND(ISNUMBER($A40),N($A40)&gt;=18264,N($A40)&lt;=73050)),$A40,0)</f>
        <v>0</v>
      </c>
    </row>
    <row r="41" ht="22" customHeight="1" spans="1:13" x14ac:dyDescent="0.25">
      <c r="A41" s="14"/>
      <c r="B41" s="12"/>
      <c r="C41" s="12"/>
      <c r="D41" s="13"/>
      <c r="E41" s="13"/>
      <c r="F41" s="12"/>
      <c r="G41" s="12"/>
      <c r="H41" s="19" t="str">
        <f>IF($B41="","",IF(F41="",0,IF(SUMPRODUCT(--(Parts!$A$2:$A$101=F41))=1,N(G41)*SUMPRODUCT(--(Parts!$A$2:$A$101=F41),Parts!$C$2:$C$101),0)))</f>
        <v/>
      </c>
      <c r="I41" s="20"/>
      <c r="J41" s="19" t="str">
        <f>IF($B41="","",N(I41)*N(Dashboard!$B$6))</f>
        <v/>
      </c>
      <c r="K41" s="19" t="str">
        <f>IF($B41="","",H41+J41)</f>
        <v/>
      </c>
      <c r="L41" s="18" t="str">
        <f>IF(COUNTA($A41:$G41,$I41)=0,"",IF($B41="","Check ID",IF(SUMPRODUCT(--(Assets!$A$2:$A$201=$B41))&lt;&gt;1,"Check ID",IF(OR(AND($F41&lt;&gt;"",SUMPRODUCT(--(Parts!$A$2:$A$101=$F41))&lt;&gt;1),AND($F41="",N($G41)&gt;0)),"Check part",IF(OR(NOT(AND(ISNUMBER(A41),N(A41)&gt;=18264,N(A41)&lt;=73050)),NOT(OR(C41="PM",C41="Repair",C41="Inspection")),AND($F41&lt;&gt;"",$G41=""),AND($G41&lt;&gt;"",NOT(AND(ISNUMBER(G41),N(G41)&gt;=0,N(G41)&lt;=10000))),NOT(AND(ISNUMBER(I41),N(I41)&gt;=0,N(I41)&lt;=1000))),"Check inputs","OK")))))</f>
        <v/>
      </c>
      <c r="M41" s="21">
        <f>IF(AND($C41="PM",AND(ISNUMBER($A41),N($A41)&gt;=18264,N($A41)&lt;=73050)),$A41,0)</f>
        <v>0</v>
      </c>
    </row>
    <row r="42" ht="22" customHeight="1" spans="1:13" x14ac:dyDescent="0.25">
      <c r="A42" s="14"/>
      <c r="B42" s="12"/>
      <c r="C42" s="12"/>
      <c r="D42" s="13"/>
      <c r="E42" s="13"/>
      <c r="F42" s="12"/>
      <c r="G42" s="12"/>
      <c r="H42" s="19" t="str">
        <f>IF($B42="","",IF(F42="",0,IF(SUMPRODUCT(--(Parts!$A$2:$A$101=F42))=1,N(G42)*SUMPRODUCT(--(Parts!$A$2:$A$101=F42),Parts!$C$2:$C$101),0)))</f>
        <v/>
      </c>
      <c r="I42" s="20"/>
      <c r="J42" s="19" t="str">
        <f>IF($B42="","",N(I42)*N(Dashboard!$B$6))</f>
        <v/>
      </c>
      <c r="K42" s="19" t="str">
        <f>IF($B42="","",H42+J42)</f>
        <v/>
      </c>
      <c r="L42" s="18" t="str">
        <f>IF(COUNTA($A42:$G42,$I42)=0,"",IF($B42="","Check ID",IF(SUMPRODUCT(--(Assets!$A$2:$A$201=$B42))&lt;&gt;1,"Check ID",IF(OR(AND($F42&lt;&gt;"",SUMPRODUCT(--(Parts!$A$2:$A$101=$F42))&lt;&gt;1),AND($F42="",N($G42)&gt;0)),"Check part",IF(OR(NOT(AND(ISNUMBER(A42),N(A42)&gt;=18264,N(A42)&lt;=73050)),NOT(OR(C42="PM",C42="Repair",C42="Inspection")),AND($F42&lt;&gt;"",$G42=""),AND($G42&lt;&gt;"",NOT(AND(ISNUMBER(G42),N(G42)&gt;=0,N(G42)&lt;=10000))),NOT(AND(ISNUMBER(I42),N(I42)&gt;=0,N(I42)&lt;=1000))),"Check inputs","OK")))))</f>
        <v/>
      </c>
      <c r="M42" s="21">
        <f>IF(AND($C42="PM",AND(ISNUMBER($A42),N($A42)&gt;=18264,N($A42)&lt;=73050)),$A42,0)</f>
        <v>0</v>
      </c>
    </row>
    <row r="43" ht="22" customHeight="1" spans="1:13" x14ac:dyDescent="0.25">
      <c r="A43" s="14"/>
      <c r="B43" s="12"/>
      <c r="C43" s="12"/>
      <c r="D43" s="13"/>
      <c r="E43" s="13"/>
      <c r="F43" s="12"/>
      <c r="G43" s="12"/>
      <c r="H43" s="19" t="str">
        <f>IF($B43="","",IF(F43="",0,IF(SUMPRODUCT(--(Parts!$A$2:$A$101=F43))=1,N(G43)*SUMPRODUCT(--(Parts!$A$2:$A$101=F43),Parts!$C$2:$C$101),0)))</f>
        <v/>
      </c>
      <c r="I43" s="20"/>
      <c r="J43" s="19" t="str">
        <f>IF($B43="","",N(I43)*N(Dashboard!$B$6))</f>
        <v/>
      </c>
      <c r="K43" s="19" t="str">
        <f>IF($B43="","",H43+J43)</f>
        <v/>
      </c>
      <c r="L43" s="18" t="str">
        <f>IF(COUNTA($A43:$G43,$I43)=0,"",IF($B43="","Check ID",IF(SUMPRODUCT(--(Assets!$A$2:$A$201=$B43))&lt;&gt;1,"Check ID",IF(OR(AND($F43&lt;&gt;"",SUMPRODUCT(--(Parts!$A$2:$A$101=$F43))&lt;&gt;1),AND($F43="",N($G43)&gt;0)),"Check part",IF(OR(NOT(AND(ISNUMBER(A43),N(A43)&gt;=18264,N(A43)&lt;=73050)),NOT(OR(C43="PM",C43="Repair",C43="Inspection")),AND($F43&lt;&gt;"",$G43=""),AND($G43&lt;&gt;"",NOT(AND(ISNUMBER(G43),N(G43)&gt;=0,N(G43)&lt;=10000))),NOT(AND(ISNUMBER(I43),N(I43)&gt;=0,N(I43)&lt;=1000))),"Check inputs","OK")))))</f>
        <v/>
      </c>
      <c r="M43" s="21">
        <f>IF(AND($C43="PM",AND(ISNUMBER($A43),N($A43)&gt;=18264,N($A43)&lt;=73050)),$A43,0)</f>
        <v>0</v>
      </c>
    </row>
    <row r="44" ht="22" customHeight="1" spans="1:13" x14ac:dyDescent="0.25">
      <c r="A44" s="14"/>
      <c r="B44" s="12"/>
      <c r="C44" s="12"/>
      <c r="D44" s="13"/>
      <c r="E44" s="13"/>
      <c r="F44" s="12"/>
      <c r="G44" s="12"/>
      <c r="H44" s="19" t="str">
        <f>IF($B44="","",IF(F44="",0,IF(SUMPRODUCT(--(Parts!$A$2:$A$101=F44))=1,N(G44)*SUMPRODUCT(--(Parts!$A$2:$A$101=F44),Parts!$C$2:$C$101),0)))</f>
        <v/>
      </c>
      <c r="I44" s="20"/>
      <c r="J44" s="19" t="str">
        <f>IF($B44="","",N(I44)*N(Dashboard!$B$6))</f>
        <v/>
      </c>
      <c r="K44" s="19" t="str">
        <f>IF($B44="","",H44+J44)</f>
        <v/>
      </c>
      <c r="L44" s="18" t="str">
        <f>IF(COUNTA($A44:$G44,$I44)=0,"",IF($B44="","Check ID",IF(SUMPRODUCT(--(Assets!$A$2:$A$201=$B44))&lt;&gt;1,"Check ID",IF(OR(AND($F44&lt;&gt;"",SUMPRODUCT(--(Parts!$A$2:$A$101=$F44))&lt;&gt;1),AND($F44="",N($G44)&gt;0)),"Check part",IF(OR(NOT(AND(ISNUMBER(A44),N(A44)&gt;=18264,N(A44)&lt;=73050)),NOT(OR(C44="PM",C44="Repair",C44="Inspection")),AND($F44&lt;&gt;"",$G44=""),AND($G44&lt;&gt;"",NOT(AND(ISNUMBER(G44),N(G44)&gt;=0,N(G44)&lt;=10000))),NOT(AND(ISNUMBER(I44),N(I44)&gt;=0,N(I44)&lt;=1000))),"Check inputs","OK")))))</f>
        <v/>
      </c>
      <c r="M44" s="21">
        <f>IF(AND($C44="PM",AND(ISNUMBER($A44),N($A44)&gt;=18264,N($A44)&lt;=73050)),$A44,0)</f>
        <v>0</v>
      </c>
    </row>
    <row r="45" ht="22" customHeight="1" spans="1:13" x14ac:dyDescent="0.25">
      <c r="A45" s="14"/>
      <c r="B45" s="12"/>
      <c r="C45" s="12"/>
      <c r="D45" s="13"/>
      <c r="E45" s="13"/>
      <c r="F45" s="12"/>
      <c r="G45" s="12"/>
      <c r="H45" s="19" t="str">
        <f>IF($B45="","",IF(F45="",0,IF(SUMPRODUCT(--(Parts!$A$2:$A$101=F45))=1,N(G45)*SUMPRODUCT(--(Parts!$A$2:$A$101=F45),Parts!$C$2:$C$101),0)))</f>
        <v/>
      </c>
      <c r="I45" s="20"/>
      <c r="J45" s="19" t="str">
        <f>IF($B45="","",N(I45)*N(Dashboard!$B$6))</f>
        <v/>
      </c>
      <c r="K45" s="19" t="str">
        <f>IF($B45="","",H45+J45)</f>
        <v/>
      </c>
      <c r="L45" s="18" t="str">
        <f>IF(COUNTA($A45:$G45,$I45)=0,"",IF($B45="","Check ID",IF(SUMPRODUCT(--(Assets!$A$2:$A$201=$B45))&lt;&gt;1,"Check ID",IF(OR(AND($F45&lt;&gt;"",SUMPRODUCT(--(Parts!$A$2:$A$101=$F45))&lt;&gt;1),AND($F45="",N($G45)&gt;0)),"Check part",IF(OR(NOT(AND(ISNUMBER(A45),N(A45)&gt;=18264,N(A45)&lt;=73050)),NOT(OR(C45="PM",C45="Repair",C45="Inspection")),AND($F45&lt;&gt;"",$G45=""),AND($G45&lt;&gt;"",NOT(AND(ISNUMBER(G45),N(G45)&gt;=0,N(G45)&lt;=10000))),NOT(AND(ISNUMBER(I45),N(I45)&gt;=0,N(I45)&lt;=1000))),"Check inputs","OK")))))</f>
        <v/>
      </c>
      <c r="M45" s="21">
        <f>IF(AND($C45="PM",AND(ISNUMBER($A45),N($A45)&gt;=18264,N($A45)&lt;=73050)),$A45,0)</f>
        <v>0</v>
      </c>
    </row>
    <row r="46" ht="22" customHeight="1" spans="1:13" x14ac:dyDescent="0.25">
      <c r="A46" s="14"/>
      <c r="B46" s="12"/>
      <c r="C46" s="12"/>
      <c r="D46" s="13"/>
      <c r="E46" s="13"/>
      <c r="F46" s="12"/>
      <c r="G46" s="12"/>
      <c r="H46" s="19" t="str">
        <f>IF($B46="","",IF(F46="",0,IF(SUMPRODUCT(--(Parts!$A$2:$A$101=F46))=1,N(G46)*SUMPRODUCT(--(Parts!$A$2:$A$101=F46),Parts!$C$2:$C$101),0)))</f>
        <v/>
      </c>
      <c r="I46" s="20"/>
      <c r="J46" s="19" t="str">
        <f>IF($B46="","",N(I46)*N(Dashboard!$B$6))</f>
        <v/>
      </c>
      <c r="K46" s="19" t="str">
        <f>IF($B46="","",H46+J46)</f>
        <v/>
      </c>
      <c r="L46" s="18" t="str">
        <f>IF(COUNTA($A46:$G46,$I46)=0,"",IF($B46="","Check ID",IF(SUMPRODUCT(--(Assets!$A$2:$A$201=$B46))&lt;&gt;1,"Check ID",IF(OR(AND($F46&lt;&gt;"",SUMPRODUCT(--(Parts!$A$2:$A$101=$F46))&lt;&gt;1),AND($F46="",N($G46)&gt;0)),"Check part",IF(OR(NOT(AND(ISNUMBER(A46),N(A46)&gt;=18264,N(A46)&lt;=73050)),NOT(OR(C46="PM",C46="Repair",C46="Inspection")),AND($F46&lt;&gt;"",$G46=""),AND($G46&lt;&gt;"",NOT(AND(ISNUMBER(G46),N(G46)&gt;=0,N(G46)&lt;=10000))),NOT(AND(ISNUMBER(I46),N(I46)&gt;=0,N(I46)&lt;=1000))),"Check inputs","OK")))))</f>
        <v/>
      </c>
      <c r="M46" s="21">
        <f>IF(AND($C46="PM",AND(ISNUMBER($A46),N($A46)&gt;=18264,N($A46)&lt;=73050)),$A46,0)</f>
        <v>0</v>
      </c>
    </row>
    <row r="47" ht="22" customHeight="1" spans="1:13" x14ac:dyDescent="0.25">
      <c r="A47" s="14"/>
      <c r="B47" s="12"/>
      <c r="C47" s="12"/>
      <c r="D47" s="13"/>
      <c r="E47" s="13"/>
      <c r="F47" s="12"/>
      <c r="G47" s="12"/>
      <c r="H47" s="19" t="str">
        <f>IF($B47="","",IF(F47="",0,IF(SUMPRODUCT(--(Parts!$A$2:$A$101=F47))=1,N(G47)*SUMPRODUCT(--(Parts!$A$2:$A$101=F47),Parts!$C$2:$C$101),0)))</f>
        <v/>
      </c>
      <c r="I47" s="20"/>
      <c r="J47" s="19" t="str">
        <f>IF($B47="","",N(I47)*N(Dashboard!$B$6))</f>
        <v/>
      </c>
      <c r="K47" s="19" t="str">
        <f>IF($B47="","",H47+J47)</f>
        <v/>
      </c>
      <c r="L47" s="18" t="str">
        <f>IF(COUNTA($A47:$G47,$I47)=0,"",IF($B47="","Check ID",IF(SUMPRODUCT(--(Assets!$A$2:$A$201=$B47))&lt;&gt;1,"Check ID",IF(OR(AND($F47&lt;&gt;"",SUMPRODUCT(--(Parts!$A$2:$A$101=$F47))&lt;&gt;1),AND($F47="",N($G47)&gt;0)),"Check part",IF(OR(NOT(AND(ISNUMBER(A47),N(A47)&gt;=18264,N(A47)&lt;=73050)),NOT(OR(C47="PM",C47="Repair",C47="Inspection")),AND($F47&lt;&gt;"",$G47=""),AND($G47&lt;&gt;"",NOT(AND(ISNUMBER(G47),N(G47)&gt;=0,N(G47)&lt;=10000))),NOT(AND(ISNUMBER(I47),N(I47)&gt;=0,N(I47)&lt;=1000))),"Check inputs","OK")))))</f>
        <v/>
      </c>
      <c r="M47" s="21">
        <f>IF(AND($C47="PM",AND(ISNUMBER($A47),N($A47)&gt;=18264,N($A47)&lt;=73050)),$A47,0)</f>
        <v>0</v>
      </c>
    </row>
    <row r="48" ht="22" customHeight="1" spans="1:13" x14ac:dyDescent="0.25">
      <c r="A48" s="14"/>
      <c r="B48" s="12"/>
      <c r="C48" s="12"/>
      <c r="D48" s="13"/>
      <c r="E48" s="13"/>
      <c r="F48" s="12"/>
      <c r="G48" s="12"/>
      <c r="H48" s="19" t="str">
        <f>IF($B48="","",IF(F48="",0,IF(SUMPRODUCT(--(Parts!$A$2:$A$101=F48))=1,N(G48)*SUMPRODUCT(--(Parts!$A$2:$A$101=F48),Parts!$C$2:$C$101),0)))</f>
        <v/>
      </c>
      <c r="I48" s="20"/>
      <c r="J48" s="19" t="str">
        <f>IF($B48="","",N(I48)*N(Dashboard!$B$6))</f>
        <v/>
      </c>
      <c r="K48" s="19" t="str">
        <f>IF($B48="","",H48+J48)</f>
        <v/>
      </c>
      <c r="L48" s="18" t="str">
        <f>IF(COUNTA($A48:$G48,$I48)=0,"",IF($B48="","Check ID",IF(SUMPRODUCT(--(Assets!$A$2:$A$201=$B48))&lt;&gt;1,"Check ID",IF(OR(AND($F48&lt;&gt;"",SUMPRODUCT(--(Parts!$A$2:$A$101=$F48))&lt;&gt;1),AND($F48="",N($G48)&gt;0)),"Check part",IF(OR(NOT(AND(ISNUMBER(A48),N(A48)&gt;=18264,N(A48)&lt;=73050)),NOT(OR(C48="PM",C48="Repair",C48="Inspection")),AND($F48&lt;&gt;"",$G48=""),AND($G48&lt;&gt;"",NOT(AND(ISNUMBER(G48),N(G48)&gt;=0,N(G48)&lt;=10000))),NOT(AND(ISNUMBER(I48),N(I48)&gt;=0,N(I48)&lt;=1000))),"Check inputs","OK")))))</f>
        <v/>
      </c>
      <c r="M48" s="21">
        <f>IF(AND($C48="PM",AND(ISNUMBER($A48),N($A48)&gt;=18264,N($A48)&lt;=73050)),$A48,0)</f>
        <v>0</v>
      </c>
    </row>
    <row r="49" ht="22" customHeight="1" spans="1:13" x14ac:dyDescent="0.25">
      <c r="A49" s="14"/>
      <c r="B49" s="12"/>
      <c r="C49" s="12"/>
      <c r="D49" s="13"/>
      <c r="E49" s="13"/>
      <c r="F49" s="12"/>
      <c r="G49" s="12"/>
      <c r="H49" s="19" t="str">
        <f>IF($B49="","",IF(F49="",0,IF(SUMPRODUCT(--(Parts!$A$2:$A$101=F49))=1,N(G49)*SUMPRODUCT(--(Parts!$A$2:$A$101=F49),Parts!$C$2:$C$101),0)))</f>
        <v/>
      </c>
      <c r="I49" s="20"/>
      <c r="J49" s="19" t="str">
        <f>IF($B49="","",N(I49)*N(Dashboard!$B$6))</f>
        <v/>
      </c>
      <c r="K49" s="19" t="str">
        <f>IF($B49="","",H49+J49)</f>
        <v/>
      </c>
      <c r="L49" s="18" t="str">
        <f>IF(COUNTA($A49:$G49,$I49)=0,"",IF($B49="","Check ID",IF(SUMPRODUCT(--(Assets!$A$2:$A$201=$B49))&lt;&gt;1,"Check ID",IF(OR(AND($F49&lt;&gt;"",SUMPRODUCT(--(Parts!$A$2:$A$101=$F49))&lt;&gt;1),AND($F49="",N($G49)&gt;0)),"Check part",IF(OR(NOT(AND(ISNUMBER(A49),N(A49)&gt;=18264,N(A49)&lt;=73050)),NOT(OR(C49="PM",C49="Repair",C49="Inspection")),AND($F49&lt;&gt;"",$G49=""),AND($G49&lt;&gt;"",NOT(AND(ISNUMBER(G49),N(G49)&gt;=0,N(G49)&lt;=10000))),NOT(AND(ISNUMBER(I49),N(I49)&gt;=0,N(I49)&lt;=1000))),"Check inputs","OK")))))</f>
        <v/>
      </c>
      <c r="M49" s="21">
        <f>IF(AND($C49="PM",AND(ISNUMBER($A49),N($A49)&gt;=18264,N($A49)&lt;=73050)),$A49,0)</f>
        <v>0</v>
      </c>
    </row>
    <row r="50" ht="22" customHeight="1" spans="1:13" x14ac:dyDescent="0.25">
      <c r="A50" s="14"/>
      <c r="B50" s="12"/>
      <c r="C50" s="12"/>
      <c r="D50" s="13"/>
      <c r="E50" s="13"/>
      <c r="F50" s="12"/>
      <c r="G50" s="12"/>
      <c r="H50" s="19" t="str">
        <f>IF($B50="","",IF(F50="",0,IF(SUMPRODUCT(--(Parts!$A$2:$A$101=F50))=1,N(G50)*SUMPRODUCT(--(Parts!$A$2:$A$101=F50),Parts!$C$2:$C$101),0)))</f>
        <v/>
      </c>
      <c r="I50" s="20"/>
      <c r="J50" s="19" t="str">
        <f>IF($B50="","",N(I50)*N(Dashboard!$B$6))</f>
        <v/>
      </c>
      <c r="K50" s="19" t="str">
        <f>IF($B50="","",H50+J50)</f>
        <v/>
      </c>
      <c r="L50" s="18" t="str">
        <f>IF(COUNTA($A50:$G50,$I50)=0,"",IF($B50="","Check ID",IF(SUMPRODUCT(--(Assets!$A$2:$A$201=$B50))&lt;&gt;1,"Check ID",IF(OR(AND($F50&lt;&gt;"",SUMPRODUCT(--(Parts!$A$2:$A$101=$F50))&lt;&gt;1),AND($F50="",N($G50)&gt;0)),"Check part",IF(OR(NOT(AND(ISNUMBER(A50),N(A50)&gt;=18264,N(A50)&lt;=73050)),NOT(OR(C50="PM",C50="Repair",C50="Inspection")),AND($F50&lt;&gt;"",$G50=""),AND($G50&lt;&gt;"",NOT(AND(ISNUMBER(G50),N(G50)&gt;=0,N(G50)&lt;=10000))),NOT(AND(ISNUMBER(I50),N(I50)&gt;=0,N(I50)&lt;=1000))),"Check inputs","OK")))))</f>
        <v/>
      </c>
      <c r="M50" s="21">
        <f>IF(AND($C50="PM",AND(ISNUMBER($A50),N($A50)&gt;=18264,N($A50)&lt;=73050)),$A50,0)</f>
        <v>0</v>
      </c>
    </row>
    <row r="51" ht="22" customHeight="1" spans="1:13" x14ac:dyDescent="0.25">
      <c r="A51" s="14"/>
      <c r="B51" s="12"/>
      <c r="C51" s="12"/>
      <c r="D51" s="13"/>
      <c r="E51" s="13"/>
      <c r="F51" s="12"/>
      <c r="G51" s="12"/>
      <c r="H51" s="19" t="str">
        <f>IF($B51="","",IF(F51="",0,IF(SUMPRODUCT(--(Parts!$A$2:$A$101=F51))=1,N(G51)*SUMPRODUCT(--(Parts!$A$2:$A$101=F51),Parts!$C$2:$C$101),0)))</f>
        <v/>
      </c>
      <c r="I51" s="20"/>
      <c r="J51" s="19" t="str">
        <f>IF($B51="","",N(I51)*N(Dashboard!$B$6))</f>
        <v/>
      </c>
      <c r="K51" s="19" t="str">
        <f>IF($B51="","",H51+J51)</f>
        <v/>
      </c>
      <c r="L51" s="18" t="str">
        <f>IF(COUNTA($A51:$G51,$I51)=0,"",IF($B51="","Check ID",IF(SUMPRODUCT(--(Assets!$A$2:$A$201=$B51))&lt;&gt;1,"Check ID",IF(OR(AND($F51&lt;&gt;"",SUMPRODUCT(--(Parts!$A$2:$A$101=$F51))&lt;&gt;1),AND($F51="",N($G51)&gt;0)),"Check part",IF(OR(NOT(AND(ISNUMBER(A51),N(A51)&gt;=18264,N(A51)&lt;=73050)),NOT(OR(C51="PM",C51="Repair",C51="Inspection")),AND($F51&lt;&gt;"",$G51=""),AND($G51&lt;&gt;"",NOT(AND(ISNUMBER(G51),N(G51)&gt;=0,N(G51)&lt;=10000))),NOT(AND(ISNUMBER(I51),N(I51)&gt;=0,N(I51)&lt;=1000))),"Check inputs","OK")))))</f>
        <v/>
      </c>
      <c r="M51" s="21">
        <f>IF(AND($C51="PM",AND(ISNUMBER($A51),N($A51)&gt;=18264,N($A51)&lt;=73050)),$A51,0)</f>
        <v>0</v>
      </c>
    </row>
    <row r="52" ht="22" customHeight="1" spans="1:13" x14ac:dyDescent="0.25">
      <c r="A52" s="14"/>
      <c r="B52" s="12"/>
      <c r="C52" s="12"/>
      <c r="D52" s="13"/>
      <c r="E52" s="13"/>
      <c r="F52" s="12"/>
      <c r="G52" s="12"/>
      <c r="H52" s="19" t="str">
        <f>IF($B52="","",IF(F52="",0,IF(SUMPRODUCT(--(Parts!$A$2:$A$101=F52))=1,N(G52)*SUMPRODUCT(--(Parts!$A$2:$A$101=F52),Parts!$C$2:$C$101),0)))</f>
        <v/>
      </c>
      <c r="I52" s="20"/>
      <c r="J52" s="19" t="str">
        <f>IF($B52="","",N(I52)*N(Dashboard!$B$6))</f>
        <v/>
      </c>
      <c r="K52" s="19" t="str">
        <f>IF($B52="","",H52+J52)</f>
        <v/>
      </c>
      <c r="L52" s="18" t="str">
        <f>IF(COUNTA($A52:$G52,$I52)=0,"",IF($B52="","Check ID",IF(SUMPRODUCT(--(Assets!$A$2:$A$201=$B52))&lt;&gt;1,"Check ID",IF(OR(AND($F52&lt;&gt;"",SUMPRODUCT(--(Parts!$A$2:$A$101=$F52))&lt;&gt;1),AND($F52="",N($G52)&gt;0)),"Check part",IF(OR(NOT(AND(ISNUMBER(A52),N(A52)&gt;=18264,N(A52)&lt;=73050)),NOT(OR(C52="PM",C52="Repair",C52="Inspection")),AND($F52&lt;&gt;"",$G52=""),AND($G52&lt;&gt;"",NOT(AND(ISNUMBER(G52),N(G52)&gt;=0,N(G52)&lt;=10000))),NOT(AND(ISNUMBER(I52),N(I52)&gt;=0,N(I52)&lt;=1000))),"Check inputs","OK")))))</f>
        <v/>
      </c>
      <c r="M52" s="21">
        <f>IF(AND($C52="PM",AND(ISNUMBER($A52),N($A52)&gt;=18264,N($A52)&lt;=73050)),$A52,0)</f>
        <v>0</v>
      </c>
    </row>
    <row r="53" ht="22" customHeight="1" spans="1:13" x14ac:dyDescent="0.25">
      <c r="A53" s="14"/>
      <c r="B53" s="12"/>
      <c r="C53" s="12"/>
      <c r="D53" s="13"/>
      <c r="E53" s="13"/>
      <c r="F53" s="12"/>
      <c r="G53" s="12"/>
      <c r="H53" s="19" t="str">
        <f>IF($B53="","",IF(F53="",0,IF(SUMPRODUCT(--(Parts!$A$2:$A$101=F53))=1,N(G53)*SUMPRODUCT(--(Parts!$A$2:$A$101=F53),Parts!$C$2:$C$101),0)))</f>
        <v/>
      </c>
      <c r="I53" s="20"/>
      <c r="J53" s="19" t="str">
        <f>IF($B53="","",N(I53)*N(Dashboard!$B$6))</f>
        <v/>
      </c>
      <c r="K53" s="19" t="str">
        <f>IF($B53="","",H53+J53)</f>
        <v/>
      </c>
      <c r="L53" s="18" t="str">
        <f>IF(COUNTA($A53:$G53,$I53)=0,"",IF($B53="","Check ID",IF(SUMPRODUCT(--(Assets!$A$2:$A$201=$B53))&lt;&gt;1,"Check ID",IF(OR(AND($F53&lt;&gt;"",SUMPRODUCT(--(Parts!$A$2:$A$101=$F53))&lt;&gt;1),AND($F53="",N($G53)&gt;0)),"Check part",IF(OR(NOT(AND(ISNUMBER(A53),N(A53)&gt;=18264,N(A53)&lt;=73050)),NOT(OR(C53="PM",C53="Repair",C53="Inspection")),AND($F53&lt;&gt;"",$G53=""),AND($G53&lt;&gt;"",NOT(AND(ISNUMBER(G53),N(G53)&gt;=0,N(G53)&lt;=10000))),NOT(AND(ISNUMBER(I53),N(I53)&gt;=0,N(I53)&lt;=1000))),"Check inputs","OK")))))</f>
        <v/>
      </c>
      <c r="M53" s="21">
        <f>IF(AND($C53="PM",AND(ISNUMBER($A53),N($A53)&gt;=18264,N($A53)&lt;=73050)),$A53,0)</f>
        <v>0</v>
      </c>
    </row>
    <row r="54" ht="22" customHeight="1" spans="1:13" x14ac:dyDescent="0.25">
      <c r="A54" s="14"/>
      <c r="B54" s="12"/>
      <c r="C54" s="12"/>
      <c r="D54" s="13"/>
      <c r="E54" s="13"/>
      <c r="F54" s="12"/>
      <c r="G54" s="12"/>
      <c r="H54" s="19" t="str">
        <f>IF($B54="","",IF(F54="",0,IF(SUMPRODUCT(--(Parts!$A$2:$A$101=F54))=1,N(G54)*SUMPRODUCT(--(Parts!$A$2:$A$101=F54),Parts!$C$2:$C$101),0)))</f>
        <v/>
      </c>
      <c r="I54" s="20"/>
      <c r="J54" s="19" t="str">
        <f>IF($B54="","",N(I54)*N(Dashboard!$B$6))</f>
        <v/>
      </c>
      <c r="K54" s="19" t="str">
        <f>IF($B54="","",H54+J54)</f>
        <v/>
      </c>
      <c r="L54" s="18" t="str">
        <f>IF(COUNTA($A54:$G54,$I54)=0,"",IF($B54="","Check ID",IF(SUMPRODUCT(--(Assets!$A$2:$A$201=$B54))&lt;&gt;1,"Check ID",IF(OR(AND($F54&lt;&gt;"",SUMPRODUCT(--(Parts!$A$2:$A$101=$F54))&lt;&gt;1),AND($F54="",N($G54)&gt;0)),"Check part",IF(OR(NOT(AND(ISNUMBER(A54),N(A54)&gt;=18264,N(A54)&lt;=73050)),NOT(OR(C54="PM",C54="Repair",C54="Inspection")),AND($F54&lt;&gt;"",$G54=""),AND($G54&lt;&gt;"",NOT(AND(ISNUMBER(G54),N(G54)&gt;=0,N(G54)&lt;=10000))),NOT(AND(ISNUMBER(I54),N(I54)&gt;=0,N(I54)&lt;=1000))),"Check inputs","OK")))))</f>
        <v/>
      </c>
      <c r="M54" s="21">
        <f>IF(AND($C54="PM",AND(ISNUMBER($A54),N($A54)&gt;=18264,N($A54)&lt;=73050)),$A54,0)</f>
        <v>0</v>
      </c>
    </row>
    <row r="55" ht="22" customHeight="1" spans="1:13" x14ac:dyDescent="0.25">
      <c r="A55" s="14"/>
      <c r="B55" s="12"/>
      <c r="C55" s="12"/>
      <c r="D55" s="13"/>
      <c r="E55" s="13"/>
      <c r="F55" s="12"/>
      <c r="G55" s="12"/>
      <c r="H55" s="19" t="str">
        <f>IF($B55="","",IF(F55="",0,IF(SUMPRODUCT(--(Parts!$A$2:$A$101=F55))=1,N(G55)*SUMPRODUCT(--(Parts!$A$2:$A$101=F55),Parts!$C$2:$C$101),0)))</f>
        <v/>
      </c>
      <c r="I55" s="20"/>
      <c r="J55" s="19" t="str">
        <f>IF($B55="","",N(I55)*N(Dashboard!$B$6))</f>
        <v/>
      </c>
      <c r="K55" s="19" t="str">
        <f>IF($B55="","",H55+J55)</f>
        <v/>
      </c>
      <c r="L55" s="18" t="str">
        <f>IF(COUNTA($A55:$G55,$I55)=0,"",IF($B55="","Check ID",IF(SUMPRODUCT(--(Assets!$A$2:$A$201=$B55))&lt;&gt;1,"Check ID",IF(OR(AND($F55&lt;&gt;"",SUMPRODUCT(--(Parts!$A$2:$A$101=$F55))&lt;&gt;1),AND($F55="",N($G55)&gt;0)),"Check part",IF(OR(NOT(AND(ISNUMBER(A55),N(A55)&gt;=18264,N(A55)&lt;=73050)),NOT(OR(C55="PM",C55="Repair",C55="Inspection")),AND($F55&lt;&gt;"",$G55=""),AND($G55&lt;&gt;"",NOT(AND(ISNUMBER(G55),N(G55)&gt;=0,N(G55)&lt;=10000))),NOT(AND(ISNUMBER(I55),N(I55)&gt;=0,N(I55)&lt;=1000))),"Check inputs","OK")))))</f>
        <v/>
      </c>
      <c r="M55" s="21">
        <f>IF(AND($C55="PM",AND(ISNUMBER($A55),N($A55)&gt;=18264,N($A55)&lt;=73050)),$A55,0)</f>
        <v>0</v>
      </c>
    </row>
    <row r="56" ht="22" customHeight="1" spans="1:13" x14ac:dyDescent="0.25">
      <c r="A56" s="14"/>
      <c r="B56" s="12"/>
      <c r="C56" s="12"/>
      <c r="D56" s="13"/>
      <c r="E56" s="13"/>
      <c r="F56" s="12"/>
      <c r="G56" s="12"/>
      <c r="H56" s="19" t="str">
        <f>IF($B56="","",IF(F56="",0,IF(SUMPRODUCT(--(Parts!$A$2:$A$101=F56))=1,N(G56)*SUMPRODUCT(--(Parts!$A$2:$A$101=F56),Parts!$C$2:$C$101),0)))</f>
        <v/>
      </c>
      <c r="I56" s="20"/>
      <c r="J56" s="19" t="str">
        <f>IF($B56="","",N(I56)*N(Dashboard!$B$6))</f>
        <v/>
      </c>
      <c r="K56" s="19" t="str">
        <f>IF($B56="","",H56+J56)</f>
        <v/>
      </c>
      <c r="L56" s="18" t="str">
        <f>IF(COUNTA($A56:$G56,$I56)=0,"",IF($B56="","Check ID",IF(SUMPRODUCT(--(Assets!$A$2:$A$201=$B56))&lt;&gt;1,"Check ID",IF(OR(AND($F56&lt;&gt;"",SUMPRODUCT(--(Parts!$A$2:$A$101=$F56))&lt;&gt;1),AND($F56="",N($G56)&gt;0)),"Check part",IF(OR(NOT(AND(ISNUMBER(A56),N(A56)&gt;=18264,N(A56)&lt;=73050)),NOT(OR(C56="PM",C56="Repair",C56="Inspection")),AND($F56&lt;&gt;"",$G56=""),AND($G56&lt;&gt;"",NOT(AND(ISNUMBER(G56),N(G56)&gt;=0,N(G56)&lt;=10000))),NOT(AND(ISNUMBER(I56),N(I56)&gt;=0,N(I56)&lt;=1000))),"Check inputs","OK")))))</f>
        <v/>
      </c>
      <c r="M56" s="21">
        <f>IF(AND($C56="PM",AND(ISNUMBER($A56),N($A56)&gt;=18264,N($A56)&lt;=73050)),$A56,0)</f>
        <v>0</v>
      </c>
    </row>
    <row r="57" ht="22" customHeight="1" spans="1:13" x14ac:dyDescent="0.25">
      <c r="A57" s="14"/>
      <c r="B57" s="12"/>
      <c r="C57" s="12"/>
      <c r="D57" s="13"/>
      <c r="E57" s="13"/>
      <c r="F57" s="12"/>
      <c r="G57" s="12"/>
      <c r="H57" s="19" t="str">
        <f>IF($B57="","",IF(F57="",0,IF(SUMPRODUCT(--(Parts!$A$2:$A$101=F57))=1,N(G57)*SUMPRODUCT(--(Parts!$A$2:$A$101=F57),Parts!$C$2:$C$101),0)))</f>
        <v/>
      </c>
      <c r="I57" s="20"/>
      <c r="J57" s="19" t="str">
        <f>IF($B57="","",N(I57)*N(Dashboard!$B$6))</f>
        <v/>
      </c>
      <c r="K57" s="19" t="str">
        <f>IF($B57="","",H57+J57)</f>
        <v/>
      </c>
      <c r="L57" s="18" t="str">
        <f>IF(COUNTA($A57:$G57,$I57)=0,"",IF($B57="","Check ID",IF(SUMPRODUCT(--(Assets!$A$2:$A$201=$B57))&lt;&gt;1,"Check ID",IF(OR(AND($F57&lt;&gt;"",SUMPRODUCT(--(Parts!$A$2:$A$101=$F57))&lt;&gt;1),AND($F57="",N($G57)&gt;0)),"Check part",IF(OR(NOT(AND(ISNUMBER(A57),N(A57)&gt;=18264,N(A57)&lt;=73050)),NOT(OR(C57="PM",C57="Repair",C57="Inspection")),AND($F57&lt;&gt;"",$G57=""),AND($G57&lt;&gt;"",NOT(AND(ISNUMBER(G57),N(G57)&gt;=0,N(G57)&lt;=10000))),NOT(AND(ISNUMBER(I57),N(I57)&gt;=0,N(I57)&lt;=1000))),"Check inputs","OK")))))</f>
        <v/>
      </c>
      <c r="M57" s="21">
        <f>IF(AND($C57="PM",AND(ISNUMBER($A57),N($A57)&gt;=18264,N($A57)&lt;=73050)),$A57,0)</f>
        <v>0</v>
      </c>
    </row>
    <row r="58" ht="22" customHeight="1" spans="1:13" x14ac:dyDescent="0.25">
      <c r="A58" s="14"/>
      <c r="B58" s="12"/>
      <c r="C58" s="12"/>
      <c r="D58" s="13"/>
      <c r="E58" s="13"/>
      <c r="F58" s="12"/>
      <c r="G58" s="12"/>
      <c r="H58" s="19" t="str">
        <f>IF($B58="","",IF(F58="",0,IF(SUMPRODUCT(--(Parts!$A$2:$A$101=F58))=1,N(G58)*SUMPRODUCT(--(Parts!$A$2:$A$101=F58),Parts!$C$2:$C$101),0)))</f>
        <v/>
      </c>
      <c r="I58" s="20"/>
      <c r="J58" s="19" t="str">
        <f>IF($B58="","",N(I58)*N(Dashboard!$B$6))</f>
        <v/>
      </c>
      <c r="K58" s="19" t="str">
        <f>IF($B58="","",H58+J58)</f>
        <v/>
      </c>
      <c r="L58" s="18" t="str">
        <f>IF(COUNTA($A58:$G58,$I58)=0,"",IF($B58="","Check ID",IF(SUMPRODUCT(--(Assets!$A$2:$A$201=$B58))&lt;&gt;1,"Check ID",IF(OR(AND($F58&lt;&gt;"",SUMPRODUCT(--(Parts!$A$2:$A$101=$F58))&lt;&gt;1),AND($F58="",N($G58)&gt;0)),"Check part",IF(OR(NOT(AND(ISNUMBER(A58),N(A58)&gt;=18264,N(A58)&lt;=73050)),NOT(OR(C58="PM",C58="Repair",C58="Inspection")),AND($F58&lt;&gt;"",$G58=""),AND($G58&lt;&gt;"",NOT(AND(ISNUMBER(G58),N(G58)&gt;=0,N(G58)&lt;=10000))),NOT(AND(ISNUMBER(I58),N(I58)&gt;=0,N(I58)&lt;=1000))),"Check inputs","OK")))))</f>
        <v/>
      </c>
      <c r="M58" s="21">
        <f>IF(AND($C58="PM",AND(ISNUMBER($A58),N($A58)&gt;=18264,N($A58)&lt;=73050)),$A58,0)</f>
        <v>0</v>
      </c>
    </row>
    <row r="59" ht="22" customHeight="1" spans="1:13" x14ac:dyDescent="0.25">
      <c r="A59" s="14"/>
      <c r="B59" s="12"/>
      <c r="C59" s="12"/>
      <c r="D59" s="13"/>
      <c r="E59" s="13"/>
      <c r="F59" s="12"/>
      <c r="G59" s="12"/>
      <c r="H59" s="19" t="str">
        <f>IF($B59="","",IF(F59="",0,IF(SUMPRODUCT(--(Parts!$A$2:$A$101=F59))=1,N(G59)*SUMPRODUCT(--(Parts!$A$2:$A$101=F59),Parts!$C$2:$C$101),0)))</f>
        <v/>
      </c>
      <c r="I59" s="20"/>
      <c r="J59" s="19" t="str">
        <f>IF($B59="","",N(I59)*N(Dashboard!$B$6))</f>
        <v/>
      </c>
      <c r="K59" s="19" t="str">
        <f>IF($B59="","",H59+J59)</f>
        <v/>
      </c>
      <c r="L59" s="18" t="str">
        <f>IF(COUNTA($A59:$G59,$I59)=0,"",IF($B59="","Check ID",IF(SUMPRODUCT(--(Assets!$A$2:$A$201=$B59))&lt;&gt;1,"Check ID",IF(OR(AND($F59&lt;&gt;"",SUMPRODUCT(--(Parts!$A$2:$A$101=$F59))&lt;&gt;1),AND($F59="",N($G59)&gt;0)),"Check part",IF(OR(NOT(AND(ISNUMBER(A59),N(A59)&gt;=18264,N(A59)&lt;=73050)),NOT(OR(C59="PM",C59="Repair",C59="Inspection")),AND($F59&lt;&gt;"",$G59=""),AND($G59&lt;&gt;"",NOT(AND(ISNUMBER(G59),N(G59)&gt;=0,N(G59)&lt;=10000))),NOT(AND(ISNUMBER(I59),N(I59)&gt;=0,N(I59)&lt;=1000))),"Check inputs","OK")))))</f>
        <v/>
      </c>
      <c r="M59" s="21">
        <f>IF(AND($C59="PM",AND(ISNUMBER($A59),N($A59)&gt;=18264,N($A59)&lt;=73050)),$A59,0)</f>
        <v>0</v>
      </c>
    </row>
    <row r="60" ht="22" customHeight="1" spans="1:13" x14ac:dyDescent="0.25">
      <c r="A60" s="14"/>
      <c r="B60" s="12"/>
      <c r="C60" s="12"/>
      <c r="D60" s="13"/>
      <c r="E60" s="13"/>
      <c r="F60" s="12"/>
      <c r="G60" s="12"/>
      <c r="H60" s="19" t="str">
        <f>IF($B60="","",IF(F60="",0,IF(SUMPRODUCT(--(Parts!$A$2:$A$101=F60))=1,N(G60)*SUMPRODUCT(--(Parts!$A$2:$A$101=F60),Parts!$C$2:$C$101),0)))</f>
        <v/>
      </c>
      <c r="I60" s="20"/>
      <c r="J60" s="19" t="str">
        <f>IF($B60="","",N(I60)*N(Dashboard!$B$6))</f>
        <v/>
      </c>
      <c r="K60" s="19" t="str">
        <f>IF($B60="","",H60+J60)</f>
        <v/>
      </c>
      <c r="L60" s="18" t="str">
        <f>IF(COUNTA($A60:$G60,$I60)=0,"",IF($B60="","Check ID",IF(SUMPRODUCT(--(Assets!$A$2:$A$201=$B60))&lt;&gt;1,"Check ID",IF(OR(AND($F60&lt;&gt;"",SUMPRODUCT(--(Parts!$A$2:$A$101=$F60))&lt;&gt;1),AND($F60="",N($G60)&gt;0)),"Check part",IF(OR(NOT(AND(ISNUMBER(A60),N(A60)&gt;=18264,N(A60)&lt;=73050)),NOT(OR(C60="PM",C60="Repair",C60="Inspection")),AND($F60&lt;&gt;"",$G60=""),AND($G60&lt;&gt;"",NOT(AND(ISNUMBER(G60),N(G60)&gt;=0,N(G60)&lt;=10000))),NOT(AND(ISNUMBER(I60),N(I60)&gt;=0,N(I60)&lt;=1000))),"Check inputs","OK")))))</f>
        <v/>
      </c>
      <c r="M60" s="21">
        <f>IF(AND($C60="PM",AND(ISNUMBER($A60),N($A60)&gt;=18264,N($A60)&lt;=73050)),$A60,0)</f>
        <v>0</v>
      </c>
    </row>
    <row r="61" ht="22" customHeight="1" spans="1:13" x14ac:dyDescent="0.25">
      <c r="A61" s="14"/>
      <c r="B61" s="12"/>
      <c r="C61" s="12"/>
      <c r="D61" s="13"/>
      <c r="E61" s="13"/>
      <c r="F61" s="12"/>
      <c r="G61" s="12"/>
      <c r="H61" s="19" t="str">
        <f>IF($B61="","",IF(F61="",0,IF(SUMPRODUCT(--(Parts!$A$2:$A$101=F61))=1,N(G61)*SUMPRODUCT(--(Parts!$A$2:$A$101=F61),Parts!$C$2:$C$101),0)))</f>
        <v/>
      </c>
      <c r="I61" s="20"/>
      <c r="J61" s="19" t="str">
        <f>IF($B61="","",N(I61)*N(Dashboard!$B$6))</f>
        <v/>
      </c>
      <c r="K61" s="19" t="str">
        <f>IF($B61="","",H61+J61)</f>
        <v/>
      </c>
      <c r="L61" s="18" t="str">
        <f>IF(COUNTA($A61:$G61,$I61)=0,"",IF($B61="","Check ID",IF(SUMPRODUCT(--(Assets!$A$2:$A$201=$B61))&lt;&gt;1,"Check ID",IF(OR(AND($F61&lt;&gt;"",SUMPRODUCT(--(Parts!$A$2:$A$101=$F61))&lt;&gt;1),AND($F61="",N($G61)&gt;0)),"Check part",IF(OR(NOT(AND(ISNUMBER(A61),N(A61)&gt;=18264,N(A61)&lt;=73050)),NOT(OR(C61="PM",C61="Repair",C61="Inspection")),AND($F61&lt;&gt;"",$G61=""),AND($G61&lt;&gt;"",NOT(AND(ISNUMBER(G61),N(G61)&gt;=0,N(G61)&lt;=10000))),NOT(AND(ISNUMBER(I61),N(I61)&gt;=0,N(I61)&lt;=1000))),"Check inputs","OK")))))</f>
        <v/>
      </c>
      <c r="M61" s="21">
        <f>IF(AND($C61="PM",AND(ISNUMBER($A61),N($A61)&gt;=18264,N($A61)&lt;=73050)),$A61,0)</f>
        <v>0</v>
      </c>
    </row>
    <row r="62" ht="22" customHeight="1" spans="1:13" x14ac:dyDescent="0.25">
      <c r="A62" s="14"/>
      <c r="B62" s="12"/>
      <c r="C62" s="12"/>
      <c r="D62" s="13"/>
      <c r="E62" s="13"/>
      <c r="F62" s="12"/>
      <c r="G62" s="12"/>
      <c r="H62" s="19" t="str">
        <f>IF($B62="","",IF(F62="",0,IF(SUMPRODUCT(--(Parts!$A$2:$A$101=F62))=1,N(G62)*SUMPRODUCT(--(Parts!$A$2:$A$101=F62),Parts!$C$2:$C$101),0)))</f>
        <v/>
      </c>
      <c r="I62" s="20"/>
      <c r="J62" s="19" t="str">
        <f>IF($B62="","",N(I62)*N(Dashboard!$B$6))</f>
        <v/>
      </c>
      <c r="K62" s="19" t="str">
        <f>IF($B62="","",H62+J62)</f>
        <v/>
      </c>
      <c r="L62" s="18" t="str">
        <f>IF(COUNTA($A62:$G62,$I62)=0,"",IF($B62="","Check ID",IF(SUMPRODUCT(--(Assets!$A$2:$A$201=$B62))&lt;&gt;1,"Check ID",IF(OR(AND($F62&lt;&gt;"",SUMPRODUCT(--(Parts!$A$2:$A$101=$F62))&lt;&gt;1),AND($F62="",N($G62)&gt;0)),"Check part",IF(OR(NOT(AND(ISNUMBER(A62),N(A62)&gt;=18264,N(A62)&lt;=73050)),NOT(OR(C62="PM",C62="Repair",C62="Inspection")),AND($F62&lt;&gt;"",$G62=""),AND($G62&lt;&gt;"",NOT(AND(ISNUMBER(G62),N(G62)&gt;=0,N(G62)&lt;=10000))),NOT(AND(ISNUMBER(I62),N(I62)&gt;=0,N(I62)&lt;=1000))),"Check inputs","OK")))))</f>
        <v/>
      </c>
      <c r="M62" s="21">
        <f>IF(AND($C62="PM",AND(ISNUMBER($A62),N($A62)&gt;=18264,N($A62)&lt;=73050)),$A62,0)</f>
        <v>0</v>
      </c>
    </row>
    <row r="63" ht="22" customHeight="1" spans="1:13" x14ac:dyDescent="0.25">
      <c r="A63" s="14"/>
      <c r="B63" s="12"/>
      <c r="C63" s="12"/>
      <c r="D63" s="13"/>
      <c r="E63" s="13"/>
      <c r="F63" s="12"/>
      <c r="G63" s="12"/>
      <c r="H63" s="19" t="str">
        <f>IF($B63="","",IF(F63="",0,IF(SUMPRODUCT(--(Parts!$A$2:$A$101=F63))=1,N(G63)*SUMPRODUCT(--(Parts!$A$2:$A$101=F63),Parts!$C$2:$C$101),0)))</f>
        <v/>
      </c>
      <c r="I63" s="20"/>
      <c r="J63" s="19" t="str">
        <f>IF($B63="","",N(I63)*N(Dashboard!$B$6))</f>
        <v/>
      </c>
      <c r="K63" s="19" t="str">
        <f>IF($B63="","",H63+J63)</f>
        <v/>
      </c>
      <c r="L63" s="18" t="str">
        <f>IF(COUNTA($A63:$G63,$I63)=0,"",IF($B63="","Check ID",IF(SUMPRODUCT(--(Assets!$A$2:$A$201=$B63))&lt;&gt;1,"Check ID",IF(OR(AND($F63&lt;&gt;"",SUMPRODUCT(--(Parts!$A$2:$A$101=$F63))&lt;&gt;1),AND($F63="",N($G63)&gt;0)),"Check part",IF(OR(NOT(AND(ISNUMBER(A63),N(A63)&gt;=18264,N(A63)&lt;=73050)),NOT(OR(C63="PM",C63="Repair",C63="Inspection")),AND($F63&lt;&gt;"",$G63=""),AND($G63&lt;&gt;"",NOT(AND(ISNUMBER(G63),N(G63)&gt;=0,N(G63)&lt;=10000))),NOT(AND(ISNUMBER(I63),N(I63)&gt;=0,N(I63)&lt;=1000))),"Check inputs","OK")))))</f>
        <v/>
      </c>
      <c r="M63" s="21">
        <f>IF(AND($C63="PM",AND(ISNUMBER($A63),N($A63)&gt;=18264,N($A63)&lt;=73050)),$A63,0)</f>
        <v>0</v>
      </c>
    </row>
    <row r="64" ht="22" customHeight="1" spans="1:13" x14ac:dyDescent="0.25">
      <c r="A64" s="14"/>
      <c r="B64" s="12"/>
      <c r="C64" s="12"/>
      <c r="D64" s="13"/>
      <c r="E64" s="13"/>
      <c r="F64" s="12"/>
      <c r="G64" s="12"/>
      <c r="H64" s="19" t="str">
        <f>IF($B64="","",IF(F64="",0,IF(SUMPRODUCT(--(Parts!$A$2:$A$101=F64))=1,N(G64)*SUMPRODUCT(--(Parts!$A$2:$A$101=F64),Parts!$C$2:$C$101),0)))</f>
        <v/>
      </c>
      <c r="I64" s="20"/>
      <c r="J64" s="19" t="str">
        <f>IF($B64="","",N(I64)*N(Dashboard!$B$6))</f>
        <v/>
      </c>
      <c r="K64" s="19" t="str">
        <f>IF($B64="","",H64+J64)</f>
        <v/>
      </c>
      <c r="L64" s="18" t="str">
        <f>IF(COUNTA($A64:$G64,$I64)=0,"",IF($B64="","Check ID",IF(SUMPRODUCT(--(Assets!$A$2:$A$201=$B64))&lt;&gt;1,"Check ID",IF(OR(AND($F64&lt;&gt;"",SUMPRODUCT(--(Parts!$A$2:$A$101=$F64))&lt;&gt;1),AND($F64="",N($G64)&gt;0)),"Check part",IF(OR(NOT(AND(ISNUMBER(A64),N(A64)&gt;=18264,N(A64)&lt;=73050)),NOT(OR(C64="PM",C64="Repair",C64="Inspection")),AND($F64&lt;&gt;"",$G64=""),AND($G64&lt;&gt;"",NOT(AND(ISNUMBER(G64),N(G64)&gt;=0,N(G64)&lt;=10000))),NOT(AND(ISNUMBER(I64),N(I64)&gt;=0,N(I64)&lt;=1000))),"Check inputs","OK")))))</f>
        <v/>
      </c>
      <c r="M64" s="21">
        <f>IF(AND($C64="PM",AND(ISNUMBER($A64),N($A64)&gt;=18264,N($A64)&lt;=73050)),$A64,0)</f>
        <v>0</v>
      </c>
    </row>
    <row r="65" ht="22" customHeight="1" spans="1:13" x14ac:dyDescent="0.25">
      <c r="A65" s="14"/>
      <c r="B65" s="12"/>
      <c r="C65" s="12"/>
      <c r="D65" s="13"/>
      <c r="E65" s="13"/>
      <c r="F65" s="12"/>
      <c r="G65" s="12"/>
      <c r="H65" s="19" t="str">
        <f>IF($B65="","",IF(F65="",0,IF(SUMPRODUCT(--(Parts!$A$2:$A$101=F65))=1,N(G65)*SUMPRODUCT(--(Parts!$A$2:$A$101=F65),Parts!$C$2:$C$101),0)))</f>
        <v/>
      </c>
      <c r="I65" s="20"/>
      <c r="J65" s="19" t="str">
        <f>IF($B65="","",N(I65)*N(Dashboard!$B$6))</f>
        <v/>
      </c>
      <c r="K65" s="19" t="str">
        <f>IF($B65="","",H65+J65)</f>
        <v/>
      </c>
      <c r="L65" s="18" t="str">
        <f>IF(COUNTA($A65:$G65,$I65)=0,"",IF($B65="","Check ID",IF(SUMPRODUCT(--(Assets!$A$2:$A$201=$B65))&lt;&gt;1,"Check ID",IF(OR(AND($F65&lt;&gt;"",SUMPRODUCT(--(Parts!$A$2:$A$101=$F65))&lt;&gt;1),AND($F65="",N($G65)&gt;0)),"Check part",IF(OR(NOT(AND(ISNUMBER(A65),N(A65)&gt;=18264,N(A65)&lt;=73050)),NOT(OR(C65="PM",C65="Repair",C65="Inspection")),AND($F65&lt;&gt;"",$G65=""),AND($G65&lt;&gt;"",NOT(AND(ISNUMBER(G65),N(G65)&gt;=0,N(G65)&lt;=10000))),NOT(AND(ISNUMBER(I65),N(I65)&gt;=0,N(I65)&lt;=1000))),"Check inputs","OK")))))</f>
        <v/>
      </c>
      <c r="M65" s="21">
        <f>IF(AND($C65="PM",AND(ISNUMBER($A65),N($A65)&gt;=18264,N($A65)&lt;=73050)),$A65,0)</f>
        <v>0</v>
      </c>
    </row>
    <row r="66" ht="22" customHeight="1" spans="1:13" x14ac:dyDescent="0.25">
      <c r="A66" s="14"/>
      <c r="B66" s="12"/>
      <c r="C66" s="12"/>
      <c r="D66" s="13"/>
      <c r="E66" s="13"/>
      <c r="F66" s="12"/>
      <c r="G66" s="12"/>
      <c r="H66" s="19" t="str">
        <f>IF($B66="","",IF(F66="",0,IF(SUMPRODUCT(--(Parts!$A$2:$A$101=F66))=1,N(G66)*SUMPRODUCT(--(Parts!$A$2:$A$101=F66),Parts!$C$2:$C$101),0)))</f>
        <v/>
      </c>
      <c r="I66" s="20"/>
      <c r="J66" s="19" t="str">
        <f>IF($B66="","",N(I66)*N(Dashboard!$B$6))</f>
        <v/>
      </c>
      <c r="K66" s="19" t="str">
        <f>IF($B66="","",H66+J66)</f>
        <v/>
      </c>
      <c r="L66" s="18" t="str">
        <f>IF(COUNTA($A66:$G66,$I66)=0,"",IF($B66="","Check ID",IF(SUMPRODUCT(--(Assets!$A$2:$A$201=$B66))&lt;&gt;1,"Check ID",IF(OR(AND($F66&lt;&gt;"",SUMPRODUCT(--(Parts!$A$2:$A$101=$F66))&lt;&gt;1),AND($F66="",N($G66)&gt;0)),"Check part",IF(OR(NOT(AND(ISNUMBER(A66),N(A66)&gt;=18264,N(A66)&lt;=73050)),NOT(OR(C66="PM",C66="Repair",C66="Inspection")),AND($F66&lt;&gt;"",$G66=""),AND($G66&lt;&gt;"",NOT(AND(ISNUMBER(G66),N(G66)&gt;=0,N(G66)&lt;=10000))),NOT(AND(ISNUMBER(I66),N(I66)&gt;=0,N(I66)&lt;=1000))),"Check inputs","OK")))))</f>
        <v/>
      </c>
      <c r="M66" s="21">
        <f>IF(AND($C66="PM",AND(ISNUMBER($A66),N($A66)&gt;=18264,N($A66)&lt;=73050)),$A66,0)</f>
        <v>0</v>
      </c>
    </row>
    <row r="67" ht="22" customHeight="1" spans="1:13" x14ac:dyDescent="0.25">
      <c r="A67" s="14"/>
      <c r="B67" s="12"/>
      <c r="C67" s="12"/>
      <c r="D67" s="13"/>
      <c r="E67" s="13"/>
      <c r="F67" s="12"/>
      <c r="G67" s="12"/>
      <c r="H67" s="19" t="str">
        <f>IF($B67="","",IF(F67="",0,IF(SUMPRODUCT(--(Parts!$A$2:$A$101=F67))=1,N(G67)*SUMPRODUCT(--(Parts!$A$2:$A$101=F67),Parts!$C$2:$C$101),0)))</f>
        <v/>
      </c>
      <c r="I67" s="20"/>
      <c r="J67" s="19" t="str">
        <f>IF($B67="","",N(I67)*N(Dashboard!$B$6))</f>
        <v/>
      </c>
      <c r="K67" s="19" t="str">
        <f>IF($B67="","",H67+J67)</f>
        <v/>
      </c>
      <c r="L67" s="18" t="str">
        <f>IF(COUNTA($A67:$G67,$I67)=0,"",IF($B67="","Check ID",IF(SUMPRODUCT(--(Assets!$A$2:$A$201=$B67))&lt;&gt;1,"Check ID",IF(OR(AND($F67&lt;&gt;"",SUMPRODUCT(--(Parts!$A$2:$A$101=$F67))&lt;&gt;1),AND($F67="",N($G67)&gt;0)),"Check part",IF(OR(NOT(AND(ISNUMBER(A67),N(A67)&gt;=18264,N(A67)&lt;=73050)),NOT(OR(C67="PM",C67="Repair",C67="Inspection")),AND($F67&lt;&gt;"",$G67=""),AND($G67&lt;&gt;"",NOT(AND(ISNUMBER(G67),N(G67)&gt;=0,N(G67)&lt;=10000))),NOT(AND(ISNUMBER(I67),N(I67)&gt;=0,N(I67)&lt;=1000))),"Check inputs","OK")))))</f>
        <v/>
      </c>
      <c r="M67" s="21">
        <f>IF(AND($C67="PM",AND(ISNUMBER($A67),N($A67)&gt;=18264,N($A67)&lt;=73050)),$A67,0)</f>
        <v>0</v>
      </c>
    </row>
    <row r="68" ht="22" customHeight="1" spans="1:13" x14ac:dyDescent="0.25">
      <c r="A68" s="14"/>
      <c r="B68" s="12"/>
      <c r="C68" s="12"/>
      <c r="D68" s="13"/>
      <c r="E68" s="13"/>
      <c r="F68" s="12"/>
      <c r="G68" s="12"/>
      <c r="H68" s="19" t="str">
        <f>IF($B68="","",IF(F68="",0,IF(SUMPRODUCT(--(Parts!$A$2:$A$101=F68))=1,N(G68)*SUMPRODUCT(--(Parts!$A$2:$A$101=F68),Parts!$C$2:$C$101),0)))</f>
        <v/>
      </c>
      <c r="I68" s="20"/>
      <c r="J68" s="19" t="str">
        <f>IF($B68="","",N(I68)*N(Dashboard!$B$6))</f>
        <v/>
      </c>
      <c r="K68" s="19" t="str">
        <f>IF($B68="","",H68+J68)</f>
        <v/>
      </c>
      <c r="L68" s="18" t="str">
        <f>IF(COUNTA($A68:$G68,$I68)=0,"",IF($B68="","Check ID",IF(SUMPRODUCT(--(Assets!$A$2:$A$201=$B68))&lt;&gt;1,"Check ID",IF(OR(AND($F68&lt;&gt;"",SUMPRODUCT(--(Parts!$A$2:$A$101=$F68))&lt;&gt;1),AND($F68="",N($G68)&gt;0)),"Check part",IF(OR(NOT(AND(ISNUMBER(A68),N(A68)&gt;=18264,N(A68)&lt;=73050)),NOT(OR(C68="PM",C68="Repair",C68="Inspection")),AND($F68&lt;&gt;"",$G68=""),AND($G68&lt;&gt;"",NOT(AND(ISNUMBER(G68),N(G68)&gt;=0,N(G68)&lt;=10000))),NOT(AND(ISNUMBER(I68),N(I68)&gt;=0,N(I68)&lt;=1000))),"Check inputs","OK")))))</f>
        <v/>
      </c>
      <c r="M68" s="21">
        <f>IF(AND($C68="PM",AND(ISNUMBER($A68),N($A68)&gt;=18264,N($A68)&lt;=73050)),$A68,0)</f>
        <v>0</v>
      </c>
    </row>
    <row r="69" ht="22" customHeight="1" spans="1:13" x14ac:dyDescent="0.25">
      <c r="A69" s="14"/>
      <c r="B69" s="12"/>
      <c r="C69" s="12"/>
      <c r="D69" s="13"/>
      <c r="E69" s="13"/>
      <c r="F69" s="12"/>
      <c r="G69" s="12"/>
      <c r="H69" s="19" t="str">
        <f>IF($B69="","",IF(F69="",0,IF(SUMPRODUCT(--(Parts!$A$2:$A$101=F69))=1,N(G69)*SUMPRODUCT(--(Parts!$A$2:$A$101=F69),Parts!$C$2:$C$101),0)))</f>
        <v/>
      </c>
      <c r="I69" s="20"/>
      <c r="J69" s="19" t="str">
        <f>IF($B69="","",N(I69)*N(Dashboard!$B$6))</f>
        <v/>
      </c>
      <c r="K69" s="19" t="str">
        <f>IF($B69="","",H69+J69)</f>
        <v/>
      </c>
      <c r="L69" s="18" t="str">
        <f>IF(COUNTA($A69:$G69,$I69)=0,"",IF($B69="","Check ID",IF(SUMPRODUCT(--(Assets!$A$2:$A$201=$B69))&lt;&gt;1,"Check ID",IF(OR(AND($F69&lt;&gt;"",SUMPRODUCT(--(Parts!$A$2:$A$101=$F69))&lt;&gt;1),AND($F69="",N($G69)&gt;0)),"Check part",IF(OR(NOT(AND(ISNUMBER(A69),N(A69)&gt;=18264,N(A69)&lt;=73050)),NOT(OR(C69="PM",C69="Repair",C69="Inspection")),AND($F69&lt;&gt;"",$G69=""),AND($G69&lt;&gt;"",NOT(AND(ISNUMBER(G69),N(G69)&gt;=0,N(G69)&lt;=10000))),NOT(AND(ISNUMBER(I69),N(I69)&gt;=0,N(I69)&lt;=1000))),"Check inputs","OK")))))</f>
        <v/>
      </c>
      <c r="M69" s="21">
        <f>IF(AND($C69="PM",AND(ISNUMBER($A69),N($A69)&gt;=18264,N($A69)&lt;=73050)),$A69,0)</f>
        <v>0</v>
      </c>
    </row>
    <row r="70" ht="22" customHeight="1" spans="1:13" x14ac:dyDescent="0.25">
      <c r="A70" s="14"/>
      <c r="B70" s="12"/>
      <c r="C70" s="12"/>
      <c r="D70" s="13"/>
      <c r="E70" s="13"/>
      <c r="F70" s="12"/>
      <c r="G70" s="12"/>
      <c r="H70" s="19" t="str">
        <f>IF($B70="","",IF(F70="",0,IF(SUMPRODUCT(--(Parts!$A$2:$A$101=F70))=1,N(G70)*SUMPRODUCT(--(Parts!$A$2:$A$101=F70),Parts!$C$2:$C$101),0)))</f>
        <v/>
      </c>
      <c r="I70" s="20"/>
      <c r="J70" s="19" t="str">
        <f>IF($B70="","",N(I70)*N(Dashboard!$B$6))</f>
        <v/>
      </c>
      <c r="K70" s="19" t="str">
        <f>IF($B70="","",H70+J70)</f>
        <v/>
      </c>
      <c r="L70" s="18" t="str">
        <f>IF(COUNTA($A70:$G70,$I70)=0,"",IF($B70="","Check ID",IF(SUMPRODUCT(--(Assets!$A$2:$A$201=$B70))&lt;&gt;1,"Check ID",IF(OR(AND($F70&lt;&gt;"",SUMPRODUCT(--(Parts!$A$2:$A$101=$F70))&lt;&gt;1),AND($F70="",N($G70)&gt;0)),"Check part",IF(OR(NOT(AND(ISNUMBER(A70),N(A70)&gt;=18264,N(A70)&lt;=73050)),NOT(OR(C70="PM",C70="Repair",C70="Inspection")),AND($F70&lt;&gt;"",$G70=""),AND($G70&lt;&gt;"",NOT(AND(ISNUMBER(G70),N(G70)&gt;=0,N(G70)&lt;=10000))),NOT(AND(ISNUMBER(I70),N(I70)&gt;=0,N(I70)&lt;=1000))),"Check inputs","OK")))))</f>
        <v/>
      </c>
      <c r="M70" s="21">
        <f>IF(AND($C70="PM",AND(ISNUMBER($A70),N($A70)&gt;=18264,N($A70)&lt;=73050)),$A70,0)</f>
        <v>0</v>
      </c>
    </row>
    <row r="71" ht="22" customHeight="1" spans="1:13" x14ac:dyDescent="0.25">
      <c r="A71" s="14"/>
      <c r="B71" s="12"/>
      <c r="C71" s="12"/>
      <c r="D71" s="13"/>
      <c r="E71" s="13"/>
      <c r="F71" s="12"/>
      <c r="G71" s="12"/>
      <c r="H71" s="19" t="str">
        <f>IF($B71="","",IF(F71="",0,IF(SUMPRODUCT(--(Parts!$A$2:$A$101=F71))=1,N(G71)*SUMPRODUCT(--(Parts!$A$2:$A$101=F71),Parts!$C$2:$C$101),0)))</f>
        <v/>
      </c>
      <c r="I71" s="20"/>
      <c r="J71" s="19" t="str">
        <f>IF($B71="","",N(I71)*N(Dashboard!$B$6))</f>
        <v/>
      </c>
      <c r="K71" s="19" t="str">
        <f>IF($B71="","",H71+J71)</f>
        <v/>
      </c>
      <c r="L71" s="18" t="str">
        <f>IF(COUNTA($A71:$G71,$I71)=0,"",IF($B71="","Check ID",IF(SUMPRODUCT(--(Assets!$A$2:$A$201=$B71))&lt;&gt;1,"Check ID",IF(OR(AND($F71&lt;&gt;"",SUMPRODUCT(--(Parts!$A$2:$A$101=$F71))&lt;&gt;1),AND($F71="",N($G71)&gt;0)),"Check part",IF(OR(NOT(AND(ISNUMBER(A71),N(A71)&gt;=18264,N(A71)&lt;=73050)),NOT(OR(C71="PM",C71="Repair",C71="Inspection")),AND($F71&lt;&gt;"",$G71=""),AND($G71&lt;&gt;"",NOT(AND(ISNUMBER(G71),N(G71)&gt;=0,N(G71)&lt;=10000))),NOT(AND(ISNUMBER(I71),N(I71)&gt;=0,N(I71)&lt;=1000))),"Check inputs","OK")))))</f>
        <v/>
      </c>
      <c r="M71" s="21">
        <f>IF(AND($C71="PM",AND(ISNUMBER($A71),N($A71)&gt;=18264,N($A71)&lt;=73050)),$A71,0)</f>
        <v>0</v>
      </c>
    </row>
    <row r="72" ht="22" customHeight="1" spans="1:13" x14ac:dyDescent="0.25">
      <c r="A72" s="14"/>
      <c r="B72" s="12"/>
      <c r="C72" s="12"/>
      <c r="D72" s="13"/>
      <c r="E72" s="13"/>
      <c r="F72" s="12"/>
      <c r="G72" s="12"/>
      <c r="H72" s="19" t="str">
        <f>IF($B72="","",IF(F72="",0,IF(SUMPRODUCT(--(Parts!$A$2:$A$101=F72))=1,N(G72)*SUMPRODUCT(--(Parts!$A$2:$A$101=F72),Parts!$C$2:$C$101),0)))</f>
        <v/>
      </c>
      <c r="I72" s="20"/>
      <c r="J72" s="19" t="str">
        <f>IF($B72="","",N(I72)*N(Dashboard!$B$6))</f>
        <v/>
      </c>
      <c r="K72" s="19" t="str">
        <f>IF($B72="","",H72+J72)</f>
        <v/>
      </c>
      <c r="L72" s="18" t="str">
        <f>IF(COUNTA($A72:$G72,$I72)=0,"",IF($B72="","Check ID",IF(SUMPRODUCT(--(Assets!$A$2:$A$201=$B72))&lt;&gt;1,"Check ID",IF(OR(AND($F72&lt;&gt;"",SUMPRODUCT(--(Parts!$A$2:$A$101=$F72))&lt;&gt;1),AND($F72="",N($G72)&gt;0)),"Check part",IF(OR(NOT(AND(ISNUMBER(A72),N(A72)&gt;=18264,N(A72)&lt;=73050)),NOT(OR(C72="PM",C72="Repair",C72="Inspection")),AND($F72&lt;&gt;"",$G72=""),AND($G72&lt;&gt;"",NOT(AND(ISNUMBER(G72),N(G72)&gt;=0,N(G72)&lt;=10000))),NOT(AND(ISNUMBER(I72),N(I72)&gt;=0,N(I72)&lt;=1000))),"Check inputs","OK")))))</f>
        <v/>
      </c>
      <c r="M72" s="21">
        <f>IF(AND($C72="PM",AND(ISNUMBER($A72),N($A72)&gt;=18264,N($A72)&lt;=73050)),$A72,0)</f>
        <v>0</v>
      </c>
    </row>
    <row r="73" ht="22" customHeight="1" spans="1:13" x14ac:dyDescent="0.25">
      <c r="A73" s="14"/>
      <c r="B73" s="12"/>
      <c r="C73" s="12"/>
      <c r="D73" s="13"/>
      <c r="E73" s="13"/>
      <c r="F73" s="12"/>
      <c r="G73" s="12"/>
      <c r="H73" s="19" t="str">
        <f>IF($B73="","",IF(F73="",0,IF(SUMPRODUCT(--(Parts!$A$2:$A$101=F73))=1,N(G73)*SUMPRODUCT(--(Parts!$A$2:$A$101=F73),Parts!$C$2:$C$101),0)))</f>
        <v/>
      </c>
      <c r="I73" s="20"/>
      <c r="J73" s="19" t="str">
        <f>IF($B73="","",N(I73)*N(Dashboard!$B$6))</f>
        <v/>
      </c>
      <c r="K73" s="19" t="str">
        <f>IF($B73="","",H73+J73)</f>
        <v/>
      </c>
      <c r="L73" s="18" t="str">
        <f>IF(COUNTA($A73:$G73,$I73)=0,"",IF($B73="","Check ID",IF(SUMPRODUCT(--(Assets!$A$2:$A$201=$B73))&lt;&gt;1,"Check ID",IF(OR(AND($F73&lt;&gt;"",SUMPRODUCT(--(Parts!$A$2:$A$101=$F73))&lt;&gt;1),AND($F73="",N($G73)&gt;0)),"Check part",IF(OR(NOT(AND(ISNUMBER(A73),N(A73)&gt;=18264,N(A73)&lt;=73050)),NOT(OR(C73="PM",C73="Repair",C73="Inspection")),AND($F73&lt;&gt;"",$G73=""),AND($G73&lt;&gt;"",NOT(AND(ISNUMBER(G73),N(G73)&gt;=0,N(G73)&lt;=10000))),NOT(AND(ISNUMBER(I73),N(I73)&gt;=0,N(I73)&lt;=1000))),"Check inputs","OK")))))</f>
        <v/>
      </c>
      <c r="M73" s="21">
        <f>IF(AND($C73="PM",AND(ISNUMBER($A73),N($A73)&gt;=18264,N($A73)&lt;=73050)),$A73,0)</f>
        <v>0</v>
      </c>
    </row>
    <row r="74" ht="22" customHeight="1" spans="1:13" x14ac:dyDescent="0.25">
      <c r="A74" s="14"/>
      <c r="B74" s="12"/>
      <c r="C74" s="12"/>
      <c r="D74" s="13"/>
      <c r="E74" s="13"/>
      <c r="F74" s="12"/>
      <c r="G74" s="12"/>
      <c r="H74" s="19" t="str">
        <f>IF($B74="","",IF(F74="",0,IF(SUMPRODUCT(--(Parts!$A$2:$A$101=F74))=1,N(G74)*SUMPRODUCT(--(Parts!$A$2:$A$101=F74),Parts!$C$2:$C$101),0)))</f>
        <v/>
      </c>
      <c r="I74" s="20"/>
      <c r="J74" s="19" t="str">
        <f>IF($B74="","",N(I74)*N(Dashboard!$B$6))</f>
        <v/>
      </c>
      <c r="K74" s="19" t="str">
        <f>IF($B74="","",H74+J74)</f>
        <v/>
      </c>
      <c r="L74" s="18" t="str">
        <f>IF(COUNTA($A74:$G74,$I74)=0,"",IF($B74="","Check ID",IF(SUMPRODUCT(--(Assets!$A$2:$A$201=$B74))&lt;&gt;1,"Check ID",IF(OR(AND($F74&lt;&gt;"",SUMPRODUCT(--(Parts!$A$2:$A$101=$F74))&lt;&gt;1),AND($F74="",N($G74)&gt;0)),"Check part",IF(OR(NOT(AND(ISNUMBER(A74),N(A74)&gt;=18264,N(A74)&lt;=73050)),NOT(OR(C74="PM",C74="Repair",C74="Inspection")),AND($F74&lt;&gt;"",$G74=""),AND($G74&lt;&gt;"",NOT(AND(ISNUMBER(G74),N(G74)&gt;=0,N(G74)&lt;=10000))),NOT(AND(ISNUMBER(I74),N(I74)&gt;=0,N(I74)&lt;=1000))),"Check inputs","OK")))))</f>
        <v/>
      </c>
      <c r="M74" s="21">
        <f>IF(AND($C74="PM",AND(ISNUMBER($A74),N($A74)&gt;=18264,N($A74)&lt;=73050)),$A74,0)</f>
        <v>0</v>
      </c>
    </row>
    <row r="75" ht="22" customHeight="1" spans="1:13" x14ac:dyDescent="0.25">
      <c r="A75" s="14"/>
      <c r="B75" s="12"/>
      <c r="C75" s="12"/>
      <c r="D75" s="13"/>
      <c r="E75" s="13"/>
      <c r="F75" s="12"/>
      <c r="G75" s="12"/>
      <c r="H75" s="19" t="str">
        <f>IF($B75="","",IF(F75="",0,IF(SUMPRODUCT(--(Parts!$A$2:$A$101=F75))=1,N(G75)*SUMPRODUCT(--(Parts!$A$2:$A$101=F75),Parts!$C$2:$C$101),0)))</f>
        <v/>
      </c>
      <c r="I75" s="20"/>
      <c r="J75" s="19" t="str">
        <f>IF($B75="","",N(I75)*N(Dashboard!$B$6))</f>
        <v/>
      </c>
      <c r="K75" s="19" t="str">
        <f>IF($B75="","",H75+J75)</f>
        <v/>
      </c>
      <c r="L75" s="18" t="str">
        <f>IF(COUNTA($A75:$G75,$I75)=0,"",IF($B75="","Check ID",IF(SUMPRODUCT(--(Assets!$A$2:$A$201=$B75))&lt;&gt;1,"Check ID",IF(OR(AND($F75&lt;&gt;"",SUMPRODUCT(--(Parts!$A$2:$A$101=$F75))&lt;&gt;1),AND($F75="",N($G75)&gt;0)),"Check part",IF(OR(NOT(AND(ISNUMBER(A75),N(A75)&gt;=18264,N(A75)&lt;=73050)),NOT(OR(C75="PM",C75="Repair",C75="Inspection")),AND($F75&lt;&gt;"",$G75=""),AND($G75&lt;&gt;"",NOT(AND(ISNUMBER(G75),N(G75)&gt;=0,N(G75)&lt;=10000))),NOT(AND(ISNUMBER(I75),N(I75)&gt;=0,N(I75)&lt;=1000))),"Check inputs","OK")))))</f>
        <v/>
      </c>
      <c r="M75" s="21">
        <f>IF(AND($C75="PM",AND(ISNUMBER($A75),N($A75)&gt;=18264,N($A75)&lt;=73050)),$A75,0)</f>
        <v>0</v>
      </c>
    </row>
    <row r="76" ht="22" customHeight="1" spans="1:13" x14ac:dyDescent="0.25">
      <c r="A76" s="14"/>
      <c r="B76" s="12"/>
      <c r="C76" s="12"/>
      <c r="D76" s="13"/>
      <c r="E76" s="13"/>
      <c r="F76" s="12"/>
      <c r="G76" s="12"/>
      <c r="H76" s="19" t="str">
        <f>IF($B76="","",IF(F76="",0,IF(SUMPRODUCT(--(Parts!$A$2:$A$101=F76))=1,N(G76)*SUMPRODUCT(--(Parts!$A$2:$A$101=F76),Parts!$C$2:$C$101),0)))</f>
        <v/>
      </c>
      <c r="I76" s="20"/>
      <c r="J76" s="19" t="str">
        <f>IF($B76="","",N(I76)*N(Dashboard!$B$6))</f>
        <v/>
      </c>
      <c r="K76" s="19" t="str">
        <f>IF($B76="","",H76+J76)</f>
        <v/>
      </c>
      <c r="L76" s="18" t="str">
        <f>IF(COUNTA($A76:$G76,$I76)=0,"",IF($B76="","Check ID",IF(SUMPRODUCT(--(Assets!$A$2:$A$201=$B76))&lt;&gt;1,"Check ID",IF(OR(AND($F76&lt;&gt;"",SUMPRODUCT(--(Parts!$A$2:$A$101=$F76))&lt;&gt;1),AND($F76="",N($G76)&gt;0)),"Check part",IF(OR(NOT(AND(ISNUMBER(A76),N(A76)&gt;=18264,N(A76)&lt;=73050)),NOT(OR(C76="PM",C76="Repair",C76="Inspection")),AND($F76&lt;&gt;"",$G76=""),AND($G76&lt;&gt;"",NOT(AND(ISNUMBER(G76),N(G76)&gt;=0,N(G76)&lt;=10000))),NOT(AND(ISNUMBER(I76),N(I76)&gt;=0,N(I76)&lt;=1000))),"Check inputs","OK")))))</f>
        <v/>
      </c>
      <c r="M76" s="21">
        <f>IF(AND($C76="PM",AND(ISNUMBER($A76),N($A76)&gt;=18264,N($A76)&lt;=73050)),$A76,0)</f>
        <v>0</v>
      </c>
    </row>
    <row r="77" ht="22" customHeight="1" spans="1:13" x14ac:dyDescent="0.25">
      <c r="A77" s="14"/>
      <c r="B77" s="12"/>
      <c r="C77" s="12"/>
      <c r="D77" s="13"/>
      <c r="E77" s="13"/>
      <c r="F77" s="12"/>
      <c r="G77" s="12"/>
      <c r="H77" s="19" t="str">
        <f>IF($B77="","",IF(F77="",0,IF(SUMPRODUCT(--(Parts!$A$2:$A$101=F77))=1,N(G77)*SUMPRODUCT(--(Parts!$A$2:$A$101=F77),Parts!$C$2:$C$101),0)))</f>
        <v/>
      </c>
      <c r="I77" s="20"/>
      <c r="J77" s="19" t="str">
        <f>IF($B77="","",N(I77)*N(Dashboard!$B$6))</f>
        <v/>
      </c>
      <c r="K77" s="19" t="str">
        <f>IF($B77="","",H77+J77)</f>
        <v/>
      </c>
      <c r="L77" s="18" t="str">
        <f>IF(COUNTA($A77:$G77,$I77)=0,"",IF($B77="","Check ID",IF(SUMPRODUCT(--(Assets!$A$2:$A$201=$B77))&lt;&gt;1,"Check ID",IF(OR(AND($F77&lt;&gt;"",SUMPRODUCT(--(Parts!$A$2:$A$101=$F77))&lt;&gt;1),AND($F77="",N($G77)&gt;0)),"Check part",IF(OR(NOT(AND(ISNUMBER(A77),N(A77)&gt;=18264,N(A77)&lt;=73050)),NOT(OR(C77="PM",C77="Repair",C77="Inspection")),AND($F77&lt;&gt;"",$G77=""),AND($G77&lt;&gt;"",NOT(AND(ISNUMBER(G77),N(G77)&gt;=0,N(G77)&lt;=10000))),NOT(AND(ISNUMBER(I77),N(I77)&gt;=0,N(I77)&lt;=1000))),"Check inputs","OK")))))</f>
        <v/>
      </c>
      <c r="M77" s="21">
        <f>IF(AND($C77="PM",AND(ISNUMBER($A77),N($A77)&gt;=18264,N($A77)&lt;=73050)),$A77,0)</f>
        <v>0</v>
      </c>
    </row>
    <row r="78" ht="22" customHeight="1" spans="1:13" x14ac:dyDescent="0.25">
      <c r="A78" s="14"/>
      <c r="B78" s="12"/>
      <c r="C78" s="12"/>
      <c r="D78" s="13"/>
      <c r="E78" s="13"/>
      <c r="F78" s="12"/>
      <c r="G78" s="12"/>
      <c r="H78" s="19" t="str">
        <f>IF($B78="","",IF(F78="",0,IF(SUMPRODUCT(--(Parts!$A$2:$A$101=F78))=1,N(G78)*SUMPRODUCT(--(Parts!$A$2:$A$101=F78),Parts!$C$2:$C$101),0)))</f>
        <v/>
      </c>
      <c r="I78" s="20"/>
      <c r="J78" s="19" t="str">
        <f>IF($B78="","",N(I78)*N(Dashboard!$B$6))</f>
        <v/>
      </c>
      <c r="K78" s="19" t="str">
        <f>IF($B78="","",H78+J78)</f>
        <v/>
      </c>
      <c r="L78" s="18" t="str">
        <f>IF(COUNTA($A78:$G78,$I78)=0,"",IF($B78="","Check ID",IF(SUMPRODUCT(--(Assets!$A$2:$A$201=$B78))&lt;&gt;1,"Check ID",IF(OR(AND($F78&lt;&gt;"",SUMPRODUCT(--(Parts!$A$2:$A$101=$F78))&lt;&gt;1),AND($F78="",N($G78)&gt;0)),"Check part",IF(OR(NOT(AND(ISNUMBER(A78),N(A78)&gt;=18264,N(A78)&lt;=73050)),NOT(OR(C78="PM",C78="Repair",C78="Inspection")),AND($F78&lt;&gt;"",$G78=""),AND($G78&lt;&gt;"",NOT(AND(ISNUMBER(G78),N(G78)&gt;=0,N(G78)&lt;=10000))),NOT(AND(ISNUMBER(I78),N(I78)&gt;=0,N(I78)&lt;=1000))),"Check inputs","OK")))))</f>
        <v/>
      </c>
      <c r="M78" s="21">
        <f>IF(AND($C78="PM",AND(ISNUMBER($A78),N($A78)&gt;=18264,N($A78)&lt;=73050)),$A78,0)</f>
        <v>0</v>
      </c>
    </row>
    <row r="79" ht="22" customHeight="1" spans="1:13" x14ac:dyDescent="0.25">
      <c r="A79" s="14"/>
      <c r="B79" s="12"/>
      <c r="C79" s="12"/>
      <c r="D79" s="13"/>
      <c r="E79" s="13"/>
      <c r="F79" s="12"/>
      <c r="G79" s="12"/>
      <c r="H79" s="19" t="str">
        <f>IF($B79="","",IF(F79="",0,IF(SUMPRODUCT(--(Parts!$A$2:$A$101=F79))=1,N(G79)*SUMPRODUCT(--(Parts!$A$2:$A$101=F79),Parts!$C$2:$C$101),0)))</f>
        <v/>
      </c>
      <c r="I79" s="20"/>
      <c r="J79" s="19" t="str">
        <f>IF($B79="","",N(I79)*N(Dashboard!$B$6))</f>
        <v/>
      </c>
      <c r="K79" s="19" t="str">
        <f>IF($B79="","",H79+J79)</f>
        <v/>
      </c>
      <c r="L79" s="18" t="str">
        <f>IF(COUNTA($A79:$G79,$I79)=0,"",IF($B79="","Check ID",IF(SUMPRODUCT(--(Assets!$A$2:$A$201=$B79))&lt;&gt;1,"Check ID",IF(OR(AND($F79&lt;&gt;"",SUMPRODUCT(--(Parts!$A$2:$A$101=$F79))&lt;&gt;1),AND($F79="",N($G79)&gt;0)),"Check part",IF(OR(NOT(AND(ISNUMBER(A79),N(A79)&gt;=18264,N(A79)&lt;=73050)),NOT(OR(C79="PM",C79="Repair",C79="Inspection")),AND($F79&lt;&gt;"",$G79=""),AND($G79&lt;&gt;"",NOT(AND(ISNUMBER(G79),N(G79)&gt;=0,N(G79)&lt;=10000))),NOT(AND(ISNUMBER(I79),N(I79)&gt;=0,N(I79)&lt;=1000))),"Check inputs","OK")))))</f>
        <v/>
      </c>
      <c r="M79" s="21">
        <f>IF(AND($C79="PM",AND(ISNUMBER($A79),N($A79)&gt;=18264,N($A79)&lt;=73050)),$A79,0)</f>
        <v>0</v>
      </c>
    </row>
    <row r="80" ht="22" customHeight="1" spans="1:13" x14ac:dyDescent="0.25">
      <c r="A80" s="14"/>
      <c r="B80" s="12"/>
      <c r="C80" s="12"/>
      <c r="D80" s="13"/>
      <c r="E80" s="13"/>
      <c r="F80" s="12"/>
      <c r="G80" s="12"/>
      <c r="H80" s="19" t="str">
        <f>IF($B80="","",IF(F80="",0,IF(SUMPRODUCT(--(Parts!$A$2:$A$101=F80))=1,N(G80)*SUMPRODUCT(--(Parts!$A$2:$A$101=F80),Parts!$C$2:$C$101),0)))</f>
        <v/>
      </c>
      <c r="I80" s="20"/>
      <c r="J80" s="19" t="str">
        <f>IF($B80="","",N(I80)*N(Dashboard!$B$6))</f>
        <v/>
      </c>
      <c r="K80" s="19" t="str">
        <f>IF($B80="","",H80+J80)</f>
        <v/>
      </c>
      <c r="L80" s="18" t="str">
        <f>IF(COUNTA($A80:$G80,$I80)=0,"",IF($B80="","Check ID",IF(SUMPRODUCT(--(Assets!$A$2:$A$201=$B80))&lt;&gt;1,"Check ID",IF(OR(AND($F80&lt;&gt;"",SUMPRODUCT(--(Parts!$A$2:$A$101=$F80))&lt;&gt;1),AND($F80="",N($G80)&gt;0)),"Check part",IF(OR(NOT(AND(ISNUMBER(A80),N(A80)&gt;=18264,N(A80)&lt;=73050)),NOT(OR(C80="PM",C80="Repair",C80="Inspection")),AND($F80&lt;&gt;"",$G80=""),AND($G80&lt;&gt;"",NOT(AND(ISNUMBER(G80),N(G80)&gt;=0,N(G80)&lt;=10000))),NOT(AND(ISNUMBER(I80),N(I80)&gt;=0,N(I80)&lt;=1000))),"Check inputs","OK")))))</f>
        <v/>
      </c>
      <c r="M80" s="21">
        <f>IF(AND($C80="PM",AND(ISNUMBER($A80),N($A80)&gt;=18264,N($A80)&lt;=73050)),$A80,0)</f>
        <v>0</v>
      </c>
    </row>
    <row r="81" ht="22" customHeight="1" spans="1:13" x14ac:dyDescent="0.25">
      <c r="A81" s="14"/>
      <c r="B81" s="12"/>
      <c r="C81" s="12"/>
      <c r="D81" s="13"/>
      <c r="E81" s="13"/>
      <c r="F81" s="12"/>
      <c r="G81" s="12"/>
      <c r="H81" s="19" t="str">
        <f>IF($B81="","",IF(F81="",0,IF(SUMPRODUCT(--(Parts!$A$2:$A$101=F81))=1,N(G81)*SUMPRODUCT(--(Parts!$A$2:$A$101=F81),Parts!$C$2:$C$101),0)))</f>
        <v/>
      </c>
      <c r="I81" s="20"/>
      <c r="J81" s="19" t="str">
        <f>IF($B81="","",N(I81)*N(Dashboard!$B$6))</f>
        <v/>
      </c>
      <c r="K81" s="19" t="str">
        <f>IF($B81="","",H81+J81)</f>
        <v/>
      </c>
      <c r="L81" s="18" t="str">
        <f>IF(COUNTA($A81:$G81,$I81)=0,"",IF($B81="","Check ID",IF(SUMPRODUCT(--(Assets!$A$2:$A$201=$B81))&lt;&gt;1,"Check ID",IF(OR(AND($F81&lt;&gt;"",SUMPRODUCT(--(Parts!$A$2:$A$101=$F81))&lt;&gt;1),AND($F81="",N($G81)&gt;0)),"Check part",IF(OR(NOT(AND(ISNUMBER(A81),N(A81)&gt;=18264,N(A81)&lt;=73050)),NOT(OR(C81="PM",C81="Repair",C81="Inspection")),AND($F81&lt;&gt;"",$G81=""),AND($G81&lt;&gt;"",NOT(AND(ISNUMBER(G81),N(G81)&gt;=0,N(G81)&lt;=10000))),NOT(AND(ISNUMBER(I81),N(I81)&gt;=0,N(I81)&lt;=1000))),"Check inputs","OK")))))</f>
        <v/>
      </c>
      <c r="M81" s="21">
        <f>IF(AND($C81="PM",AND(ISNUMBER($A81),N($A81)&gt;=18264,N($A81)&lt;=73050)),$A81,0)</f>
        <v>0</v>
      </c>
    </row>
    <row r="82" ht="22" customHeight="1" spans="1:13" x14ac:dyDescent="0.25">
      <c r="A82" s="14"/>
      <c r="B82" s="12"/>
      <c r="C82" s="12"/>
      <c r="D82" s="13"/>
      <c r="E82" s="13"/>
      <c r="F82" s="12"/>
      <c r="G82" s="12"/>
      <c r="H82" s="19" t="str">
        <f>IF($B82="","",IF(F82="",0,IF(SUMPRODUCT(--(Parts!$A$2:$A$101=F82))=1,N(G82)*SUMPRODUCT(--(Parts!$A$2:$A$101=F82),Parts!$C$2:$C$101),0)))</f>
        <v/>
      </c>
      <c r="I82" s="20"/>
      <c r="J82" s="19" t="str">
        <f>IF($B82="","",N(I82)*N(Dashboard!$B$6))</f>
        <v/>
      </c>
      <c r="K82" s="19" t="str">
        <f>IF($B82="","",H82+J82)</f>
        <v/>
      </c>
      <c r="L82" s="18" t="str">
        <f>IF(COUNTA($A82:$G82,$I82)=0,"",IF($B82="","Check ID",IF(SUMPRODUCT(--(Assets!$A$2:$A$201=$B82))&lt;&gt;1,"Check ID",IF(OR(AND($F82&lt;&gt;"",SUMPRODUCT(--(Parts!$A$2:$A$101=$F82))&lt;&gt;1),AND($F82="",N($G82)&gt;0)),"Check part",IF(OR(NOT(AND(ISNUMBER(A82),N(A82)&gt;=18264,N(A82)&lt;=73050)),NOT(OR(C82="PM",C82="Repair",C82="Inspection")),AND($F82&lt;&gt;"",$G82=""),AND($G82&lt;&gt;"",NOT(AND(ISNUMBER(G82),N(G82)&gt;=0,N(G82)&lt;=10000))),NOT(AND(ISNUMBER(I82),N(I82)&gt;=0,N(I82)&lt;=1000))),"Check inputs","OK")))))</f>
        <v/>
      </c>
      <c r="M82" s="21">
        <f>IF(AND($C82="PM",AND(ISNUMBER($A82),N($A82)&gt;=18264,N($A82)&lt;=73050)),$A82,0)</f>
        <v>0</v>
      </c>
    </row>
    <row r="83" ht="22" customHeight="1" spans="1:13" x14ac:dyDescent="0.25">
      <c r="A83" s="14"/>
      <c r="B83" s="12"/>
      <c r="C83" s="12"/>
      <c r="D83" s="13"/>
      <c r="E83" s="13"/>
      <c r="F83" s="12"/>
      <c r="G83" s="12"/>
      <c r="H83" s="19" t="str">
        <f>IF($B83="","",IF(F83="",0,IF(SUMPRODUCT(--(Parts!$A$2:$A$101=F83))=1,N(G83)*SUMPRODUCT(--(Parts!$A$2:$A$101=F83),Parts!$C$2:$C$101),0)))</f>
        <v/>
      </c>
      <c r="I83" s="20"/>
      <c r="J83" s="19" t="str">
        <f>IF($B83="","",N(I83)*N(Dashboard!$B$6))</f>
        <v/>
      </c>
      <c r="K83" s="19" t="str">
        <f>IF($B83="","",H83+J83)</f>
        <v/>
      </c>
      <c r="L83" s="18" t="str">
        <f>IF(COUNTA($A83:$G83,$I83)=0,"",IF($B83="","Check ID",IF(SUMPRODUCT(--(Assets!$A$2:$A$201=$B83))&lt;&gt;1,"Check ID",IF(OR(AND($F83&lt;&gt;"",SUMPRODUCT(--(Parts!$A$2:$A$101=$F83))&lt;&gt;1),AND($F83="",N($G83)&gt;0)),"Check part",IF(OR(NOT(AND(ISNUMBER(A83),N(A83)&gt;=18264,N(A83)&lt;=73050)),NOT(OR(C83="PM",C83="Repair",C83="Inspection")),AND($F83&lt;&gt;"",$G83=""),AND($G83&lt;&gt;"",NOT(AND(ISNUMBER(G83),N(G83)&gt;=0,N(G83)&lt;=10000))),NOT(AND(ISNUMBER(I83),N(I83)&gt;=0,N(I83)&lt;=1000))),"Check inputs","OK")))))</f>
        <v/>
      </c>
      <c r="M83" s="21">
        <f>IF(AND($C83="PM",AND(ISNUMBER($A83),N($A83)&gt;=18264,N($A83)&lt;=73050)),$A83,0)</f>
        <v>0</v>
      </c>
    </row>
    <row r="84" ht="22" customHeight="1" spans="1:13" x14ac:dyDescent="0.25">
      <c r="A84" s="14"/>
      <c r="B84" s="12"/>
      <c r="C84" s="12"/>
      <c r="D84" s="13"/>
      <c r="E84" s="13"/>
      <c r="F84" s="12"/>
      <c r="G84" s="12"/>
      <c r="H84" s="19" t="str">
        <f>IF($B84="","",IF(F84="",0,IF(SUMPRODUCT(--(Parts!$A$2:$A$101=F84))=1,N(G84)*SUMPRODUCT(--(Parts!$A$2:$A$101=F84),Parts!$C$2:$C$101),0)))</f>
        <v/>
      </c>
      <c r="I84" s="20"/>
      <c r="J84" s="19" t="str">
        <f>IF($B84="","",N(I84)*N(Dashboard!$B$6))</f>
        <v/>
      </c>
      <c r="K84" s="19" t="str">
        <f>IF($B84="","",H84+J84)</f>
        <v/>
      </c>
      <c r="L84" s="18" t="str">
        <f>IF(COUNTA($A84:$G84,$I84)=0,"",IF($B84="","Check ID",IF(SUMPRODUCT(--(Assets!$A$2:$A$201=$B84))&lt;&gt;1,"Check ID",IF(OR(AND($F84&lt;&gt;"",SUMPRODUCT(--(Parts!$A$2:$A$101=$F84))&lt;&gt;1),AND($F84="",N($G84)&gt;0)),"Check part",IF(OR(NOT(AND(ISNUMBER(A84),N(A84)&gt;=18264,N(A84)&lt;=73050)),NOT(OR(C84="PM",C84="Repair",C84="Inspection")),AND($F84&lt;&gt;"",$G84=""),AND($G84&lt;&gt;"",NOT(AND(ISNUMBER(G84),N(G84)&gt;=0,N(G84)&lt;=10000))),NOT(AND(ISNUMBER(I84),N(I84)&gt;=0,N(I84)&lt;=1000))),"Check inputs","OK")))))</f>
        <v/>
      </c>
      <c r="M84" s="21">
        <f>IF(AND($C84="PM",AND(ISNUMBER($A84),N($A84)&gt;=18264,N($A84)&lt;=73050)),$A84,0)</f>
        <v>0</v>
      </c>
    </row>
    <row r="85" ht="22" customHeight="1" spans="1:13" x14ac:dyDescent="0.25">
      <c r="A85" s="14"/>
      <c r="B85" s="12"/>
      <c r="C85" s="12"/>
      <c r="D85" s="13"/>
      <c r="E85" s="13"/>
      <c r="F85" s="12"/>
      <c r="G85" s="12"/>
      <c r="H85" s="19" t="str">
        <f>IF($B85="","",IF(F85="",0,IF(SUMPRODUCT(--(Parts!$A$2:$A$101=F85))=1,N(G85)*SUMPRODUCT(--(Parts!$A$2:$A$101=F85),Parts!$C$2:$C$101),0)))</f>
        <v/>
      </c>
      <c r="I85" s="20"/>
      <c r="J85" s="19" t="str">
        <f>IF($B85="","",N(I85)*N(Dashboard!$B$6))</f>
        <v/>
      </c>
      <c r="K85" s="19" t="str">
        <f>IF($B85="","",H85+J85)</f>
        <v/>
      </c>
      <c r="L85" s="18" t="str">
        <f>IF(COUNTA($A85:$G85,$I85)=0,"",IF($B85="","Check ID",IF(SUMPRODUCT(--(Assets!$A$2:$A$201=$B85))&lt;&gt;1,"Check ID",IF(OR(AND($F85&lt;&gt;"",SUMPRODUCT(--(Parts!$A$2:$A$101=$F85))&lt;&gt;1),AND($F85="",N($G85)&gt;0)),"Check part",IF(OR(NOT(AND(ISNUMBER(A85),N(A85)&gt;=18264,N(A85)&lt;=73050)),NOT(OR(C85="PM",C85="Repair",C85="Inspection")),AND($F85&lt;&gt;"",$G85=""),AND($G85&lt;&gt;"",NOT(AND(ISNUMBER(G85),N(G85)&gt;=0,N(G85)&lt;=10000))),NOT(AND(ISNUMBER(I85),N(I85)&gt;=0,N(I85)&lt;=1000))),"Check inputs","OK")))))</f>
        <v/>
      </c>
      <c r="M85" s="21">
        <f>IF(AND($C85="PM",AND(ISNUMBER($A85),N($A85)&gt;=18264,N($A85)&lt;=73050)),$A85,0)</f>
        <v>0</v>
      </c>
    </row>
    <row r="86" ht="22" customHeight="1" spans="1:13" x14ac:dyDescent="0.25">
      <c r="A86" s="14"/>
      <c r="B86" s="12"/>
      <c r="C86" s="12"/>
      <c r="D86" s="13"/>
      <c r="E86" s="13"/>
      <c r="F86" s="12"/>
      <c r="G86" s="12"/>
      <c r="H86" s="19" t="str">
        <f>IF($B86="","",IF(F86="",0,IF(SUMPRODUCT(--(Parts!$A$2:$A$101=F86))=1,N(G86)*SUMPRODUCT(--(Parts!$A$2:$A$101=F86),Parts!$C$2:$C$101),0)))</f>
        <v/>
      </c>
      <c r="I86" s="20"/>
      <c r="J86" s="19" t="str">
        <f>IF($B86="","",N(I86)*N(Dashboard!$B$6))</f>
        <v/>
      </c>
      <c r="K86" s="19" t="str">
        <f>IF($B86="","",H86+J86)</f>
        <v/>
      </c>
      <c r="L86" s="18" t="str">
        <f>IF(COUNTA($A86:$G86,$I86)=0,"",IF($B86="","Check ID",IF(SUMPRODUCT(--(Assets!$A$2:$A$201=$B86))&lt;&gt;1,"Check ID",IF(OR(AND($F86&lt;&gt;"",SUMPRODUCT(--(Parts!$A$2:$A$101=$F86))&lt;&gt;1),AND($F86="",N($G86)&gt;0)),"Check part",IF(OR(NOT(AND(ISNUMBER(A86),N(A86)&gt;=18264,N(A86)&lt;=73050)),NOT(OR(C86="PM",C86="Repair",C86="Inspection")),AND($F86&lt;&gt;"",$G86=""),AND($G86&lt;&gt;"",NOT(AND(ISNUMBER(G86),N(G86)&gt;=0,N(G86)&lt;=10000))),NOT(AND(ISNUMBER(I86),N(I86)&gt;=0,N(I86)&lt;=1000))),"Check inputs","OK")))))</f>
        <v/>
      </c>
      <c r="M86" s="21">
        <f>IF(AND($C86="PM",AND(ISNUMBER($A86),N($A86)&gt;=18264,N($A86)&lt;=73050)),$A86,0)</f>
        <v>0</v>
      </c>
    </row>
    <row r="87" ht="22" customHeight="1" spans="1:13" x14ac:dyDescent="0.25">
      <c r="A87" s="14"/>
      <c r="B87" s="12"/>
      <c r="C87" s="12"/>
      <c r="D87" s="13"/>
      <c r="E87" s="13"/>
      <c r="F87" s="12"/>
      <c r="G87" s="12"/>
      <c r="H87" s="19" t="str">
        <f>IF($B87="","",IF(F87="",0,IF(SUMPRODUCT(--(Parts!$A$2:$A$101=F87))=1,N(G87)*SUMPRODUCT(--(Parts!$A$2:$A$101=F87),Parts!$C$2:$C$101),0)))</f>
        <v/>
      </c>
      <c r="I87" s="20"/>
      <c r="J87" s="19" t="str">
        <f>IF($B87="","",N(I87)*N(Dashboard!$B$6))</f>
        <v/>
      </c>
      <c r="K87" s="19" t="str">
        <f>IF($B87="","",H87+J87)</f>
        <v/>
      </c>
      <c r="L87" s="18" t="str">
        <f>IF(COUNTA($A87:$G87,$I87)=0,"",IF($B87="","Check ID",IF(SUMPRODUCT(--(Assets!$A$2:$A$201=$B87))&lt;&gt;1,"Check ID",IF(OR(AND($F87&lt;&gt;"",SUMPRODUCT(--(Parts!$A$2:$A$101=$F87))&lt;&gt;1),AND($F87="",N($G87)&gt;0)),"Check part",IF(OR(NOT(AND(ISNUMBER(A87),N(A87)&gt;=18264,N(A87)&lt;=73050)),NOT(OR(C87="PM",C87="Repair",C87="Inspection")),AND($F87&lt;&gt;"",$G87=""),AND($G87&lt;&gt;"",NOT(AND(ISNUMBER(G87),N(G87)&gt;=0,N(G87)&lt;=10000))),NOT(AND(ISNUMBER(I87),N(I87)&gt;=0,N(I87)&lt;=1000))),"Check inputs","OK")))))</f>
        <v/>
      </c>
      <c r="M87" s="21">
        <f>IF(AND($C87="PM",AND(ISNUMBER($A87),N($A87)&gt;=18264,N($A87)&lt;=73050)),$A87,0)</f>
        <v>0</v>
      </c>
    </row>
    <row r="88" ht="22" customHeight="1" spans="1:13" x14ac:dyDescent="0.25">
      <c r="A88" s="14"/>
      <c r="B88" s="12"/>
      <c r="C88" s="12"/>
      <c r="D88" s="13"/>
      <c r="E88" s="13"/>
      <c r="F88" s="12"/>
      <c r="G88" s="12"/>
      <c r="H88" s="19" t="str">
        <f>IF($B88="","",IF(F88="",0,IF(SUMPRODUCT(--(Parts!$A$2:$A$101=F88))=1,N(G88)*SUMPRODUCT(--(Parts!$A$2:$A$101=F88),Parts!$C$2:$C$101),0)))</f>
        <v/>
      </c>
      <c r="I88" s="20"/>
      <c r="J88" s="19" t="str">
        <f>IF($B88="","",N(I88)*N(Dashboard!$B$6))</f>
        <v/>
      </c>
      <c r="K88" s="19" t="str">
        <f>IF($B88="","",H88+J88)</f>
        <v/>
      </c>
      <c r="L88" s="18" t="str">
        <f>IF(COUNTA($A88:$G88,$I88)=0,"",IF($B88="","Check ID",IF(SUMPRODUCT(--(Assets!$A$2:$A$201=$B88))&lt;&gt;1,"Check ID",IF(OR(AND($F88&lt;&gt;"",SUMPRODUCT(--(Parts!$A$2:$A$101=$F88))&lt;&gt;1),AND($F88="",N($G88)&gt;0)),"Check part",IF(OR(NOT(AND(ISNUMBER(A88),N(A88)&gt;=18264,N(A88)&lt;=73050)),NOT(OR(C88="PM",C88="Repair",C88="Inspection")),AND($F88&lt;&gt;"",$G88=""),AND($G88&lt;&gt;"",NOT(AND(ISNUMBER(G88),N(G88)&gt;=0,N(G88)&lt;=10000))),NOT(AND(ISNUMBER(I88),N(I88)&gt;=0,N(I88)&lt;=1000))),"Check inputs","OK")))))</f>
        <v/>
      </c>
      <c r="M88" s="21">
        <f>IF(AND($C88="PM",AND(ISNUMBER($A88),N($A88)&gt;=18264,N($A88)&lt;=73050)),$A88,0)</f>
        <v>0</v>
      </c>
    </row>
    <row r="89" ht="22" customHeight="1" spans="1:13" x14ac:dyDescent="0.25">
      <c r="A89" s="14"/>
      <c r="B89" s="12"/>
      <c r="C89" s="12"/>
      <c r="D89" s="13"/>
      <c r="E89" s="13"/>
      <c r="F89" s="12"/>
      <c r="G89" s="12"/>
      <c r="H89" s="19" t="str">
        <f>IF($B89="","",IF(F89="",0,IF(SUMPRODUCT(--(Parts!$A$2:$A$101=F89))=1,N(G89)*SUMPRODUCT(--(Parts!$A$2:$A$101=F89),Parts!$C$2:$C$101),0)))</f>
        <v/>
      </c>
      <c r="I89" s="20"/>
      <c r="J89" s="19" t="str">
        <f>IF($B89="","",N(I89)*N(Dashboard!$B$6))</f>
        <v/>
      </c>
      <c r="K89" s="19" t="str">
        <f>IF($B89="","",H89+J89)</f>
        <v/>
      </c>
      <c r="L89" s="18" t="str">
        <f>IF(COUNTA($A89:$G89,$I89)=0,"",IF($B89="","Check ID",IF(SUMPRODUCT(--(Assets!$A$2:$A$201=$B89))&lt;&gt;1,"Check ID",IF(OR(AND($F89&lt;&gt;"",SUMPRODUCT(--(Parts!$A$2:$A$101=$F89))&lt;&gt;1),AND($F89="",N($G89)&gt;0)),"Check part",IF(OR(NOT(AND(ISNUMBER(A89),N(A89)&gt;=18264,N(A89)&lt;=73050)),NOT(OR(C89="PM",C89="Repair",C89="Inspection")),AND($F89&lt;&gt;"",$G89=""),AND($G89&lt;&gt;"",NOT(AND(ISNUMBER(G89),N(G89)&gt;=0,N(G89)&lt;=10000))),NOT(AND(ISNUMBER(I89),N(I89)&gt;=0,N(I89)&lt;=1000))),"Check inputs","OK")))))</f>
        <v/>
      </c>
      <c r="M89" s="21">
        <f>IF(AND($C89="PM",AND(ISNUMBER($A89),N($A89)&gt;=18264,N($A89)&lt;=73050)),$A89,0)</f>
        <v>0</v>
      </c>
    </row>
    <row r="90" ht="22" customHeight="1" spans="1:13" x14ac:dyDescent="0.25">
      <c r="A90" s="14"/>
      <c r="B90" s="12"/>
      <c r="C90" s="12"/>
      <c r="D90" s="13"/>
      <c r="E90" s="13"/>
      <c r="F90" s="12"/>
      <c r="G90" s="12"/>
      <c r="H90" s="19" t="str">
        <f>IF($B90="","",IF(F90="",0,IF(SUMPRODUCT(--(Parts!$A$2:$A$101=F90))=1,N(G90)*SUMPRODUCT(--(Parts!$A$2:$A$101=F90),Parts!$C$2:$C$101),0)))</f>
        <v/>
      </c>
      <c r="I90" s="20"/>
      <c r="J90" s="19" t="str">
        <f>IF($B90="","",N(I90)*N(Dashboard!$B$6))</f>
        <v/>
      </c>
      <c r="K90" s="19" t="str">
        <f>IF($B90="","",H90+J90)</f>
        <v/>
      </c>
      <c r="L90" s="18" t="str">
        <f>IF(COUNTA($A90:$G90,$I90)=0,"",IF($B90="","Check ID",IF(SUMPRODUCT(--(Assets!$A$2:$A$201=$B90))&lt;&gt;1,"Check ID",IF(OR(AND($F90&lt;&gt;"",SUMPRODUCT(--(Parts!$A$2:$A$101=$F90))&lt;&gt;1),AND($F90="",N($G90)&gt;0)),"Check part",IF(OR(NOT(AND(ISNUMBER(A90),N(A90)&gt;=18264,N(A90)&lt;=73050)),NOT(OR(C90="PM",C90="Repair",C90="Inspection")),AND($F90&lt;&gt;"",$G90=""),AND($G90&lt;&gt;"",NOT(AND(ISNUMBER(G90),N(G90)&gt;=0,N(G90)&lt;=10000))),NOT(AND(ISNUMBER(I90),N(I90)&gt;=0,N(I90)&lt;=1000))),"Check inputs","OK")))))</f>
        <v/>
      </c>
      <c r="M90" s="21">
        <f>IF(AND($C90="PM",AND(ISNUMBER($A90),N($A90)&gt;=18264,N($A90)&lt;=73050)),$A90,0)</f>
        <v>0</v>
      </c>
    </row>
    <row r="91" ht="22" customHeight="1" spans="1:13" x14ac:dyDescent="0.25">
      <c r="A91" s="14"/>
      <c r="B91" s="12"/>
      <c r="C91" s="12"/>
      <c r="D91" s="13"/>
      <c r="E91" s="13"/>
      <c r="F91" s="12"/>
      <c r="G91" s="12"/>
      <c r="H91" s="19" t="str">
        <f>IF($B91="","",IF(F91="",0,IF(SUMPRODUCT(--(Parts!$A$2:$A$101=F91))=1,N(G91)*SUMPRODUCT(--(Parts!$A$2:$A$101=F91),Parts!$C$2:$C$101),0)))</f>
        <v/>
      </c>
      <c r="I91" s="20"/>
      <c r="J91" s="19" t="str">
        <f>IF($B91="","",N(I91)*N(Dashboard!$B$6))</f>
        <v/>
      </c>
      <c r="K91" s="19" t="str">
        <f>IF($B91="","",H91+J91)</f>
        <v/>
      </c>
      <c r="L91" s="18" t="str">
        <f>IF(COUNTA($A91:$G91,$I91)=0,"",IF($B91="","Check ID",IF(SUMPRODUCT(--(Assets!$A$2:$A$201=$B91))&lt;&gt;1,"Check ID",IF(OR(AND($F91&lt;&gt;"",SUMPRODUCT(--(Parts!$A$2:$A$101=$F91))&lt;&gt;1),AND($F91="",N($G91)&gt;0)),"Check part",IF(OR(NOT(AND(ISNUMBER(A91),N(A91)&gt;=18264,N(A91)&lt;=73050)),NOT(OR(C91="PM",C91="Repair",C91="Inspection")),AND($F91&lt;&gt;"",$G91=""),AND($G91&lt;&gt;"",NOT(AND(ISNUMBER(G91),N(G91)&gt;=0,N(G91)&lt;=10000))),NOT(AND(ISNUMBER(I91),N(I91)&gt;=0,N(I91)&lt;=1000))),"Check inputs","OK")))))</f>
        <v/>
      </c>
      <c r="M91" s="21">
        <f>IF(AND($C91="PM",AND(ISNUMBER($A91),N($A91)&gt;=18264,N($A91)&lt;=73050)),$A91,0)</f>
        <v>0</v>
      </c>
    </row>
    <row r="92" ht="22" customHeight="1" spans="1:13" x14ac:dyDescent="0.25">
      <c r="A92" s="14"/>
      <c r="B92" s="12"/>
      <c r="C92" s="12"/>
      <c r="D92" s="13"/>
      <c r="E92" s="13"/>
      <c r="F92" s="12"/>
      <c r="G92" s="12"/>
      <c r="H92" s="19" t="str">
        <f>IF($B92="","",IF(F92="",0,IF(SUMPRODUCT(--(Parts!$A$2:$A$101=F92))=1,N(G92)*SUMPRODUCT(--(Parts!$A$2:$A$101=F92),Parts!$C$2:$C$101),0)))</f>
        <v/>
      </c>
      <c r="I92" s="20"/>
      <c r="J92" s="19" t="str">
        <f>IF($B92="","",N(I92)*N(Dashboard!$B$6))</f>
        <v/>
      </c>
      <c r="K92" s="19" t="str">
        <f>IF($B92="","",H92+J92)</f>
        <v/>
      </c>
      <c r="L92" s="18" t="str">
        <f>IF(COUNTA($A92:$G92,$I92)=0,"",IF($B92="","Check ID",IF(SUMPRODUCT(--(Assets!$A$2:$A$201=$B92))&lt;&gt;1,"Check ID",IF(OR(AND($F92&lt;&gt;"",SUMPRODUCT(--(Parts!$A$2:$A$101=$F92))&lt;&gt;1),AND($F92="",N($G92)&gt;0)),"Check part",IF(OR(NOT(AND(ISNUMBER(A92),N(A92)&gt;=18264,N(A92)&lt;=73050)),NOT(OR(C92="PM",C92="Repair",C92="Inspection")),AND($F92&lt;&gt;"",$G92=""),AND($G92&lt;&gt;"",NOT(AND(ISNUMBER(G92),N(G92)&gt;=0,N(G92)&lt;=10000))),NOT(AND(ISNUMBER(I92),N(I92)&gt;=0,N(I92)&lt;=1000))),"Check inputs","OK")))))</f>
        <v/>
      </c>
      <c r="M92" s="21">
        <f>IF(AND($C92="PM",AND(ISNUMBER($A92),N($A92)&gt;=18264,N($A92)&lt;=73050)),$A92,0)</f>
        <v>0</v>
      </c>
    </row>
    <row r="93" ht="22" customHeight="1" spans="1:13" x14ac:dyDescent="0.25">
      <c r="A93" s="14"/>
      <c r="B93" s="12"/>
      <c r="C93" s="12"/>
      <c r="D93" s="13"/>
      <c r="E93" s="13"/>
      <c r="F93" s="12"/>
      <c r="G93" s="12"/>
      <c r="H93" s="19" t="str">
        <f>IF($B93="","",IF(F93="",0,IF(SUMPRODUCT(--(Parts!$A$2:$A$101=F93))=1,N(G93)*SUMPRODUCT(--(Parts!$A$2:$A$101=F93),Parts!$C$2:$C$101),0)))</f>
        <v/>
      </c>
      <c r="I93" s="20"/>
      <c r="J93" s="19" t="str">
        <f>IF($B93="","",N(I93)*N(Dashboard!$B$6))</f>
        <v/>
      </c>
      <c r="K93" s="19" t="str">
        <f>IF($B93="","",H93+J93)</f>
        <v/>
      </c>
      <c r="L93" s="18" t="str">
        <f>IF(COUNTA($A93:$G93,$I93)=0,"",IF($B93="","Check ID",IF(SUMPRODUCT(--(Assets!$A$2:$A$201=$B93))&lt;&gt;1,"Check ID",IF(OR(AND($F93&lt;&gt;"",SUMPRODUCT(--(Parts!$A$2:$A$101=$F93))&lt;&gt;1),AND($F93="",N($G93)&gt;0)),"Check part",IF(OR(NOT(AND(ISNUMBER(A93),N(A93)&gt;=18264,N(A93)&lt;=73050)),NOT(OR(C93="PM",C93="Repair",C93="Inspection")),AND($F93&lt;&gt;"",$G93=""),AND($G93&lt;&gt;"",NOT(AND(ISNUMBER(G93),N(G93)&gt;=0,N(G93)&lt;=10000))),NOT(AND(ISNUMBER(I93),N(I93)&gt;=0,N(I93)&lt;=1000))),"Check inputs","OK")))))</f>
        <v/>
      </c>
      <c r="M93" s="21">
        <f>IF(AND($C93="PM",AND(ISNUMBER($A93),N($A93)&gt;=18264,N($A93)&lt;=73050)),$A93,0)</f>
        <v>0</v>
      </c>
    </row>
    <row r="94" ht="22" customHeight="1" spans="1:13" x14ac:dyDescent="0.25">
      <c r="A94" s="14"/>
      <c r="B94" s="12"/>
      <c r="C94" s="12"/>
      <c r="D94" s="13"/>
      <c r="E94" s="13"/>
      <c r="F94" s="12"/>
      <c r="G94" s="12"/>
      <c r="H94" s="19" t="str">
        <f>IF($B94="","",IF(F94="",0,IF(SUMPRODUCT(--(Parts!$A$2:$A$101=F94))=1,N(G94)*SUMPRODUCT(--(Parts!$A$2:$A$101=F94),Parts!$C$2:$C$101),0)))</f>
        <v/>
      </c>
      <c r="I94" s="20"/>
      <c r="J94" s="19" t="str">
        <f>IF($B94="","",N(I94)*N(Dashboard!$B$6))</f>
        <v/>
      </c>
      <c r="K94" s="19" t="str">
        <f>IF($B94="","",H94+J94)</f>
        <v/>
      </c>
      <c r="L94" s="18" t="str">
        <f>IF(COUNTA($A94:$G94,$I94)=0,"",IF($B94="","Check ID",IF(SUMPRODUCT(--(Assets!$A$2:$A$201=$B94))&lt;&gt;1,"Check ID",IF(OR(AND($F94&lt;&gt;"",SUMPRODUCT(--(Parts!$A$2:$A$101=$F94))&lt;&gt;1),AND($F94="",N($G94)&gt;0)),"Check part",IF(OR(NOT(AND(ISNUMBER(A94),N(A94)&gt;=18264,N(A94)&lt;=73050)),NOT(OR(C94="PM",C94="Repair",C94="Inspection")),AND($F94&lt;&gt;"",$G94=""),AND($G94&lt;&gt;"",NOT(AND(ISNUMBER(G94),N(G94)&gt;=0,N(G94)&lt;=10000))),NOT(AND(ISNUMBER(I94),N(I94)&gt;=0,N(I94)&lt;=1000))),"Check inputs","OK")))))</f>
        <v/>
      </c>
      <c r="M94" s="21">
        <f>IF(AND($C94="PM",AND(ISNUMBER($A94),N($A94)&gt;=18264,N($A94)&lt;=73050)),$A94,0)</f>
        <v>0</v>
      </c>
    </row>
    <row r="95" ht="22" customHeight="1" spans="1:13" x14ac:dyDescent="0.25">
      <c r="A95" s="14"/>
      <c r="B95" s="12"/>
      <c r="C95" s="12"/>
      <c r="D95" s="13"/>
      <c r="E95" s="13"/>
      <c r="F95" s="12"/>
      <c r="G95" s="12"/>
      <c r="H95" s="19" t="str">
        <f>IF($B95="","",IF(F95="",0,IF(SUMPRODUCT(--(Parts!$A$2:$A$101=F95))=1,N(G95)*SUMPRODUCT(--(Parts!$A$2:$A$101=F95),Parts!$C$2:$C$101),0)))</f>
        <v/>
      </c>
      <c r="I95" s="20"/>
      <c r="J95" s="19" t="str">
        <f>IF($B95="","",N(I95)*N(Dashboard!$B$6))</f>
        <v/>
      </c>
      <c r="K95" s="19" t="str">
        <f>IF($B95="","",H95+J95)</f>
        <v/>
      </c>
      <c r="L95" s="18" t="str">
        <f>IF(COUNTA($A95:$G95,$I95)=0,"",IF($B95="","Check ID",IF(SUMPRODUCT(--(Assets!$A$2:$A$201=$B95))&lt;&gt;1,"Check ID",IF(OR(AND($F95&lt;&gt;"",SUMPRODUCT(--(Parts!$A$2:$A$101=$F95))&lt;&gt;1),AND($F95="",N($G95)&gt;0)),"Check part",IF(OR(NOT(AND(ISNUMBER(A95),N(A95)&gt;=18264,N(A95)&lt;=73050)),NOT(OR(C95="PM",C95="Repair",C95="Inspection")),AND($F95&lt;&gt;"",$G95=""),AND($G95&lt;&gt;"",NOT(AND(ISNUMBER(G95),N(G95)&gt;=0,N(G95)&lt;=10000))),NOT(AND(ISNUMBER(I95),N(I95)&gt;=0,N(I95)&lt;=1000))),"Check inputs","OK")))))</f>
        <v/>
      </c>
      <c r="M95" s="21">
        <f>IF(AND($C95="PM",AND(ISNUMBER($A95),N($A95)&gt;=18264,N($A95)&lt;=73050)),$A95,0)</f>
        <v>0</v>
      </c>
    </row>
    <row r="96" ht="22" customHeight="1" spans="1:13" x14ac:dyDescent="0.25">
      <c r="A96" s="14"/>
      <c r="B96" s="12"/>
      <c r="C96" s="12"/>
      <c r="D96" s="13"/>
      <c r="E96" s="13"/>
      <c r="F96" s="12"/>
      <c r="G96" s="12"/>
      <c r="H96" s="19" t="str">
        <f>IF($B96="","",IF(F96="",0,IF(SUMPRODUCT(--(Parts!$A$2:$A$101=F96))=1,N(G96)*SUMPRODUCT(--(Parts!$A$2:$A$101=F96),Parts!$C$2:$C$101),0)))</f>
        <v/>
      </c>
      <c r="I96" s="20"/>
      <c r="J96" s="19" t="str">
        <f>IF($B96="","",N(I96)*N(Dashboard!$B$6))</f>
        <v/>
      </c>
      <c r="K96" s="19" t="str">
        <f>IF($B96="","",H96+J96)</f>
        <v/>
      </c>
      <c r="L96" s="18" t="str">
        <f>IF(COUNTA($A96:$G96,$I96)=0,"",IF($B96="","Check ID",IF(SUMPRODUCT(--(Assets!$A$2:$A$201=$B96))&lt;&gt;1,"Check ID",IF(OR(AND($F96&lt;&gt;"",SUMPRODUCT(--(Parts!$A$2:$A$101=$F96))&lt;&gt;1),AND($F96="",N($G96)&gt;0)),"Check part",IF(OR(NOT(AND(ISNUMBER(A96),N(A96)&gt;=18264,N(A96)&lt;=73050)),NOT(OR(C96="PM",C96="Repair",C96="Inspection")),AND($F96&lt;&gt;"",$G96=""),AND($G96&lt;&gt;"",NOT(AND(ISNUMBER(G96),N(G96)&gt;=0,N(G96)&lt;=10000))),NOT(AND(ISNUMBER(I96),N(I96)&gt;=0,N(I96)&lt;=1000))),"Check inputs","OK")))))</f>
        <v/>
      </c>
      <c r="M96" s="21">
        <f>IF(AND($C96="PM",AND(ISNUMBER($A96),N($A96)&gt;=18264,N($A96)&lt;=73050)),$A96,0)</f>
        <v>0</v>
      </c>
    </row>
    <row r="97" ht="22" customHeight="1" spans="1:13" x14ac:dyDescent="0.25">
      <c r="A97" s="14"/>
      <c r="B97" s="12"/>
      <c r="C97" s="12"/>
      <c r="D97" s="13"/>
      <c r="E97" s="13"/>
      <c r="F97" s="12"/>
      <c r="G97" s="12"/>
      <c r="H97" s="19" t="str">
        <f>IF($B97="","",IF(F97="",0,IF(SUMPRODUCT(--(Parts!$A$2:$A$101=F97))=1,N(G97)*SUMPRODUCT(--(Parts!$A$2:$A$101=F97),Parts!$C$2:$C$101),0)))</f>
        <v/>
      </c>
      <c r="I97" s="20"/>
      <c r="J97" s="19" t="str">
        <f>IF($B97="","",N(I97)*N(Dashboard!$B$6))</f>
        <v/>
      </c>
      <c r="K97" s="19" t="str">
        <f>IF($B97="","",H97+J97)</f>
        <v/>
      </c>
      <c r="L97" s="18" t="str">
        <f>IF(COUNTA($A97:$G97,$I97)=0,"",IF($B97="","Check ID",IF(SUMPRODUCT(--(Assets!$A$2:$A$201=$B97))&lt;&gt;1,"Check ID",IF(OR(AND($F97&lt;&gt;"",SUMPRODUCT(--(Parts!$A$2:$A$101=$F97))&lt;&gt;1),AND($F97="",N($G97)&gt;0)),"Check part",IF(OR(NOT(AND(ISNUMBER(A97),N(A97)&gt;=18264,N(A97)&lt;=73050)),NOT(OR(C97="PM",C97="Repair",C97="Inspection")),AND($F97&lt;&gt;"",$G97=""),AND($G97&lt;&gt;"",NOT(AND(ISNUMBER(G97),N(G97)&gt;=0,N(G97)&lt;=10000))),NOT(AND(ISNUMBER(I97),N(I97)&gt;=0,N(I97)&lt;=1000))),"Check inputs","OK")))))</f>
        <v/>
      </c>
      <c r="M97" s="21">
        <f>IF(AND($C97="PM",AND(ISNUMBER($A97),N($A97)&gt;=18264,N($A97)&lt;=73050)),$A97,0)</f>
        <v>0</v>
      </c>
    </row>
    <row r="98" ht="22" customHeight="1" spans="1:13" x14ac:dyDescent="0.25">
      <c r="A98" s="14"/>
      <c r="B98" s="12"/>
      <c r="C98" s="12"/>
      <c r="D98" s="13"/>
      <c r="E98" s="13"/>
      <c r="F98" s="12"/>
      <c r="G98" s="12"/>
      <c r="H98" s="19" t="str">
        <f>IF($B98="","",IF(F98="",0,IF(SUMPRODUCT(--(Parts!$A$2:$A$101=F98))=1,N(G98)*SUMPRODUCT(--(Parts!$A$2:$A$101=F98),Parts!$C$2:$C$101),0)))</f>
        <v/>
      </c>
      <c r="I98" s="20"/>
      <c r="J98" s="19" t="str">
        <f>IF($B98="","",N(I98)*N(Dashboard!$B$6))</f>
        <v/>
      </c>
      <c r="K98" s="19" t="str">
        <f>IF($B98="","",H98+J98)</f>
        <v/>
      </c>
      <c r="L98" s="18" t="str">
        <f>IF(COUNTA($A98:$G98,$I98)=0,"",IF($B98="","Check ID",IF(SUMPRODUCT(--(Assets!$A$2:$A$201=$B98))&lt;&gt;1,"Check ID",IF(OR(AND($F98&lt;&gt;"",SUMPRODUCT(--(Parts!$A$2:$A$101=$F98))&lt;&gt;1),AND($F98="",N($G98)&gt;0)),"Check part",IF(OR(NOT(AND(ISNUMBER(A98),N(A98)&gt;=18264,N(A98)&lt;=73050)),NOT(OR(C98="PM",C98="Repair",C98="Inspection")),AND($F98&lt;&gt;"",$G98=""),AND($G98&lt;&gt;"",NOT(AND(ISNUMBER(G98),N(G98)&gt;=0,N(G98)&lt;=10000))),NOT(AND(ISNUMBER(I98),N(I98)&gt;=0,N(I98)&lt;=1000))),"Check inputs","OK")))))</f>
        <v/>
      </c>
      <c r="M98" s="21">
        <f>IF(AND($C98="PM",AND(ISNUMBER($A98),N($A98)&gt;=18264,N($A98)&lt;=73050)),$A98,0)</f>
        <v>0</v>
      </c>
    </row>
    <row r="99" ht="22" customHeight="1" spans="1:13" x14ac:dyDescent="0.25">
      <c r="A99" s="14"/>
      <c r="B99" s="12"/>
      <c r="C99" s="12"/>
      <c r="D99" s="13"/>
      <c r="E99" s="13"/>
      <c r="F99" s="12"/>
      <c r="G99" s="12"/>
      <c r="H99" s="19" t="str">
        <f>IF($B99="","",IF(F99="",0,IF(SUMPRODUCT(--(Parts!$A$2:$A$101=F99))=1,N(G99)*SUMPRODUCT(--(Parts!$A$2:$A$101=F99),Parts!$C$2:$C$101),0)))</f>
        <v/>
      </c>
      <c r="I99" s="20"/>
      <c r="J99" s="19" t="str">
        <f>IF($B99="","",N(I99)*N(Dashboard!$B$6))</f>
        <v/>
      </c>
      <c r="K99" s="19" t="str">
        <f>IF($B99="","",H99+J99)</f>
        <v/>
      </c>
      <c r="L99" s="18" t="str">
        <f>IF(COUNTA($A99:$G99,$I99)=0,"",IF($B99="","Check ID",IF(SUMPRODUCT(--(Assets!$A$2:$A$201=$B99))&lt;&gt;1,"Check ID",IF(OR(AND($F99&lt;&gt;"",SUMPRODUCT(--(Parts!$A$2:$A$101=$F99))&lt;&gt;1),AND($F99="",N($G99)&gt;0)),"Check part",IF(OR(NOT(AND(ISNUMBER(A99),N(A99)&gt;=18264,N(A99)&lt;=73050)),NOT(OR(C99="PM",C99="Repair",C99="Inspection")),AND($F99&lt;&gt;"",$G99=""),AND($G99&lt;&gt;"",NOT(AND(ISNUMBER(G99),N(G99)&gt;=0,N(G99)&lt;=10000))),NOT(AND(ISNUMBER(I99),N(I99)&gt;=0,N(I99)&lt;=1000))),"Check inputs","OK")))))</f>
        <v/>
      </c>
      <c r="M99" s="21">
        <f>IF(AND($C99="PM",AND(ISNUMBER($A99),N($A99)&gt;=18264,N($A99)&lt;=73050)),$A99,0)</f>
        <v>0</v>
      </c>
    </row>
    <row r="100" ht="22" customHeight="1" spans="1:13" x14ac:dyDescent="0.25">
      <c r="A100" s="14"/>
      <c r="B100" s="12"/>
      <c r="C100" s="12"/>
      <c r="D100" s="13"/>
      <c r="E100" s="13"/>
      <c r="F100" s="12"/>
      <c r="G100" s="12"/>
      <c r="H100" s="19" t="str">
        <f>IF($B100="","",IF(F100="",0,IF(SUMPRODUCT(--(Parts!$A$2:$A$101=F100))=1,N(G100)*SUMPRODUCT(--(Parts!$A$2:$A$101=F100),Parts!$C$2:$C$101),0)))</f>
        <v/>
      </c>
      <c r="I100" s="20"/>
      <c r="J100" s="19" t="str">
        <f>IF($B100="","",N(I100)*N(Dashboard!$B$6))</f>
        <v/>
      </c>
      <c r="K100" s="19" t="str">
        <f>IF($B100="","",H100+J100)</f>
        <v/>
      </c>
      <c r="L100" s="18" t="str">
        <f>IF(COUNTA($A100:$G100,$I100)=0,"",IF($B100="","Check ID",IF(SUMPRODUCT(--(Assets!$A$2:$A$201=$B100))&lt;&gt;1,"Check ID",IF(OR(AND($F100&lt;&gt;"",SUMPRODUCT(--(Parts!$A$2:$A$101=$F100))&lt;&gt;1),AND($F100="",N($G100)&gt;0)),"Check part",IF(OR(NOT(AND(ISNUMBER(A100),N(A100)&gt;=18264,N(A100)&lt;=73050)),NOT(OR(C100="PM",C100="Repair",C100="Inspection")),AND($F100&lt;&gt;"",$G100=""),AND($G100&lt;&gt;"",NOT(AND(ISNUMBER(G100),N(G100)&gt;=0,N(G100)&lt;=10000))),NOT(AND(ISNUMBER(I100),N(I100)&gt;=0,N(I100)&lt;=1000))),"Check inputs","OK")))))</f>
        <v/>
      </c>
      <c r="M100" s="21">
        <f>IF(AND($C100="PM",AND(ISNUMBER($A100),N($A100)&gt;=18264,N($A100)&lt;=73050)),$A100,0)</f>
        <v>0</v>
      </c>
    </row>
    <row r="101" ht="22" customHeight="1" spans="1:13" x14ac:dyDescent="0.25">
      <c r="A101" s="14"/>
      <c r="B101" s="12"/>
      <c r="C101" s="12"/>
      <c r="D101" s="13"/>
      <c r="E101" s="13"/>
      <c r="F101" s="12"/>
      <c r="G101" s="12"/>
      <c r="H101" s="19" t="str">
        <f>IF($B101="","",IF(F101="",0,IF(SUMPRODUCT(--(Parts!$A$2:$A$101=F101))=1,N(G101)*SUMPRODUCT(--(Parts!$A$2:$A$101=F101),Parts!$C$2:$C$101),0)))</f>
        <v/>
      </c>
      <c r="I101" s="20"/>
      <c r="J101" s="19" t="str">
        <f>IF($B101="","",N(I101)*N(Dashboard!$B$6))</f>
        <v/>
      </c>
      <c r="K101" s="19" t="str">
        <f>IF($B101="","",H101+J101)</f>
        <v/>
      </c>
      <c r="L101" s="18" t="str">
        <f>IF(COUNTA($A101:$G101,$I101)=0,"",IF($B101="","Check ID",IF(SUMPRODUCT(--(Assets!$A$2:$A$201=$B101))&lt;&gt;1,"Check ID",IF(OR(AND($F101&lt;&gt;"",SUMPRODUCT(--(Parts!$A$2:$A$101=$F101))&lt;&gt;1),AND($F101="",N($G101)&gt;0)),"Check part",IF(OR(NOT(AND(ISNUMBER(A101),N(A101)&gt;=18264,N(A101)&lt;=73050)),NOT(OR(C101="PM",C101="Repair",C101="Inspection")),AND($F101&lt;&gt;"",$G101=""),AND($G101&lt;&gt;"",NOT(AND(ISNUMBER(G101),N(G101)&gt;=0,N(G101)&lt;=10000))),NOT(AND(ISNUMBER(I101),N(I101)&gt;=0,N(I101)&lt;=1000))),"Check inputs","OK")))))</f>
        <v/>
      </c>
      <c r="M101" s="21">
        <f>IF(AND($C101="PM",AND(ISNUMBER($A101),N($A101)&gt;=18264,N($A101)&lt;=73050)),$A101,0)</f>
        <v>0</v>
      </c>
    </row>
    <row r="102" ht="22" customHeight="1" spans="1:13" x14ac:dyDescent="0.25">
      <c r="A102" s="14"/>
      <c r="B102" s="12"/>
      <c r="C102" s="12"/>
      <c r="D102" s="13"/>
      <c r="E102" s="13"/>
      <c r="F102" s="12"/>
      <c r="G102" s="12"/>
      <c r="H102" s="19" t="str">
        <f>IF($B102="","",IF(F102="",0,IF(SUMPRODUCT(--(Parts!$A$2:$A$101=F102))=1,N(G102)*SUMPRODUCT(--(Parts!$A$2:$A$101=F102),Parts!$C$2:$C$101),0)))</f>
        <v/>
      </c>
      <c r="I102" s="20"/>
      <c r="J102" s="19" t="str">
        <f>IF($B102="","",N(I102)*N(Dashboard!$B$6))</f>
        <v/>
      </c>
      <c r="K102" s="19" t="str">
        <f>IF($B102="","",H102+J102)</f>
        <v/>
      </c>
      <c r="L102" s="18" t="str">
        <f>IF(COUNTA($A102:$G102,$I102)=0,"",IF($B102="","Check ID",IF(SUMPRODUCT(--(Assets!$A$2:$A$201=$B102))&lt;&gt;1,"Check ID",IF(OR(AND($F102&lt;&gt;"",SUMPRODUCT(--(Parts!$A$2:$A$101=$F102))&lt;&gt;1),AND($F102="",N($G102)&gt;0)),"Check part",IF(OR(NOT(AND(ISNUMBER(A102),N(A102)&gt;=18264,N(A102)&lt;=73050)),NOT(OR(C102="PM",C102="Repair",C102="Inspection")),AND($F102&lt;&gt;"",$G102=""),AND($G102&lt;&gt;"",NOT(AND(ISNUMBER(G102),N(G102)&gt;=0,N(G102)&lt;=10000))),NOT(AND(ISNUMBER(I102),N(I102)&gt;=0,N(I102)&lt;=1000))),"Check inputs","OK")))))</f>
        <v/>
      </c>
      <c r="M102" s="21">
        <f>IF(AND($C102="PM",AND(ISNUMBER($A102),N($A102)&gt;=18264,N($A102)&lt;=73050)),$A102,0)</f>
        <v>0</v>
      </c>
    </row>
    <row r="103" ht="22" customHeight="1" spans="1:13" x14ac:dyDescent="0.25">
      <c r="A103" s="14"/>
      <c r="B103" s="12"/>
      <c r="C103" s="12"/>
      <c r="D103" s="13"/>
      <c r="E103" s="13"/>
      <c r="F103" s="12"/>
      <c r="G103" s="12"/>
      <c r="H103" s="19" t="str">
        <f>IF($B103="","",IF(F103="",0,IF(SUMPRODUCT(--(Parts!$A$2:$A$101=F103))=1,N(G103)*SUMPRODUCT(--(Parts!$A$2:$A$101=F103),Parts!$C$2:$C$101),0)))</f>
        <v/>
      </c>
      <c r="I103" s="20"/>
      <c r="J103" s="19" t="str">
        <f>IF($B103="","",N(I103)*N(Dashboard!$B$6))</f>
        <v/>
      </c>
      <c r="K103" s="19" t="str">
        <f>IF($B103="","",H103+J103)</f>
        <v/>
      </c>
      <c r="L103" s="18" t="str">
        <f>IF(COUNTA($A103:$G103,$I103)=0,"",IF($B103="","Check ID",IF(SUMPRODUCT(--(Assets!$A$2:$A$201=$B103))&lt;&gt;1,"Check ID",IF(OR(AND($F103&lt;&gt;"",SUMPRODUCT(--(Parts!$A$2:$A$101=$F103))&lt;&gt;1),AND($F103="",N($G103)&gt;0)),"Check part",IF(OR(NOT(AND(ISNUMBER(A103),N(A103)&gt;=18264,N(A103)&lt;=73050)),NOT(OR(C103="PM",C103="Repair",C103="Inspection")),AND($F103&lt;&gt;"",$G103=""),AND($G103&lt;&gt;"",NOT(AND(ISNUMBER(G103),N(G103)&gt;=0,N(G103)&lt;=10000))),NOT(AND(ISNUMBER(I103),N(I103)&gt;=0,N(I103)&lt;=1000))),"Check inputs","OK")))))</f>
        <v/>
      </c>
      <c r="M103" s="21">
        <f>IF(AND($C103="PM",AND(ISNUMBER($A103),N($A103)&gt;=18264,N($A103)&lt;=73050)),$A103,0)</f>
        <v>0</v>
      </c>
    </row>
    <row r="104" ht="22" customHeight="1" spans="1:13" x14ac:dyDescent="0.25">
      <c r="A104" s="14"/>
      <c r="B104" s="12"/>
      <c r="C104" s="12"/>
      <c r="D104" s="13"/>
      <c r="E104" s="13"/>
      <c r="F104" s="12"/>
      <c r="G104" s="12"/>
      <c r="H104" s="19" t="str">
        <f>IF($B104="","",IF(F104="",0,IF(SUMPRODUCT(--(Parts!$A$2:$A$101=F104))=1,N(G104)*SUMPRODUCT(--(Parts!$A$2:$A$101=F104),Parts!$C$2:$C$101),0)))</f>
        <v/>
      </c>
      <c r="I104" s="20"/>
      <c r="J104" s="19" t="str">
        <f>IF($B104="","",N(I104)*N(Dashboard!$B$6))</f>
        <v/>
      </c>
      <c r="K104" s="19" t="str">
        <f>IF($B104="","",H104+J104)</f>
        <v/>
      </c>
      <c r="L104" s="18" t="str">
        <f>IF(COUNTA($A104:$G104,$I104)=0,"",IF($B104="","Check ID",IF(SUMPRODUCT(--(Assets!$A$2:$A$201=$B104))&lt;&gt;1,"Check ID",IF(OR(AND($F104&lt;&gt;"",SUMPRODUCT(--(Parts!$A$2:$A$101=$F104))&lt;&gt;1),AND($F104="",N($G104)&gt;0)),"Check part",IF(OR(NOT(AND(ISNUMBER(A104),N(A104)&gt;=18264,N(A104)&lt;=73050)),NOT(OR(C104="PM",C104="Repair",C104="Inspection")),AND($F104&lt;&gt;"",$G104=""),AND($G104&lt;&gt;"",NOT(AND(ISNUMBER(G104),N(G104)&gt;=0,N(G104)&lt;=10000))),NOT(AND(ISNUMBER(I104),N(I104)&gt;=0,N(I104)&lt;=1000))),"Check inputs","OK")))))</f>
        <v/>
      </c>
      <c r="M104" s="21">
        <f>IF(AND($C104="PM",AND(ISNUMBER($A104),N($A104)&gt;=18264,N($A104)&lt;=73050)),$A104,0)</f>
        <v>0</v>
      </c>
    </row>
    <row r="105" ht="22" customHeight="1" spans="1:13" x14ac:dyDescent="0.25">
      <c r="A105" s="14"/>
      <c r="B105" s="12"/>
      <c r="C105" s="12"/>
      <c r="D105" s="13"/>
      <c r="E105" s="13"/>
      <c r="F105" s="12"/>
      <c r="G105" s="12"/>
      <c r="H105" s="19" t="str">
        <f>IF($B105="","",IF(F105="",0,IF(SUMPRODUCT(--(Parts!$A$2:$A$101=F105))=1,N(G105)*SUMPRODUCT(--(Parts!$A$2:$A$101=F105),Parts!$C$2:$C$101),0)))</f>
        <v/>
      </c>
      <c r="I105" s="20"/>
      <c r="J105" s="19" t="str">
        <f>IF($B105="","",N(I105)*N(Dashboard!$B$6))</f>
        <v/>
      </c>
      <c r="K105" s="19" t="str">
        <f>IF($B105="","",H105+J105)</f>
        <v/>
      </c>
      <c r="L105" s="18" t="str">
        <f>IF(COUNTA($A105:$G105,$I105)=0,"",IF($B105="","Check ID",IF(SUMPRODUCT(--(Assets!$A$2:$A$201=$B105))&lt;&gt;1,"Check ID",IF(OR(AND($F105&lt;&gt;"",SUMPRODUCT(--(Parts!$A$2:$A$101=$F105))&lt;&gt;1),AND($F105="",N($G105)&gt;0)),"Check part",IF(OR(NOT(AND(ISNUMBER(A105),N(A105)&gt;=18264,N(A105)&lt;=73050)),NOT(OR(C105="PM",C105="Repair",C105="Inspection")),AND($F105&lt;&gt;"",$G105=""),AND($G105&lt;&gt;"",NOT(AND(ISNUMBER(G105),N(G105)&gt;=0,N(G105)&lt;=10000))),NOT(AND(ISNUMBER(I105),N(I105)&gt;=0,N(I105)&lt;=1000))),"Check inputs","OK")))))</f>
        <v/>
      </c>
      <c r="M105" s="21">
        <f>IF(AND($C105="PM",AND(ISNUMBER($A105),N($A105)&gt;=18264,N($A105)&lt;=73050)),$A105,0)</f>
        <v>0</v>
      </c>
    </row>
    <row r="106" ht="22" customHeight="1" spans="1:13" x14ac:dyDescent="0.25">
      <c r="A106" s="14"/>
      <c r="B106" s="12"/>
      <c r="C106" s="12"/>
      <c r="D106" s="13"/>
      <c r="E106" s="13"/>
      <c r="F106" s="12"/>
      <c r="G106" s="12"/>
      <c r="H106" s="19" t="str">
        <f>IF($B106="","",IF(F106="",0,IF(SUMPRODUCT(--(Parts!$A$2:$A$101=F106))=1,N(G106)*SUMPRODUCT(--(Parts!$A$2:$A$101=F106),Parts!$C$2:$C$101),0)))</f>
        <v/>
      </c>
      <c r="I106" s="20"/>
      <c r="J106" s="19" t="str">
        <f>IF($B106="","",N(I106)*N(Dashboard!$B$6))</f>
        <v/>
      </c>
      <c r="K106" s="19" t="str">
        <f>IF($B106="","",H106+J106)</f>
        <v/>
      </c>
      <c r="L106" s="18" t="str">
        <f>IF(COUNTA($A106:$G106,$I106)=0,"",IF($B106="","Check ID",IF(SUMPRODUCT(--(Assets!$A$2:$A$201=$B106))&lt;&gt;1,"Check ID",IF(OR(AND($F106&lt;&gt;"",SUMPRODUCT(--(Parts!$A$2:$A$101=$F106))&lt;&gt;1),AND($F106="",N($G106)&gt;0)),"Check part",IF(OR(NOT(AND(ISNUMBER(A106),N(A106)&gt;=18264,N(A106)&lt;=73050)),NOT(OR(C106="PM",C106="Repair",C106="Inspection")),AND($F106&lt;&gt;"",$G106=""),AND($G106&lt;&gt;"",NOT(AND(ISNUMBER(G106),N(G106)&gt;=0,N(G106)&lt;=10000))),NOT(AND(ISNUMBER(I106),N(I106)&gt;=0,N(I106)&lt;=1000))),"Check inputs","OK")))))</f>
        <v/>
      </c>
      <c r="M106" s="21">
        <f>IF(AND($C106="PM",AND(ISNUMBER($A106),N($A106)&gt;=18264,N($A106)&lt;=73050)),$A106,0)</f>
        <v>0</v>
      </c>
    </row>
    <row r="107" ht="22" customHeight="1" spans="1:13" x14ac:dyDescent="0.25">
      <c r="A107" s="14"/>
      <c r="B107" s="12"/>
      <c r="C107" s="12"/>
      <c r="D107" s="13"/>
      <c r="E107" s="13"/>
      <c r="F107" s="12"/>
      <c r="G107" s="12"/>
      <c r="H107" s="19" t="str">
        <f>IF($B107="","",IF(F107="",0,IF(SUMPRODUCT(--(Parts!$A$2:$A$101=F107))=1,N(G107)*SUMPRODUCT(--(Parts!$A$2:$A$101=F107),Parts!$C$2:$C$101),0)))</f>
        <v/>
      </c>
      <c r="I107" s="20"/>
      <c r="J107" s="19" t="str">
        <f>IF($B107="","",N(I107)*N(Dashboard!$B$6))</f>
        <v/>
      </c>
      <c r="K107" s="19" t="str">
        <f>IF($B107="","",H107+J107)</f>
        <v/>
      </c>
      <c r="L107" s="18" t="str">
        <f>IF(COUNTA($A107:$G107,$I107)=0,"",IF($B107="","Check ID",IF(SUMPRODUCT(--(Assets!$A$2:$A$201=$B107))&lt;&gt;1,"Check ID",IF(OR(AND($F107&lt;&gt;"",SUMPRODUCT(--(Parts!$A$2:$A$101=$F107))&lt;&gt;1),AND($F107="",N($G107)&gt;0)),"Check part",IF(OR(NOT(AND(ISNUMBER(A107),N(A107)&gt;=18264,N(A107)&lt;=73050)),NOT(OR(C107="PM",C107="Repair",C107="Inspection")),AND($F107&lt;&gt;"",$G107=""),AND($G107&lt;&gt;"",NOT(AND(ISNUMBER(G107),N(G107)&gt;=0,N(G107)&lt;=10000))),NOT(AND(ISNUMBER(I107),N(I107)&gt;=0,N(I107)&lt;=1000))),"Check inputs","OK")))))</f>
        <v/>
      </c>
      <c r="M107" s="21">
        <f>IF(AND($C107="PM",AND(ISNUMBER($A107),N($A107)&gt;=18264,N($A107)&lt;=73050)),$A107,0)</f>
        <v>0</v>
      </c>
    </row>
    <row r="108" ht="22" customHeight="1" spans="1:13" x14ac:dyDescent="0.25">
      <c r="A108" s="14"/>
      <c r="B108" s="12"/>
      <c r="C108" s="12"/>
      <c r="D108" s="13"/>
      <c r="E108" s="13"/>
      <c r="F108" s="12"/>
      <c r="G108" s="12"/>
      <c r="H108" s="19" t="str">
        <f>IF($B108="","",IF(F108="",0,IF(SUMPRODUCT(--(Parts!$A$2:$A$101=F108))=1,N(G108)*SUMPRODUCT(--(Parts!$A$2:$A$101=F108),Parts!$C$2:$C$101),0)))</f>
        <v/>
      </c>
      <c r="I108" s="20"/>
      <c r="J108" s="19" t="str">
        <f>IF($B108="","",N(I108)*N(Dashboard!$B$6))</f>
        <v/>
      </c>
      <c r="K108" s="19" t="str">
        <f>IF($B108="","",H108+J108)</f>
        <v/>
      </c>
      <c r="L108" s="18" t="str">
        <f>IF(COUNTA($A108:$G108,$I108)=0,"",IF($B108="","Check ID",IF(SUMPRODUCT(--(Assets!$A$2:$A$201=$B108))&lt;&gt;1,"Check ID",IF(OR(AND($F108&lt;&gt;"",SUMPRODUCT(--(Parts!$A$2:$A$101=$F108))&lt;&gt;1),AND($F108="",N($G108)&gt;0)),"Check part",IF(OR(NOT(AND(ISNUMBER(A108),N(A108)&gt;=18264,N(A108)&lt;=73050)),NOT(OR(C108="PM",C108="Repair",C108="Inspection")),AND($F108&lt;&gt;"",$G108=""),AND($G108&lt;&gt;"",NOT(AND(ISNUMBER(G108),N(G108)&gt;=0,N(G108)&lt;=10000))),NOT(AND(ISNUMBER(I108),N(I108)&gt;=0,N(I108)&lt;=1000))),"Check inputs","OK")))))</f>
        <v/>
      </c>
      <c r="M108" s="21">
        <f>IF(AND($C108="PM",AND(ISNUMBER($A108),N($A108)&gt;=18264,N($A108)&lt;=73050)),$A108,0)</f>
        <v>0</v>
      </c>
    </row>
    <row r="109" ht="22" customHeight="1" spans="1:13" x14ac:dyDescent="0.25">
      <c r="A109" s="14"/>
      <c r="B109" s="12"/>
      <c r="C109" s="12"/>
      <c r="D109" s="13"/>
      <c r="E109" s="13"/>
      <c r="F109" s="12"/>
      <c r="G109" s="12"/>
      <c r="H109" s="19" t="str">
        <f>IF($B109="","",IF(F109="",0,IF(SUMPRODUCT(--(Parts!$A$2:$A$101=F109))=1,N(G109)*SUMPRODUCT(--(Parts!$A$2:$A$101=F109),Parts!$C$2:$C$101),0)))</f>
        <v/>
      </c>
      <c r="I109" s="20"/>
      <c r="J109" s="19" t="str">
        <f>IF($B109="","",N(I109)*N(Dashboard!$B$6))</f>
        <v/>
      </c>
      <c r="K109" s="19" t="str">
        <f>IF($B109="","",H109+J109)</f>
        <v/>
      </c>
      <c r="L109" s="18" t="str">
        <f>IF(COUNTA($A109:$G109,$I109)=0,"",IF($B109="","Check ID",IF(SUMPRODUCT(--(Assets!$A$2:$A$201=$B109))&lt;&gt;1,"Check ID",IF(OR(AND($F109&lt;&gt;"",SUMPRODUCT(--(Parts!$A$2:$A$101=$F109))&lt;&gt;1),AND($F109="",N($G109)&gt;0)),"Check part",IF(OR(NOT(AND(ISNUMBER(A109),N(A109)&gt;=18264,N(A109)&lt;=73050)),NOT(OR(C109="PM",C109="Repair",C109="Inspection")),AND($F109&lt;&gt;"",$G109=""),AND($G109&lt;&gt;"",NOT(AND(ISNUMBER(G109),N(G109)&gt;=0,N(G109)&lt;=10000))),NOT(AND(ISNUMBER(I109),N(I109)&gt;=0,N(I109)&lt;=1000))),"Check inputs","OK")))))</f>
        <v/>
      </c>
      <c r="M109" s="21">
        <f>IF(AND($C109="PM",AND(ISNUMBER($A109),N($A109)&gt;=18264,N($A109)&lt;=73050)),$A109,0)</f>
        <v>0</v>
      </c>
    </row>
    <row r="110" ht="22" customHeight="1" spans="1:13" x14ac:dyDescent="0.25">
      <c r="A110" s="14"/>
      <c r="B110" s="12"/>
      <c r="C110" s="12"/>
      <c r="D110" s="13"/>
      <c r="E110" s="13"/>
      <c r="F110" s="12"/>
      <c r="G110" s="12"/>
      <c r="H110" s="19" t="str">
        <f>IF($B110="","",IF(F110="",0,IF(SUMPRODUCT(--(Parts!$A$2:$A$101=F110))=1,N(G110)*SUMPRODUCT(--(Parts!$A$2:$A$101=F110),Parts!$C$2:$C$101),0)))</f>
        <v/>
      </c>
      <c r="I110" s="20"/>
      <c r="J110" s="19" t="str">
        <f>IF($B110="","",N(I110)*N(Dashboard!$B$6))</f>
        <v/>
      </c>
      <c r="K110" s="19" t="str">
        <f>IF($B110="","",H110+J110)</f>
        <v/>
      </c>
      <c r="L110" s="18" t="str">
        <f>IF(COUNTA($A110:$G110,$I110)=0,"",IF($B110="","Check ID",IF(SUMPRODUCT(--(Assets!$A$2:$A$201=$B110))&lt;&gt;1,"Check ID",IF(OR(AND($F110&lt;&gt;"",SUMPRODUCT(--(Parts!$A$2:$A$101=$F110))&lt;&gt;1),AND($F110="",N($G110)&gt;0)),"Check part",IF(OR(NOT(AND(ISNUMBER(A110),N(A110)&gt;=18264,N(A110)&lt;=73050)),NOT(OR(C110="PM",C110="Repair",C110="Inspection")),AND($F110&lt;&gt;"",$G110=""),AND($G110&lt;&gt;"",NOT(AND(ISNUMBER(G110),N(G110)&gt;=0,N(G110)&lt;=10000))),NOT(AND(ISNUMBER(I110),N(I110)&gt;=0,N(I110)&lt;=1000))),"Check inputs","OK")))))</f>
        <v/>
      </c>
      <c r="M110" s="21">
        <f>IF(AND($C110="PM",AND(ISNUMBER($A110),N($A110)&gt;=18264,N($A110)&lt;=73050)),$A110,0)</f>
        <v>0</v>
      </c>
    </row>
    <row r="111" ht="22" customHeight="1" spans="1:13" x14ac:dyDescent="0.25">
      <c r="A111" s="14"/>
      <c r="B111" s="12"/>
      <c r="C111" s="12"/>
      <c r="D111" s="13"/>
      <c r="E111" s="13"/>
      <c r="F111" s="12"/>
      <c r="G111" s="12"/>
      <c r="H111" s="19" t="str">
        <f>IF($B111="","",IF(F111="",0,IF(SUMPRODUCT(--(Parts!$A$2:$A$101=F111))=1,N(G111)*SUMPRODUCT(--(Parts!$A$2:$A$101=F111),Parts!$C$2:$C$101),0)))</f>
        <v/>
      </c>
      <c r="I111" s="20"/>
      <c r="J111" s="19" t="str">
        <f>IF($B111="","",N(I111)*N(Dashboard!$B$6))</f>
        <v/>
      </c>
      <c r="K111" s="19" t="str">
        <f>IF($B111="","",H111+J111)</f>
        <v/>
      </c>
      <c r="L111" s="18" t="str">
        <f>IF(COUNTA($A111:$G111,$I111)=0,"",IF($B111="","Check ID",IF(SUMPRODUCT(--(Assets!$A$2:$A$201=$B111))&lt;&gt;1,"Check ID",IF(OR(AND($F111&lt;&gt;"",SUMPRODUCT(--(Parts!$A$2:$A$101=$F111))&lt;&gt;1),AND($F111="",N($G111)&gt;0)),"Check part",IF(OR(NOT(AND(ISNUMBER(A111),N(A111)&gt;=18264,N(A111)&lt;=73050)),NOT(OR(C111="PM",C111="Repair",C111="Inspection")),AND($F111&lt;&gt;"",$G111=""),AND($G111&lt;&gt;"",NOT(AND(ISNUMBER(G111),N(G111)&gt;=0,N(G111)&lt;=10000))),NOT(AND(ISNUMBER(I111),N(I111)&gt;=0,N(I111)&lt;=1000))),"Check inputs","OK")))))</f>
        <v/>
      </c>
      <c r="M111" s="21">
        <f>IF(AND($C111="PM",AND(ISNUMBER($A111),N($A111)&gt;=18264,N($A111)&lt;=73050)),$A111,0)</f>
        <v>0</v>
      </c>
    </row>
    <row r="112" ht="22" customHeight="1" spans="1:13" x14ac:dyDescent="0.25">
      <c r="A112" s="14"/>
      <c r="B112" s="12"/>
      <c r="C112" s="12"/>
      <c r="D112" s="13"/>
      <c r="E112" s="13"/>
      <c r="F112" s="12"/>
      <c r="G112" s="12"/>
      <c r="H112" s="19" t="str">
        <f>IF($B112="","",IF(F112="",0,IF(SUMPRODUCT(--(Parts!$A$2:$A$101=F112))=1,N(G112)*SUMPRODUCT(--(Parts!$A$2:$A$101=F112),Parts!$C$2:$C$101),0)))</f>
        <v/>
      </c>
      <c r="I112" s="20"/>
      <c r="J112" s="19" t="str">
        <f>IF($B112="","",N(I112)*N(Dashboard!$B$6))</f>
        <v/>
      </c>
      <c r="K112" s="19" t="str">
        <f>IF($B112="","",H112+J112)</f>
        <v/>
      </c>
      <c r="L112" s="18" t="str">
        <f>IF(COUNTA($A112:$G112,$I112)=0,"",IF($B112="","Check ID",IF(SUMPRODUCT(--(Assets!$A$2:$A$201=$B112))&lt;&gt;1,"Check ID",IF(OR(AND($F112&lt;&gt;"",SUMPRODUCT(--(Parts!$A$2:$A$101=$F112))&lt;&gt;1),AND($F112="",N($G112)&gt;0)),"Check part",IF(OR(NOT(AND(ISNUMBER(A112),N(A112)&gt;=18264,N(A112)&lt;=73050)),NOT(OR(C112="PM",C112="Repair",C112="Inspection")),AND($F112&lt;&gt;"",$G112=""),AND($G112&lt;&gt;"",NOT(AND(ISNUMBER(G112),N(G112)&gt;=0,N(G112)&lt;=10000))),NOT(AND(ISNUMBER(I112),N(I112)&gt;=0,N(I112)&lt;=1000))),"Check inputs","OK")))))</f>
        <v/>
      </c>
      <c r="M112" s="21">
        <f>IF(AND($C112="PM",AND(ISNUMBER($A112),N($A112)&gt;=18264,N($A112)&lt;=73050)),$A112,0)</f>
        <v>0</v>
      </c>
    </row>
    <row r="113" ht="22" customHeight="1" spans="1:13" x14ac:dyDescent="0.25">
      <c r="A113" s="14"/>
      <c r="B113" s="12"/>
      <c r="C113" s="12"/>
      <c r="D113" s="13"/>
      <c r="E113" s="13"/>
      <c r="F113" s="12"/>
      <c r="G113" s="12"/>
      <c r="H113" s="19" t="str">
        <f>IF($B113="","",IF(F113="",0,IF(SUMPRODUCT(--(Parts!$A$2:$A$101=F113))=1,N(G113)*SUMPRODUCT(--(Parts!$A$2:$A$101=F113),Parts!$C$2:$C$101),0)))</f>
        <v/>
      </c>
      <c r="I113" s="20"/>
      <c r="J113" s="19" t="str">
        <f>IF($B113="","",N(I113)*N(Dashboard!$B$6))</f>
        <v/>
      </c>
      <c r="K113" s="19" t="str">
        <f>IF($B113="","",H113+J113)</f>
        <v/>
      </c>
      <c r="L113" s="18" t="str">
        <f>IF(COUNTA($A113:$G113,$I113)=0,"",IF($B113="","Check ID",IF(SUMPRODUCT(--(Assets!$A$2:$A$201=$B113))&lt;&gt;1,"Check ID",IF(OR(AND($F113&lt;&gt;"",SUMPRODUCT(--(Parts!$A$2:$A$101=$F113))&lt;&gt;1),AND($F113="",N($G113)&gt;0)),"Check part",IF(OR(NOT(AND(ISNUMBER(A113),N(A113)&gt;=18264,N(A113)&lt;=73050)),NOT(OR(C113="PM",C113="Repair",C113="Inspection")),AND($F113&lt;&gt;"",$G113=""),AND($G113&lt;&gt;"",NOT(AND(ISNUMBER(G113),N(G113)&gt;=0,N(G113)&lt;=10000))),NOT(AND(ISNUMBER(I113),N(I113)&gt;=0,N(I113)&lt;=1000))),"Check inputs","OK")))))</f>
        <v/>
      </c>
      <c r="M113" s="21">
        <f>IF(AND($C113="PM",AND(ISNUMBER($A113),N($A113)&gt;=18264,N($A113)&lt;=73050)),$A113,0)</f>
        <v>0</v>
      </c>
    </row>
    <row r="114" ht="22" customHeight="1" spans="1:13" x14ac:dyDescent="0.25">
      <c r="A114" s="14"/>
      <c r="B114" s="12"/>
      <c r="C114" s="12"/>
      <c r="D114" s="13"/>
      <c r="E114" s="13"/>
      <c r="F114" s="12"/>
      <c r="G114" s="12"/>
      <c r="H114" s="19" t="str">
        <f>IF($B114="","",IF(F114="",0,IF(SUMPRODUCT(--(Parts!$A$2:$A$101=F114))=1,N(G114)*SUMPRODUCT(--(Parts!$A$2:$A$101=F114),Parts!$C$2:$C$101),0)))</f>
        <v/>
      </c>
      <c r="I114" s="20"/>
      <c r="J114" s="19" t="str">
        <f>IF($B114="","",N(I114)*N(Dashboard!$B$6))</f>
        <v/>
      </c>
      <c r="K114" s="19" t="str">
        <f>IF($B114="","",H114+J114)</f>
        <v/>
      </c>
      <c r="L114" s="18" t="str">
        <f>IF(COUNTA($A114:$G114,$I114)=0,"",IF($B114="","Check ID",IF(SUMPRODUCT(--(Assets!$A$2:$A$201=$B114))&lt;&gt;1,"Check ID",IF(OR(AND($F114&lt;&gt;"",SUMPRODUCT(--(Parts!$A$2:$A$101=$F114))&lt;&gt;1),AND($F114="",N($G114)&gt;0)),"Check part",IF(OR(NOT(AND(ISNUMBER(A114),N(A114)&gt;=18264,N(A114)&lt;=73050)),NOT(OR(C114="PM",C114="Repair",C114="Inspection")),AND($F114&lt;&gt;"",$G114=""),AND($G114&lt;&gt;"",NOT(AND(ISNUMBER(G114),N(G114)&gt;=0,N(G114)&lt;=10000))),NOT(AND(ISNUMBER(I114),N(I114)&gt;=0,N(I114)&lt;=1000))),"Check inputs","OK")))))</f>
        <v/>
      </c>
      <c r="M114" s="21">
        <f>IF(AND($C114="PM",AND(ISNUMBER($A114),N($A114)&gt;=18264,N($A114)&lt;=73050)),$A114,0)</f>
        <v>0</v>
      </c>
    </row>
    <row r="115" ht="22" customHeight="1" spans="1:13" x14ac:dyDescent="0.25">
      <c r="A115" s="14"/>
      <c r="B115" s="12"/>
      <c r="C115" s="12"/>
      <c r="D115" s="13"/>
      <c r="E115" s="13"/>
      <c r="F115" s="12"/>
      <c r="G115" s="12"/>
      <c r="H115" s="19" t="str">
        <f>IF($B115="","",IF(F115="",0,IF(SUMPRODUCT(--(Parts!$A$2:$A$101=F115))=1,N(G115)*SUMPRODUCT(--(Parts!$A$2:$A$101=F115),Parts!$C$2:$C$101),0)))</f>
        <v/>
      </c>
      <c r="I115" s="20"/>
      <c r="J115" s="19" t="str">
        <f>IF($B115="","",N(I115)*N(Dashboard!$B$6))</f>
        <v/>
      </c>
      <c r="K115" s="19" t="str">
        <f>IF($B115="","",H115+J115)</f>
        <v/>
      </c>
      <c r="L115" s="18" t="str">
        <f>IF(COUNTA($A115:$G115,$I115)=0,"",IF($B115="","Check ID",IF(SUMPRODUCT(--(Assets!$A$2:$A$201=$B115))&lt;&gt;1,"Check ID",IF(OR(AND($F115&lt;&gt;"",SUMPRODUCT(--(Parts!$A$2:$A$101=$F115))&lt;&gt;1),AND($F115="",N($G115)&gt;0)),"Check part",IF(OR(NOT(AND(ISNUMBER(A115),N(A115)&gt;=18264,N(A115)&lt;=73050)),NOT(OR(C115="PM",C115="Repair",C115="Inspection")),AND($F115&lt;&gt;"",$G115=""),AND($G115&lt;&gt;"",NOT(AND(ISNUMBER(G115),N(G115)&gt;=0,N(G115)&lt;=10000))),NOT(AND(ISNUMBER(I115),N(I115)&gt;=0,N(I115)&lt;=1000))),"Check inputs","OK")))))</f>
        <v/>
      </c>
      <c r="M115" s="21">
        <f>IF(AND($C115="PM",AND(ISNUMBER($A115),N($A115)&gt;=18264,N($A115)&lt;=73050)),$A115,0)</f>
        <v>0</v>
      </c>
    </row>
    <row r="116" ht="22" customHeight="1" spans="1:13" x14ac:dyDescent="0.25">
      <c r="A116" s="14"/>
      <c r="B116" s="12"/>
      <c r="C116" s="12"/>
      <c r="D116" s="13"/>
      <c r="E116" s="13"/>
      <c r="F116" s="12"/>
      <c r="G116" s="12"/>
      <c r="H116" s="19" t="str">
        <f>IF($B116="","",IF(F116="",0,IF(SUMPRODUCT(--(Parts!$A$2:$A$101=F116))=1,N(G116)*SUMPRODUCT(--(Parts!$A$2:$A$101=F116),Parts!$C$2:$C$101),0)))</f>
        <v/>
      </c>
      <c r="I116" s="20"/>
      <c r="J116" s="19" t="str">
        <f>IF($B116="","",N(I116)*N(Dashboard!$B$6))</f>
        <v/>
      </c>
      <c r="K116" s="19" t="str">
        <f>IF($B116="","",H116+J116)</f>
        <v/>
      </c>
      <c r="L116" s="18" t="str">
        <f>IF(COUNTA($A116:$G116,$I116)=0,"",IF($B116="","Check ID",IF(SUMPRODUCT(--(Assets!$A$2:$A$201=$B116))&lt;&gt;1,"Check ID",IF(OR(AND($F116&lt;&gt;"",SUMPRODUCT(--(Parts!$A$2:$A$101=$F116))&lt;&gt;1),AND($F116="",N($G116)&gt;0)),"Check part",IF(OR(NOT(AND(ISNUMBER(A116),N(A116)&gt;=18264,N(A116)&lt;=73050)),NOT(OR(C116="PM",C116="Repair",C116="Inspection")),AND($F116&lt;&gt;"",$G116=""),AND($G116&lt;&gt;"",NOT(AND(ISNUMBER(G116),N(G116)&gt;=0,N(G116)&lt;=10000))),NOT(AND(ISNUMBER(I116),N(I116)&gt;=0,N(I116)&lt;=1000))),"Check inputs","OK")))))</f>
        <v/>
      </c>
      <c r="M116" s="21">
        <f>IF(AND($C116="PM",AND(ISNUMBER($A116),N($A116)&gt;=18264,N($A116)&lt;=73050)),$A116,0)</f>
        <v>0</v>
      </c>
    </row>
    <row r="117" ht="22" customHeight="1" spans="1:13" x14ac:dyDescent="0.25">
      <c r="A117" s="14"/>
      <c r="B117" s="12"/>
      <c r="C117" s="12"/>
      <c r="D117" s="13"/>
      <c r="E117" s="13"/>
      <c r="F117" s="12"/>
      <c r="G117" s="12"/>
      <c r="H117" s="19" t="str">
        <f>IF($B117="","",IF(F117="",0,IF(SUMPRODUCT(--(Parts!$A$2:$A$101=F117))=1,N(G117)*SUMPRODUCT(--(Parts!$A$2:$A$101=F117),Parts!$C$2:$C$101),0)))</f>
        <v/>
      </c>
      <c r="I117" s="20"/>
      <c r="J117" s="19" t="str">
        <f>IF($B117="","",N(I117)*N(Dashboard!$B$6))</f>
        <v/>
      </c>
      <c r="K117" s="19" t="str">
        <f>IF($B117="","",H117+J117)</f>
        <v/>
      </c>
      <c r="L117" s="18" t="str">
        <f>IF(COUNTA($A117:$G117,$I117)=0,"",IF($B117="","Check ID",IF(SUMPRODUCT(--(Assets!$A$2:$A$201=$B117))&lt;&gt;1,"Check ID",IF(OR(AND($F117&lt;&gt;"",SUMPRODUCT(--(Parts!$A$2:$A$101=$F117))&lt;&gt;1),AND($F117="",N($G117)&gt;0)),"Check part",IF(OR(NOT(AND(ISNUMBER(A117),N(A117)&gt;=18264,N(A117)&lt;=73050)),NOT(OR(C117="PM",C117="Repair",C117="Inspection")),AND($F117&lt;&gt;"",$G117=""),AND($G117&lt;&gt;"",NOT(AND(ISNUMBER(G117),N(G117)&gt;=0,N(G117)&lt;=10000))),NOT(AND(ISNUMBER(I117),N(I117)&gt;=0,N(I117)&lt;=1000))),"Check inputs","OK")))))</f>
        <v/>
      </c>
      <c r="M117" s="21">
        <f>IF(AND($C117="PM",AND(ISNUMBER($A117),N($A117)&gt;=18264,N($A117)&lt;=73050)),$A117,0)</f>
        <v>0</v>
      </c>
    </row>
    <row r="118" ht="22" customHeight="1" spans="1:13" x14ac:dyDescent="0.25">
      <c r="A118" s="14"/>
      <c r="B118" s="12"/>
      <c r="C118" s="12"/>
      <c r="D118" s="13"/>
      <c r="E118" s="13"/>
      <c r="F118" s="12"/>
      <c r="G118" s="12"/>
      <c r="H118" s="19" t="str">
        <f>IF($B118="","",IF(F118="",0,IF(SUMPRODUCT(--(Parts!$A$2:$A$101=F118))=1,N(G118)*SUMPRODUCT(--(Parts!$A$2:$A$101=F118),Parts!$C$2:$C$101),0)))</f>
        <v/>
      </c>
      <c r="I118" s="20"/>
      <c r="J118" s="19" t="str">
        <f>IF($B118="","",N(I118)*N(Dashboard!$B$6))</f>
        <v/>
      </c>
      <c r="K118" s="19" t="str">
        <f>IF($B118="","",H118+J118)</f>
        <v/>
      </c>
      <c r="L118" s="18" t="str">
        <f>IF(COUNTA($A118:$G118,$I118)=0,"",IF($B118="","Check ID",IF(SUMPRODUCT(--(Assets!$A$2:$A$201=$B118))&lt;&gt;1,"Check ID",IF(OR(AND($F118&lt;&gt;"",SUMPRODUCT(--(Parts!$A$2:$A$101=$F118))&lt;&gt;1),AND($F118="",N($G118)&gt;0)),"Check part",IF(OR(NOT(AND(ISNUMBER(A118),N(A118)&gt;=18264,N(A118)&lt;=73050)),NOT(OR(C118="PM",C118="Repair",C118="Inspection")),AND($F118&lt;&gt;"",$G118=""),AND($G118&lt;&gt;"",NOT(AND(ISNUMBER(G118),N(G118)&gt;=0,N(G118)&lt;=10000))),NOT(AND(ISNUMBER(I118),N(I118)&gt;=0,N(I118)&lt;=1000))),"Check inputs","OK")))))</f>
        <v/>
      </c>
      <c r="M118" s="21">
        <f>IF(AND($C118="PM",AND(ISNUMBER($A118),N($A118)&gt;=18264,N($A118)&lt;=73050)),$A118,0)</f>
        <v>0</v>
      </c>
    </row>
    <row r="119" ht="22" customHeight="1" spans="1:13" x14ac:dyDescent="0.25">
      <c r="A119" s="14"/>
      <c r="B119" s="12"/>
      <c r="C119" s="12"/>
      <c r="D119" s="13"/>
      <c r="E119" s="13"/>
      <c r="F119" s="12"/>
      <c r="G119" s="12"/>
      <c r="H119" s="19" t="str">
        <f>IF($B119="","",IF(F119="",0,IF(SUMPRODUCT(--(Parts!$A$2:$A$101=F119))=1,N(G119)*SUMPRODUCT(--(Parts!$A$2:$A$101=F119),Parts!$C$2:$C$101),0)))</f>
        <v/>
      </c>
      <c r="I119" s="20"/>
      <c r="J119" s="19" t="str">
        <f>IF($B119="","",N(I119)*N(Dashboard!$B$6))</f>
        <v/>
      </c>
      <c r="K119" s="19" t="str">
        <f>IF($B119="","",H119+J119)</f>
        <v/>
      </c>
      <c r="L119" s="18" t="str">
        <f>IF(COUNTA($A119:$G119,$I119)=0,"",IF($B119="","Check ID",IF(SUMPRODUCT(--(Assets!$A$2:$A$201=$B119))&lt;&gt;1,"Check ID",IF(OR(AND($F119&lt;&gt;"",SUMPRODUCT(--(Parts!$A$2:$A$101=$F119))&lt;&gt;1),AND($F119="",N($G119)&gt;0)),"Check part",IF(OR(NOT(AND(ISNUMBER(A119),N(A119)&gt;=18264,N(A119)&lt;=73050)),NOT(OR(C119="PM",C119="Repair",C119="Inspection")),AND($F119&lt;&gt;"",$G119=""),AND($G119&lt;&gt;"",NOT(AND(ISNUMBER(G119),N(G119)&gt;=0,N(G119)&lt;=10000))),NOT(AND(ISNUMBER(I119),N(I119)&gt;=0,N(I119)&lt;=1000))),"Check inputs","OK")))))</f>
        <v/>
      </c>
      <c r="M119" s="21">
        <f>IF(AND($C119="PM",AND(ISNUMBER($A119),N($A119)&gt;=18264,N($A119)&lt;=73050)),$A119,0)</f>
        <v>0</v>
      </c>
    </row>
    <row r="120" ht="22" customHeight="1" spans="1:13" x14ac:dyDescent="0.25">
      <c r="A120" s="14"/>
      <c r="B120" s="12"/>
      <c r="C120" s="12"/>
      <c r="D120" s="13"/>
      <c r="E120" s="13"/>
      <c r="F120" s="12"/>
      <c r="G120" s="12"/>
      <c r="H120" s="19" t="str">
        <f>IF($B120="","",IF(F120="",0,IF(SUMPRODUCT(--(Parts!$A$2:$A$101=F120))=1,N(G120)*SUMPRODUCT(--(Parts!$A$2:$A$101=F120),Parts!$C$2:$C$101),0)))</f>
        <v/>
      </c>
      <c r="I120" s="20"/>
      <c r="J120" s="19" t="str">
        <f>IF($B120="","",N(I120)*N(Dashboard!$B$6))</f>
        <v/>
      </c>
      <c r="K120" s="19" t="str">
        <f>IF($B120="","",H120+J120)</f>
        <v/>
      </c>
      <c r="L120" s="18" t="str">
        <f>IF(COUNTA($A120:$G120,$I120)=0,"",IF($B120="","Check ID",IF(SUMPRODUCT(--(Assets!$A$2:$A$201=$B120))&lt;&gt;1,"Check ID",IF(OR(AND($F120&lt;&gt;"",SUMPRODUCT(--(Parts!$A$2:$A$101=$F120))&lt;&gt;1),AND($F120="",N($G120)&gt;0)),"Check part",IF(OR(NOT(AND(ISNUMBER(A120),N(A120)&gt;=18264,N(A120)&lt;=73050)),NOT(OR(C120="PM",C120="Repair",C120="Inspection")),AND($F120&lt;&gt;"",$G120=""),AND($G120&lt;&gt;"",NOT(AND(ISNUMBER(G120),N(G120)&gt;=0,N(G120)&lt;=10000))),NOT(AND(ISNUMBER(I120),N(I120)&gt;=0,N(I120)&lt;=1000))),"Check inputs","OK")))))</f>
        <v/>
      </c>
      <c r="M120" s="21">
        <f>IF(AND($C120="PM",AND(ISNUMBER($A120),N($A120)&gt;=18264,N($A120)&lt;=73050)),$A120,0)</f>
        <v>0</v>
      </c>
    </row>
    <row r="121" ht="22" customHeight="1" spans="1:13" x14ac:dyDescent="0.25">
      <c r="A121" s="14"/>
      <c r="B121" s="12"/>
      <c r="C121" s="12"/>
      <c r="D121" s="13"/>
      <c r="E121" s="13"/>
      <c r="F121" s="12"/>
      <c r="G121" s="12"/>
      <c r="H121" s="19" t="str">
        <f>IF($B121="","",IF(F121="",0,IF(SUMPRODUCT(--(Parts!$A$2:$A$101=F121))=1,N(G121)*SUMPRODUCT(--(Parts!$A$2:$A$101=F121),Parts!$C$2:$C$101),0)))</f>
        <v/>
      </c>
      <c r="I121" s="20"/>
      <c r="J121" s="19" t="str">
        <f>IF($B121="","",N(I121)*N(Dashboard!$B$6))</f>
        <v/>
      </c>
      <c r="K121" s="19" t="str">
        <f>IF($B121="","",H121+J121)</f>
        <v/>
      </c>
      <c r="L121" s="18" t="str">
        <f>IF(COUNTA($A121:$G121,$I121)=0,"",IF($B121="","Check ID",IF(SUMPRODUCT(--(Assets!$A$2:$A$201=$B121))&lt;&gt;1,"Check ID",IF(OR(AND($F121&lt;&gt;"",SUMPRODUCT(--(Parts!$A$2:$A$101=$F121))&lt;&gt;1),AND($F121="",N($G121)&gt;0)),"Check part",IF(OR(NOT(AND(ISNUMBER(A121),N(A121)&gt;=18264,N(A121)&lt;=73050)),NOT(OR(C121="PM",C121="Repair",C121="Inspection")),AND($F121&lt;&gt;"",$G121=""),AND($G121&lt;&gt;"",NOT(AND(ISNUMBER(G121),N(G121)&gt;=0,N(G121)&lt;=10000))),NOT(AND(ISNUMBER(I121),N(I121)&gt;=0,N(I121)&lt;=1000))),"Check inputs","OK")))))</f>
        <v/>
      </c>
      <c r="M121" s="21">
        <f>IF(AND($C121="PM",AND(ISNUMBER($A121),N($A121)&gt;=18264,N($A121)&lt;=73050)),$A121,0)</f>
        <v>0</v>
      </c>
    </row>
    <row r="122" ht="22" customHeight="1" spans="1:13" x14ac:dyDescent="0.25">
      <c r="A122" s="14"/>
      <c r="B122" s="12"/>
      <c r="C122" s="12"/>
      <c r="D122" s="13"/>
      <c r="E122" s="13"/>
      <c r="F122" s="12"/>
      <c r="G122" s="12"/>
      <c r="H122" s="19" t="str">
        <f>IF($B122="","",IF(F122="",0,IF(SUMPRODUCT(--(Parts!$A$2:$A$101=F122))=1,N(G122)*SUMPRODUCT(--(Parts!$A$2:$A$101=F122),Parts!$C$2:$C$101),0)))</f>
        <v/>
      </c>
      <c r="I122" s="20"/>
      <c r="J122" s="19" t="str">
        <f>IF($B122="","",N(I122)*N(Dashboard!$B$6))</f>
        <v/>
      </c>
      <c r="K122" s="19" t="str">
        <f>IF($B122="","",H122+J122)</f>
        <v/>
      </c>
      <c r="L122" s="18" t="str">
        <f>IF(COUNTA($A122:$G122,$I122)=0,"",IF($B122="","Check ID",IF(SUMPRODUCT(--(Assets!$A$2:$A$201=$B122))&lt;&gt;1,"Check ID",IF(OR(AND($F122&lt;&gt;"",SUMPRODUCT(--(Parts!$A$2:$A$101=$F122))&lt;&gt;1),AND($F122="",N($G122)&gt;0)),"Check part",IF(OR(NOT(AND(ISNUMBER(A122),N(A122)&gt;=18264,N(A122)&lt;=73050)),NOT(OR(C122="PM",C122="Repair",C122="Inspection")),AND($F122&lt;&gt;"",$G122=""),AND($G122&lt;&gt;"",NOT(AND(ISNUMBER(G122),N(G122)&gt;=0,N(G122)&lt;=10000))),NOT(AND(ISNUMBER(I122),N(I122)&gt;=0,N(I122)&lt;=1000))),"Check inputs","OK")))))</f>
        <v/>
      </c>
      <c r="M122" s="21">
        <f>IF(AND($C122="PM",AND(ISNUMBER($A122),N($A122)&gt;=18264,N($A122)&lt;=73050)),$A122,0)</f>
        <v>0</v>
      </c>
    </row>
    <row r="123" ht="22" customHeight="1" spans="1:13" x14ac:dyDescent="0.25">
      <c r="A123" s="14"/>
      <c r="B123" s="12"/>
      <c r="C123" s="12"/>
      <c r="D123" s="13"/>
      <c r="E123" s="13"/>
      <c r="F123" s="12"/>
      <c r="G123" s="12"/>
      <c r="H123" s="19" t="str">
        <f>IF($B123="","",IF(F123="",0,IF(SUMPRODUCT(--(Parts!$A$2:$A$101=F123))=1,N(G123)*SUMPRODUCT(--(Parts!$A$2:$A$101=F123),Parts!$C$2:$C$101),0)))</f>
        <v/>
      </c>
      <c r="I123" s="20"/>
      <c r="J123" s="19" t="str">
        <f>IF($B123="","",N(I123)*N(Dashboard!$B$6))</f>
        <v/>
      </c>
      <c r="K123" s="19" t="str">
        <f>IF($B123="","",H123+J123)</f>
        <v/>
      </c>
      <c r="L123" s="18" t="str">
        <f>IF(COUNTA($A123:$G123,$I123)=0,"",IF($B123="","Check ID",IF(SUMPRODUCT(--(Assets!$A$2:$A$201=$B123))&lt;&gt;1,"Check ID",IF(OR(AND($F123&lt;&gt;"",SUMPRODUCT(--(Parts!$A$2:$A$101=$F123))&lt;&gt;1),AND($F123="",N($G123)&gt;0)),"Check part",IF(OR(NOT(AND(ISNUMBER(A123),N(A123)&gt;=18264,N(A123)&lt;=73050)),NOT(OR(C123="PM",C123="Repair",C123="Inspection")),AND($F123&lt;&gt;"",$G123=""),AND($G123&lt;&gt;"",NOT(AND(ISNUMBER(G123),N(G123)&gt;=0,N(G123)&lt;=10000))),NOT(AND(ISNUMBER(I123),N(I123)&gt;=0,N(I123)&lt;=1000))),"Check inputs","OK")))))</f>
        <v/>
      </c>
      <c r="M123" s="21">
        <f>IF(AND($C123="PM",AND(ISNUMBER($A123),N($A123)&gt;=18264,N($A123)&lt;=73050)),$A123,0)</f>
        <v>0</v>
      </c>
    </row>
    <row r="124" ht="22" customHeight="1" spans="1:13" x14ac:dyDescent="0.25">
      <c r="A124" s="14"/>
      <c r="B124" s="12"/>
      <c r="C124" s="12"/>
      <c r="D124" s="13"/>
      <c r="E124" s="13"/>
      <c r="F124" s="12"/>
      <c r="G124" s="12"/>
      <c r="H124" s="19" t="str">
        <f>IF($B124="","",IF(F124="",0,IF(SUMPRODUCT(--(Parts!$A$2:$A$101=F124))=1,N(G124)*SUMPRODUCT(--(Parts!$A$2:$A$101=F124),Parts!$C$2:$C$101),0)))</f>
        <v/>
      </c>
      <c r="I124" s="20"/>
      <c r="J124" s="19" t="str">
        <f>IF($B124="","",N(I124)*N(Dashboard!$B$6))</f>
        <v/>
      </c>
      <c r="K124" s="19" t="str">
        <f>IF($B124="","",H124+J124)</f>
        <v/>
      </c>
      <c r="L124" s="18" t="str">
        <f>IF(COUNTA($A124:$G124,$I124)=0,"",IF($B124="","Check ID",IF(SUMPRODUCT(--(Assets!$A$2:$A$201=$B124))&lt;&gt;1,"Check ID",IF(OR(AND($F124&lt;&gt;"",SUMPRODUCT(--(Parts!$A$2:$A$101=$F124))&lt;&gt;1),AND($F124="",N($G124)&gt;0)),"Check part",IF(OR(NOT(AND(ISNUMBER(A124),N(A124)&gt;=18264,N(A124)&lt;=73050)),NOT(OR(C124="PM",C124="Repair",C124="Inspection")),AND($F124&lt;&gt;"",$G124=""),AND($G124&lt;&gt;"",NOT(AND(ISNUMBER(G124),N(G124)&gt;=0,N(G124)&lt;=10000))),NOT(AND(ISNUMBER(I124),N(I124)&gt;=0,N(I124)&lt;=1000))),"Check inputs","OK")))))</f>
        <v/>
      </c>
      <c r="M124" s="21">
        <f>IF(AND($C124="PM",AND(ISNUMBER($A124),N($A124)&gt;=18264,N($A124)&lt;=73050)),$A124,0)</f>
        <v>0</v>
      </c>
    </row>
    <row r="125" ht="22" customHeight="1" spans="1:13" x14ac:dyDescent="0.25">
      <c r="A125" s="14"/>
      <c r="B125" s="12"/>
      <c r="C125" s="12"/>
      <c r="D125" s="13"/>
      <c r="E125" s="13"/>
      <c r="F125" s="12"/>
      <c r="G125" s="12"/>
      <c r="H125" s="19" t="str">
        <f>IF($B125="","",IF(F125="",0,IF(SUMPRODUCT(--(Parts!$A$2:$A$101=F125))=1,N(G125)*SUMPRODUCT(--(Parts!$A$2:$A$101=F125),Parts!$C$2:$C$101),0)))</f>
        <v/>
      </c>
      <c r="I125" s="20"/>
      <c r="J125" s="19" t="str">
        <f>IF($B125="","",N(I125)*N(Dashboard!$B$6))</f>
        <v/>
      </c>
      <c r="K125" s="19" t="str">
        <f>IF($B125="","",H125+J125)</f>
        <v/>
      </c>
      <c r="L125" s="18" t="str">
        <f>IF(COUNTA($A125:$G125,$I125)=0,"",IF($B125="","Check ID",IF(SUMPRODUCT(--(Assets!$A$2:$A$201=$B125))&lt;&gt;1,"Check ID",IF(OR(AND($F125&lt;&gt;"",SUMPRODUCT(--(Parts!$A$2:$A$101=$F125))&lt;&gt;1),AND($F125="",N($G125)&gt;0)),"Check part",IF(OR(NOT(AND(ISNUMBER(A125),N(A125)&gt;=18264,N(A125)&lt;=73050)),NOT(OR(C125="PM",C125="Repair",C125="Inspection")),AND($F125&lt;&gt;"",$G125=""),AND($G125&lt;&gt;"",NOT(AND(ISNUMBER(G125),N(G125)&gt;=0,N(G125)&lt;=10000))),NOT(AND(ISNUMBER(I125),N(I125)&gt;=0,N(I125)&lt;=1000))),"Check inputs","OK")))))</f>
        <v/>
      </c>
      <c r="M125" s="21">
        <f>IF(AND($C125="PM",AND(ISNUMBER($A125),N($A125)&gt;=18264,N($A125)&lt;=73050)),$A125,0)</f>
        <v>0</v>
      </c>
    </row>
    <row r="126" ht="22" customHeight="1" spans="1:13" x14ac:dyDescent="0.25">
      <c r="A126" s="14"/>
      <c r="B126" s="12"/>
      <c r="C126" s="12"/>
      <c r="D126" s="13"/>
      <c r="E126" s="13"/>
      <c r="F126" s="12"/>
      <c r="G126" s="12"/>
      <c r="H126" s="19" t="str">
        <f>IF($B126="","",IF(F126="",0,IF(SUMPRODUCT(--(Parts!$A$2:$A$101=F126))=1,N(G126)*SUMPRODUCT(--(Parts!$A$2:$A$101=F126),Parts!$C$2:$C$101),0)))</f>
        <v/>
      </c>
      <c r="I126" s="20"/>
      <c r="J126" s="19" t="str">
        <f>IF($B126="","",N(I126)*N(Dashboard!$B$6))</f>
        <v/>
      </c>
      <c r="K126" s="19" t="str">
        <f>IF($B126="","",H126+J126)</f>
        <v/>
      </c>
      <c r="L126" s="18" t="str">
        <f>IF(COUNTA($A126:$G126,$I126)=0,"",IF($B126="","Check ID",IF(SUMPRODUCT(--(Assets!$A$2:$A$201=$B126))&lt;&gt;1,"Check ID",IF(OR(AND($F126&lt;&gt;"",SUMPRODUCT(--(Parts!$A$2:$A$101=$F126))&lt;&gt;1),AND($F126="",N($G126)&gt;0)),"Check part",IF(OR(NOT(AND(ISNUMBER(A126),N(A126)&gt;=18264,N(A126)&lt;=73050)),NOT(OR(C126="PM",C126="Repair",C126="Inspection")),AND($F126&lt;&gt;"",$G126=""),AND($G126&lt;&gt;"",NOT(AND(ISNUMBER(G126),N(G126)&gt;=0,N(G126)&lt;=10000))),NOT(AND(ISNUMBER(I126),N(I126)&gt;=0,N(I126)&lt;=1000))),"Check inputs","OK")))))</f>
        <v/>
      </c>
      <c r="M126" s="21">
        <f>IF(AND($C126="PM",AND(ISNUMBER($A126),N($A126)&gt;=18264,N($A126)&lt;=73050)),$A126,0)</f>
        <v>0</v>
      </c>
    </row>
    <row r="127" ht="22" customHeight="1" spans="1:13" x14ac:dyDescent="0.25">
      <c r="A127" s="14"/>
      <c r="B127" s="12"/>
      <c r="C127" s="12"/>
      <c r="D127" s="13"/>
      <c r="E127" s="13"/>
      <c r="F127" s="12"/>
      <c r="G127" s="12"/>
      <c r="H127" s="19" t="str">
        <f>IF($B127="","",IF(F127="",0,IF(SUMPRODUCT(--(Parts!$A$2:$A$101=F127))=1,N(G127)*SUMPRODUCT(--(Parts!$A$2:$A$101=F127),Parts!$C$2:$C$101),0)))</f>
        <v/>
      </c>
      <c r="I127" s="20"/>
      <c r="J127" s="19" t="str">
        <f>IF($B127="","",N(I127)*N(Dashboard!$B$6))</f>
        <v/>
      </c>
      <c r="K127" s="19" t="str">
        <f>IF($B127="","",H127+J127)</f>
        <v/>
      </c>
      <c r="L127" s="18" t="str">
        <f>IF(COUNTA($A127:$G127,$I127)=0,"",IF($B127="","Check ID",IF(SUMPRODUCT(--(Assets!$A$2:$A$201=$B127))&lt;&gt;1,"Check ID",IF(OR(AND($F127&lt;&gt;"",SUMPRODUCT(--(Parts!$A$2:$A$101=$F127))&lt;&gt;1),AND($F127="",N($G127)&gt;0)),"Check part",IF(OR(NOT(AND(ISNUMBER(A127),N(A127)&gt;=18264,N(A127)&lt;=73050)),NOT(OR(C127="PM",C127="Repair",C127="Inspection")),AND($F127&lt;&gt;"",$G127=""),AND($G127&lt;&gt;"",NOT(AND(ISNUMBER(G127),N(G127)&gt;=0,N(G127)&lt;=10000))),NOT(AND(ISNUMBER(I127),N(I127)&gt;=0,N(I127)&lt;=1000))),"Check inputs","OK")))))</f>
        <v/>
      </c>
      <c r="M127" s="21">
        <f>IF(AND($C127="PM",AND(ISNUMBER($A127),N($A127)&gt;=18264,N($A127)&lt;=73050)),$A127,0)</f>
        <v>0</v>
      </c>
    </row>
    <row r="128" ht="22" customHeight="1" spans="1:13" x14ac:dyDescent="0.25">
      <c r="A128" s="14"/>
      <c r="B128" s="12"/>
      <c r="C128" s="12"/>
      <c r="D128" s="13"/>
      <c r="E128" s="13"/>
      <c r="F128" s="12"/>
      <c r="G128" s="12"/>
      <c r="H128" s="19" t="str">
        <f>IF($B128="","",IF(F128="",0,IF(SUMPRODUCT(--(Parts!$A$2:$A$101=F128))=1,N(G128)*SUMPRODUCT(--(Parts!$A$2:$A$101=F128),Parts!$C$2:$C$101),0)))</f>
        <v/>
      </c>
      <c r="I128" s="20"/>
      <c r="J128" s="19" t="str">
        <f>IF($B128="","",N(I128)*N(Dashboard!$B$6))</f>
        <v/>
      </c>
      <c r="K128" s="19" t="str">
        <f>IF($B128="","",H128+J128)</f>
        <v/>
      </c>
      <c r="L128" s="18" t="str">
        <f>IF(COUNTA($A128:$G128,$I128)=0,"",IF($B128="","Check ID",IF(SUMPRODUCT(--(Assets!$A$2:$A$201=$B128))&lt;&gt;1,"Check ID",IF(OR(AND($F128&lt;&gt;"",SUMPRODUCT(--(Parts!$A$2:$A$101=$F128))&lt;&gt;1),AND($F128="",N($G128)&gt;0)),"Check part",IF(OR(NOT(AND(ISNUMBER(A128),N(A128)&gt;=18264,N(A128)&lt;=73050)),NOT(OR(C128="PM",C128="Repair",C128="Inspection")),AND($F128&lt;&gt;"",$G128=""),AND($G128&lt;&gt;"",NOT(AND(ISNUMBER(G128),N(G128)&gt;=0,N(G128)&lt;=10000))),NOT(AND(ISNUMBER(I128),N(I128)&gt;=0,N(I128)&lt;=1000))),"Check inputs","OK")))))</f>
        <v/>
      </c>
      <c r="M128" s="21">
        <f>IF(AND($C128="PM",AND(ISNUMBER($A128),N($A128)&gt;=18264,N($A128)&lt;=73050)),$A128,0)</f>
        <v>0</v>
      </c>
    </row>
    <row r="129" ht="22" customHeight="1" spans="1:13" x14ac:dyDescent="0.25">
      <c r="A129" s="14"/>
      <c r="B129" s="12"/>
      <c r="C129" s="12"/>
      <c r="D129" s="13"/>
      <c r="E129" s="13"/>
      <c r="F129" s="12"/>
      <c r="G129" s="12"/>
      <c r="H129" s="19" t="str">
        <f>IF($B129="","",IF(F129="",0,IF(SUMPRODUCT(--(Parts!$A$2:$A$101=F129))=1,N(G129)*SUMPRODUCT(--(Parts!$A$2:$A$101=F129),Parts!$C$2:$C$101),0)))</f>
        <v/>
      </c>
      <c r="I129" s="20"/>
      <c r="J129" s="19" t="str">
        <f>IF($B129="","",N(I129)*N(Dashboard!$B$6))</f>
        <v/>
      </c>
      <c r="K129" s="19" t="str">
        <f>IF($B129="","",H129+J129)</f>
        <v/>
      </c>
      <c r="L129" s="18" t="str">
        <f>IF(COUNTA($A129:$G129,$I129)=0,"",IF($B129="","Check ID",IF(SUMPRODUCT(--(Assets!$A$2:$A$201=$B129))&lt;&gt;1,"Check ID",IF(OR(AND($F129&lt;&gt;"",SUMPRODUCT(--(Parts!$A$2:$A$101=$F129))&lt;&gt;1),AND($F129="",N($G129)&gt;0)),"Check part",IF(OR(NOT(AND(ISNUMBER(A129),N(A129)&gt;=18264,N(A129)&lt;=73050)),NOT(OR(C129="PM",C129="Repair",C129="Inspection")),AND($F129&lt;&gt;"",$G129=""),AND($G129&lt;&gt;"",NOT(AND(ISNUMBER(G129),N(G129)&gt;=0,N(G129)&lt;=10000))),NOT(AND(ISNUMBER(I129),N(I129)&gt;=0,N(I129)&lt;=1000))),"Check inputs","OK")))))</f>
        <v/>
      </c>
      <c r="M129" s="21">
        <f>IF(AND($C129="PM",AND(ISNUMBER($A129),N($A129)&gt;=18264,N($A129)&lt;=73050)),$A129,0)</f>
        <v>0</v>
      </c>
    </row>
    <row r="130" ht="22" customHeight="1" spans="1:13" x14ac:dyDescent="0.25">
      <c r="A130" s="14"/>
      <c r="B130" s="12"/>
      <c r="C130" s="12"/>
      <c r="D130" s="13"/>
      <c r="E130" s="13"/>
      <c r="F130" s="12"/>
      <c r="G130" s="12"/>
      <c r="H130" s="19" t="str">
        <f>IF($B130="","",IF(F130="",0,IF(SUMPRODUCT(--(Parts!$A$2:$A$101=F130))=1,N(G130)*SUMPRODUCT(--(Parts!$A$2:$A$101=F130),Parts!$C$2:$C$101),0)))</f>
        <v/>
      </c>
      <c r="I130" s="20"/>
      <c r="J130" s="19" t="str">
        <f>IF($B130="","",N(I130)*N(Dashboard!$B$6))</f>
        <v/>
      </c>
      <c r="K130" s="19" t="str">
        <f>IF($B130="","",H130+J130)</f>
        <v/>
      </c>
      <c r="L130" s="18" t="str">
        <f>IF(COUNTA($A130:$G130,$I130)=0,"",IF($B130="","Check ID",IF(SUMPRODUCT(--(Assets!$A$2:$A$201=$B130))&lt;&gt;1,"Check ID",IF(OR(AND($F130&lt;&gt;"",SUMPRODUCT(--(Parts!$A$2:$A$101=$F130))&lt;&gt;1),AND($F130="",N($G130)&gt;0)),"Check part",IF(OR(NOT(AND(ISNUMBER(A130),N(A130)&gt;=18264,N(A130)&lt;=73050)),NOT(OR(C130="PM",C130="Repair",C130="Inspection")),AND($F130&lt;&gt;"",$G130=""),AND($G130&lt;&gt;"",NOT(AND(ISNUMBER(G130),N(G130)&gt;=0,N(G130)&lt;=10000))),NOT(AND(ISNUMBER(I130),N(I130)&gt;=0,N(I130)&lt;=1000))),"Check inputs","OK")))))</f>
        <v/>
      </c>
      <c r="M130" s="21">
        <f>IF(AND($C130="PM",AND(ISNUMBER($A130),N($A130)&gt;=18264,N($A130)&lt;=73050)),$A130,0)</f>
        <v>0</v>
      </c>
    </row>
    <row r="131" ht="22" customHeight="1" spans="1:13" x14ac:dyDescent="0.25">
      <c r="A131" s="14"/>
      <c r="B131" s="12"/>
      <c r="C131" s="12"/>
      <c r="D131" s="13"/>
      <c r="E131" s="13"/>
      <c r="F131" s="12"/>
      <c r="G131" s="12"/>
      <c r="H131" s="19" t="str">
        <f>IF($B131="","",IF(F131="",0,IF(SUMPRODUCT(--(Parts!$A$2:$A$101=F131))=1,N(G131)*SUMPRODUCT(--(Parts!$A$2:$A$101=F131),Parts!$C$2:$C$101),0)))</f>
        <v/>
      </c>
      <c r="I131" s="20"/>
      <c r="J131" s="19" t="str">
        <f>IF($B131="","",N(I131)*N(Dashboard!$B$6))</f>
        <v/>
      </c>
      <c r="K131" s="19" t="str">
        <f>IF($B131="","",H131+J131)</f>
        <v/>
      </c>
      <c r="L131" s="18" t="str">
        <f>IF(COUNTA($A131:$G131,$I131)=0,"",IF($B131="","Check ID",IF(SUMPRODUCT(--(Assets!$A$2:$A$201=$B131))&lt;&gt;1,"Check ID",IF(OR(AND($F131&lt;&gt;"",SUMPRODUCT(--(Parts!$A$2:$A$101=$F131))&lt;&gt;1),AND($F131="",N($G131)&gt;0)),"Check part",IF(OR(NOT(AND(ISNUMBER(A131),N(A131)&gt;=18264,N(A131)&lt;=73050)),NOT(OR(C131="PM",C131="Repair",C131="Inspection")),AND($F131&lt;&gt;"",$G131=""),AND($G131&lt;&gt;"",NOT(AND(ISNUMBER(G131),N(G131)&gt;=0,N(G131)&lt;=10000))),NOT(AND(ISNUMBER(I131),N(I131)&gt;=0,N(I131)&lt;=1000))),"Check inputs","OK")))))</f>
        <v/>
      </c>
      <c r="M131" s="21">
        <f>IF(AND($C131="PM",AND(ISNUMBER($A131),N($A131)&gt;=18264,N($A131)&lt;=73050)),$A131,0)</f>
        <v>0</v>
      </c>
    </row>
    <row r="132" ht="22" customHeight="1" spans="1:13" x14ac:dyDescent="0.25">
      <c r="A132" s="14"/>
      <c r="B132" s="12"/>
      <c r="C132" s="12"/>
      <c r="D132" s="13"/>
      <c r="E132" s="13"/>
      <c r="F132" s="12"/>
      <c r="G132" s="12"/>
      <c r="H132" s="19" t="str">
        <f>IF($B132="","",IF(F132="",0,IF(SUMPRODUCT(--(Parts!$A$2:$A$101=F132))=1,N(G132)*SUMPRODUCT(--(Parts!$A$2:$A$101=F132),Parts!$C$2:$C$101),0)))</f>
        <v/>
      </c>
      <c r="I132" s="20"/>
      <c r="J132" s="19" t="str">
        <f>IF($B132="","",N(I132)*N(Dashboard!$B$6))</f>
        <v/>
      </c>
      <c r="K132" s="19" t="str">
        <f>IF($B132="","",H132+J132)</f>
        <v/>
      </c>
      <c r="L132" s="18" t="str">
        <f>IF(COUNTA($A132:$G132,$I132)=0,"",IF($B132="","Check ID",IF(SUMPRODUCT(--(Assets!$A$2:$A$201=$B132))&lt;&gt;1,"Check ID",IF(OR(AND($F132&lt;&gt;"",SUMPRODUCT(--(Parts!$A$2:$A$101=$F132))&lt;&gt;1),AND($F132="",N($G132)&gt;0)),"Check part",IF(OR(NOT(AND(ISNUMBER(A132),N(A132)&gt;=18264,N(A132)&lt;=73050)),NOT(OR(C132="PM",C132="Repair",C132="Inspection")),AND($F132&lt;&gt;"",$G132=""),AND($G132&lt;&gt;"",NOT(AND(ISNUMBER(G132),N(G132)&gt;=0,N(G132)&lt;=10000))),NOT(AND(ISNUMBER(I132),N(I132)&gt;=0,N(I132)&lt;=1000))),"Check inputs","OK")))))</f>
        <v/>
      </c>
      <c r="M132" s="21">
        <f>IF(AND($C132="PM",AND(ISNUMBER($A132),N($A132)&gt;=18264,N($A132)&lt;=73050)),$A132,0)</f>
        <v>0</v>
      </c>
    </row>
    <row r="133" ht="22" customHeight="1" spans="1:13" x14ac:dyDescent="0.25">
      <c r="A133" s="14"/>
      <c r="B133" s="12"/>
      <c r="C133" s="12"/>
      <c r="D133" s="13"/>
      <c r="E133" s="13"/>
      <c r="F133" s="12"/>
      <c r="G133" s="12"/>
      <c r="H133" s="19" t="str">
        <f>IF($B133="","",IF(F133="",0,IF(SUMPRODUCT(--(Parts!$A$2:$A$101=F133))=1,N(G133)*SUMPRODUCT(--(Parts!$A$2:$A$101=F133),Parts!$C$2:$C$101),0)))</f>
        <v/>
      </c>
      <c r="I133" s="20"/>
      <c r="J133" s="19" t="str">
        <f>IF($B133="","",N(I133)*N(Dashboard!$B$6))</f>
        <v/>
      </c>
      <c r="K133" s="19" t="str">
        <f>IF($B133="","",H133+J133)</f>
        <v/>
      </c>
      <c r="L133" s="18" t="str">
        <f>IF(COUNTA($A133:$G133,$I133)=0,"",IF($B133="","Check ID",IF(SUMPRODUCT(--(Assets!$A$2:$A$201=$B133))&lt;&gt;1,"Check ID",IF(OR(AND($F133&lt;&gt;"",SUMPRODUCT(--(Parts!$A$2:$A$101=$F133))&lt;&gt;1),AND($F133="",N($G133)&gt;0)),"Check part",IF(OR(NOT(AND(ISNUMBER(A133),N(A133)&gt;=18264,N(A133)&lt;=73050)),NOT(OR(C133="PM",C133="Repair",C133="Inspection")),AND($F133&lt;&gt;"",$G133=""),AND($G133&lt;&gt;"",NOT(AND(ISNUMBER(G133),N(G133)&gt;=0,N(G133)&lt;=10000))),NOT(AND(ISNUMBER(I133),N(I133)&gt;=0,N(I133)&lt;=1000))),"Check inputs","OK")))))</f>
        <v/>
      </c>
      <c r="M133" s="21">
        <f>IF(AND($C133="PM",AND(ISNUMBER($A133),N($A133)&gt;=18264,N($A133)&lt;=73050)),$A133,0)</f>
        <v>0</v>
      </c>
    </row>
    <row r="134" ht="22" customHeight="1" spans="1:13" x14ac:dyDescent="0.25">
      <c r="A134" s="14"/>
      <c r="B134" s="12"/>
      <c r="C134" s="12"/>
      <c r="D134" s="13"/>
      <c r="E134" s="13"/>
      <c r="F134" s="12"/>
      <c r="G134" s="12"/>
      <c r="H134" s="19" t="str">
        <f>IF($B134="","",IF(F134="",0,IF(SUMPRODUCT(--(Parts!$A$2:$A$101=F134))=1,N(G134)*SUMPRODUCT(--(Parts!$A$2:$A$101=F134),Parts!$C$2:$C$101),0)))</f>
        <v/>
      </c>
      <c r="I134" s="20"/>
      <c r="J134" s="19" t="str">
        <f>IF($B134="","",N(I134)*N(Dashboard!$B$6))</f>
        <v/>
      </c>
      <c r="K134" s="19" t="str">
        <f>IF($B134="","",H134+J134)</f>
        <v/>
      </c>
      <c r="L134" s="18" t="str">
        <f>IF(COUNTA($A134:$G134,$I134)=0,"",IF($B134="","Check ID",IF(SUMPRODUCT(--(Assets!$A$2:$A$201=$B134))&lt;&gt;1,"Check ID",IF(OR(AND($F134&lt;&gt;"",SUMPRODUCT(--(Parts!$A$2:$A$101=$F134))&lt;&gt;1),AND($F134="",N($G134)&gt;0)),"Check part",IF(OR(NOT(AND(ISNUMBER(A134),N(A134)&gt;=18264,N(A134)&lt;=73050)),NOT(OR(C134="PM",C134="Repair",C134="Inspection")),AND($F134&lt;&gt;"",$G134=""),AND($G134&lt;&gt;"",NOT(AND(ISNUMBER(G134),N(G134)&gt;=0,N(G134)&lt;=10000))),NOT(AND(ISNUMBER(I134),N(I134)&gt;=0,N(I134)&lt;=1000))),"Check inputs","OK")))))</f>
        <v/>
      </c>
      <c r="M134" s="21">
        <f>IF(AND($C134="PM",AND(ISNUMBER($A134),N($A134)&gt;=18264,N($A134)&lt;=73050)),$A134,0)</f>
        <v>0</v>
      </c>
    </row>
    <row r="135" ht="22" customHeight="1" spans="1:13" x14ac:dyDescent="0.25">
      <c r="A135" s="14"/>
      <c r="B135" s="12"/>
      <c r="C135" s="12"/>
      <c r="D135" s="13"/>
      <c r="E135" s="13"/>
      <c r="F135" s="12"/>
      <c r="G135" s="12"/>
      <c r="H135" s="19" t="str">
        <f>IF($B135="","",IF(F135="",0,IF(SUMPRODUCT(--(Parts!$A$2:$A$101=F135))=1,N(G135)*SUMPRODUCT(--(Parts!$A$2:$A$101=F135),Parts!$C$2:$C$101),0)))</f>
        <v/>
      </c>
      <c r="I135" s="20"/>
      <c r="J135" s="19" t="str">
        <f>IF($B135="","",N(I135)*N(Dashboard!$B$6))</f>
        <v/>
      </c>
      <c r="K135" s="19" t="str">
        <f>IF($B135="","",H135+J135)</f>
        <v/>
      </c>
      <c r="L135" s="18" t="str">
        <f>IF(COUNTA($A135:$G135,$I135)=0,"",IF($B135="","Check ID",IF(SUMPRODUCT(--(Assets!$A$2:$A$201=$B135))&lt;&gt;1,"Check ID",IF(OR(AND($F135&lt;&gt;"",SUMPRODUCT(--(Parts!$A$2:$A$101=$F135))&lt;&gt;1),AND($F135="",N($G135)&gt;0)),"Check part",IF(OR(NOT(AND(ISNUMBER(A135),N(A135)&gt;=18264,N(A135)&lt;=73050)),NOT(OR(C135="PM",C135="Repair",C135="Inspection")),AND($F135&lt;&gt;"",$G135=""),AND($G135&lt;&gt;"",NOT(AND(ISNUMBER(G135),N(G135)&gt;=0,N(G135)&lt;=10000))),NOT(AND(ISNUMBER(I135),N(I135)&gt;=0,N(I135)&lt;=1000))),"Check inputs","OK")))))</f>
        <v/>
      </c>
      <c r="M135" s="21">
        <f>IF(AND($C135="PM",AND(ISNUMBER($A135),N($A135)&gt;=18264,N($A135)&lt;=73050)),$A135,0)</f>
        <v>0</v>
      </c>
    </row>
    <row r="136" ht="22" customHeight="1" spans="1:13" x14ac:dyDescent="0.25">
      <c r="A136" s="14"/>
      <c r="B136" s="12"/>
      <c r="C136" s="12"/>
      <c r="D136" s="13"/>
      <c r="E136" s="13"/>
      <c r="F136" s="12"/>
      <c r="G136" s="12"/>
      <c r="H136" s="19" t="str">
        <f>IF($B136="","",IF(F136="",0,IF(SUMPRODUCT(--(Parts!$A$2:$A$101=F136))=1,N(G136)*SUMPRODUCT(--(Parts!$A$2:$A$101=F136),Parts!$C$2:$C$101),0)))</f>
        <v/>
      </c>
      <c r="I136" s="20"/>
      <c r="J136" s="19" t="str">
        <f>IF($B136="","",N(I136)*N(Dashboard!$B$6))</f>
        <v/>
      </c>
      <c r="K136" s="19" t="str">
        <f>IF($B136="","",H136+J136)</f>
        <v/>
      </c>
      <c r="L136" s="18" t="str">
        <f>IF(COUNTA($A136:$G136,$I136)=0,"",IF($B136="","Check ID",IF(SUMPRODUCT(--(Assets!$A$2:$A$201=$B136))&lt;&gt;1,"Check ID",IF(OR(AND($F136&lt;&gt;"",SUMPRODUCT(--(Parts!$A$2:$A$101=$F136))&lt;&gt;1),AND($F136="",N($G136)&gt;0)),"Check part",IF(OR(NOT(AND(ISNUMBER(A136),N(A136)&gt;=18264,N(A136)&lt;=73050)),NOT(OR(C136="PM",C136="Repair",C136="Inspection")),AND($F136&lt;&gt;"",$G136=""),AND($G136&lt;&gt;"",NOT(AND(ISNUMBER(G136),N(G136)&gt;=0,N(G136)&lt;=10000))),NOT(AND(ISNUMBER(I136),N(I136)&gt;=0,N(I136)&lt;=1000))),"Check inputs","OK")))))</f>
        <v/>
      </c>
      <c r="M136" s="21">
        <f>IF(AND($C136="PM",AND(ISNUMBER($A136),N($A136)&gt;=18264,N($A136)&lt;=73050)),$A136,0)</f>
        <v>0</v>
      </c>
    </row>
    <row r="137" ht="22" customHeight="1" spans="1:13" x14ac:dyDescent="0.25">
      <c r="A137" s="14"/>
      <c r="B137" s="12"/>
      <c r="C137" s="12"/>
      <c r="D137" s="13"/>
      <c r="E137" s="13"/>
      <c r="F137" s="12"/>
      <c r="G137" s="12"/>
      <c r="H137" s="19" t="str">
        <f>IF($B137="","",IF(F137="",0,IF(SUMPRODUCT(--(Parts!$A$2:$A$101=F137))=1,N(G137)*SUMPRODUCT(--(Parts!$A$2:$A$101=F137),Parts!$C$2:$C$101),0)))</f>
        <v/>
      </c>
      <c r="I137" s="20"/>
      <c r="J137" s="19" t="str">
        <f>IF($B137="","",N(I137)*N(Dashboard!$B$6))</f>
        <v/>
      </c>
      <c r="K137" s="19" t="str">
        <f>IF($B137="","",H137+J137)</f>
        <v/>
      </c>
      <c r="L137" s="18" t="str">
        <f>IF(COUNTA($A137:$G137,$I137)=0,"",IF($B137="","Check ID",IF(SUMPRODUCT(--(Assets!$A$2:$A$201=$B137))&lt;&gt;1,"Check ID",IF(OR(AND($F137&lt;&gt;"",SUMPRODUCT(--(Parts!$A$2:$A$101=$F137))&lt;&gt;1),AND($F137="",N($G137)&gt;0)),"Check part",IF(OR(NOT(AND(ISNUMBER(A137),N(A137)&gt;=18264,N(A137)&lt;=73050)),NOT(OR(C137="PM",C137="Repair",C137="Inspection")),AND($F137&lt;&gt;"",$G137=""),AND($G137&lt;&gt;"",NOT(AND(ISNUMBER(G137),N(G137)&gt;=0,N(G137)&lt;=10000))),NOT(AND(ISNUMBER(I137),N(I137)&gt;=0,N(I137)&lt;=1000))),"Check inputs","OK")))))</f>
        <v/>
      </c>
      <c r="M137" s="21">
        <f>IF(AND($C137="PM",AND(ISNUMBER($A137),N($A137)&gt;=18264,N($A137)&lt;=73050)),$A137,0)</f>
        <v>0</v>
      </c>
    </row>
    <row r="138" ht="22" customHeight="1" spans="1:13" x14ac:dyDescent="0.25">
      <c r="A138" s="14"/>
      <c r="B138" s="12"/>
      <c r="C138" s="12"/>
      <c r="D138" s="13"/>
      <c r="E138" s="13"/>
      <c r="F138" s="12"/>
      <c r="G138" s="12"/>
      <c r="H138" s="19" t="str">
        <f>IF($B138="","",IF(F138="",0,IF(SUMPRODUCT(--(Parts!$A$2:$A$101=F138))=1,N(G138)*SUMPRODUCT(--(Parts!$A$2:$A$101=F138),Parts!$C$2:$C$101),0)))</f>
        <v/>
      </c>
      <c r="I138" s="20"/>
      <c r="J138" s="19" t="str">
        <f>IF($B138="","",N(I138)*N(Dashboard!$B$6))</f>
        <v/>
      </c>
      <c r="K138" s="19" t="str">
        <f>IF($B138="","",H138+J138)</f>
        <v/>
      </c>
      <c r="L138" s="18" t="str">
        <f>IF(COUNTA($A138:$G138,$I138)=0,"",IF($B138="","Check ID",IF(SUMPRODUCT(--(Assets!$A$2:$A$201=$B138))&lt;&gt;1,"Check ID",IF(OR(AND($F138&lt;&gt;"",SUMPRODUCT(--(Parts!$A$2:$A$101=$F138))&lt;&gt;1),AND($F138="",N($G138)&gt;0)),"Check part",IF(OR(NOT(AND(ISNUMBER(A138),N(A138)&gt;=18264,N(A138)&lt;=73050)),NOT(OR(C138="PM",C138="Repair",C138="Inspection")),AND($F138&lt;&gt;"",$G138=""),AND($G138&lt;&gt;"",NOT(AND(ISNUMBER(G138),N(G138)&gt;=0,N(G138)&lt;=10000))),NOT(AND(ISNUMBER(I138),N(I138)&gt;=0,N(I138)&lt;=1000))),"Check inputs","OK")))))</f>
        <v/>
      </c>
      <c r="M138" s="21">
        <f>IF(AND($C138="PM",AND(ISNUMBER($A138),N($A138)&gt;=18264,N($A138)&lt;=73050)),$A138,0)</f>
        <v>0</v>
      </c>
    </row>
    <row r="139" ht="22" customHeight="1" spans="1:13" x14ac:dyDescent="0.25">
      <c r="A139" s="14"/>
      <c r="B139" s="12"/>
      <c r="C139" s="12"/>
      <c r="D139" s="13"/>
      <c r="E139" s="13"/>
      <c r="F139" s="12"/>
      <c r="G139" s="12"/>
      <c r="H139" s="19" t="str">
        <f>IF($B139="","",IF(F139="",0,IF(SUMPRODUCT(--(Parts!$A$2:$A$101=F139))=1,N(G139)*SUMPRODUCT(--(Parts!$A$2:$A$101=F139),Parts!$C$2:$C$101),0)))</f>
        <v/>
      </c>
      <c r="I139" s="20"/>
      <c r="J139" s="19" t="str">
        <f>IF($B139="","",N(I139)*N(Dashboard!$B$6))</f>
        <v/>
      </c>
      <c r="K139" s="19" t="str">
        <f>IF($B139="","",H139+J139)</f>
        <v/>
      </c>
      <c r="L139" s="18" t="str">
        <f>IF(COUNTA($A139:$G139,$I139)=0,"",IF($B139="","Check ID",IF(SUMPRODUCT(--(Assets!$A$2:$A$201=$B139))&lt;&gt;1,"Check ID",IF(OR(AND($F139&lt;&gt;"",SUMPRODUCT(--(Parts!$A$2:$A$101=$F139))&lt;&gt;1),AND($F139="",N($G139)&gt;0)),"Check part",IF(OR(NOT(AND(ISNUMBER(A139),N(A139)&gt;=18264,N(A139)&lt;=73050)),NOT(OR(C139="PM",C139="Repair",C139="Inspection")),AND($F139&lt;&gt;"",$G139=""),AND($G139&lt;&gt;"",NOT(AND(ISNUMBER(G139),N(G139)&gt;=0,N(G139)&lt;=10000))),NOT(AND(ISNUMBER(I139),N(I139)&gt;=0,N(I139)&lt;=1000))),"Check inputs","OK")))))</f>
        <v/>
      </c>
      <c r="M139" s="21">
        <f>IF(AND($C139="PM",AND(ISNUMBER($A139),N($A139)&gt;=18264,N($A139)&lt;=73050)),$A139,0)</f>
        <v>0</v>
      </c>
    </row>
    <row r="140" ht="22" customHeight="1" spans="1:13" x14ac:dyDescent="0.25">
      <c r="A140" s="14"/>
      <c r="B140" s="12"/>
      <c r="C140" s="12"/>
      <c r="D140" s="13"/>
      <c r="E140" s="13"/>
      <c r="F140" s="12"/>
      <c r="G140" s="12"/>
      <c r="H140" s="19" t="str">
        <f>IF($B140="","",IF(F140="",0,IF(SUMPRODUCT(--(Parts!$A$2:$A$101=F140))=1,N(G140)*SUMPRODUCT(--(Parts!$A$2:$A$101=F140),Parts!$C$2:$C$101),0)))</f>
        <v/>
      </c>
      <c r="I140" s="20"/>
      <c r="J140" s="19" t="str">
        <f>IF($B140="","",N(I140)*N(Dashboard!$B$6))</f>
        <v/>
      </c>
      <c r="K140" s="19" t="str">
        <f>IF($B140="","",H140+J140)</f>
        <v/>
      </c>
      <c r="L140" s="18" t="str">
        <f>IF(COUNTA($A140:$G140,$I140)=0,"",IF($B140="","Check ID",IF(SUMPRODUCT(--(Assets!$A$2:$A$201=$B140))&lt;&gt;1,"Check ID",IF(OR(AND($F140&lt;&gt;"",SUMPRODUCT(--(Parts!$A$2:$A$101=$F140))&lt;&gt;1),AND($F140="",N($G140)&gt;0)),"Check part",IF(OR(NOT(AND(ISNUMBER(A140),N(A140)&gt;=18264,N(A140)&lt;=73050)),NOT(OR(C140="PM",C140="Repair",C140="Inspection")),AND($F140&lt;&gt;"",$G140=""),AND($G140&lt;&gt;"",NOT(AND(ISNUMBER(G140),N(G140)&gt;=0,N(G140)&lt;=10000))),NOT(AND(ISNUMBER(I140),N(I140)&gt;=0,N(I140)&lt;=1000))),"Check inputs","OK")))))</f>
        <v/>
      </c>
      <c r="M140" s="21">
        <f>IF(AND($C140="PM",AND(ISNUMBER($A140),N($A140)&gt;=18264,N($A140)&lt;=73050)),$A140,0)</f>
        <v>0</v>
      </c>
    </row>
    <row r="141" ht="22" customHeight="1" spans="1:13" x14ac:dyDescent="0.25">
      <c r="A141" s="14"/>
      <c r="B141" s="12"/>
      <c r="C141" s="12"/>
      <c r="D141" s="13"/>
      <c r="E141" s="13"/>
      <c r="F141" s="12"/>
      <c r="G141" s="12"/>
      <c r="H141" s="19" t="str">
        <f>IF($B141="","",IF(F141="",0,IF(SUMPRODUCT(--(Parts!$A$2:$A$101=F141))=1,N(G141)*SUMPRODUCT(--(Parts!$A$2:$A$101=F141),Parts!$C$2:$C$101),0)))</f>
        <v/>
      </c>
      <c r="I141" s="20"/>
      <c r="J141" s="19" t="str">
        <f>IF($B141="","",N(I141)*N(Dashboard!$B$6))</f>
        <v/>
      </c>
      <c r="K141" s="19" t="str">
        <f>IF($B141="","",H141+J141)</f>
        <v/>
      </c>
      <c r="L141" s="18" t="str">
        <f>IF(COUNTA($A141:$G141,$I141)=0,"",IF($B141="","Check ID",IF(SUMPRODUCT(--(Assets!$A$2:$A$201=$B141))&lt;&gt;1,"Check ID",IF(OR(AND($F141&lt;&gt;"",SUMPRODUCT(--(Parts!$A$2:$A$101=$F141))&lt;&gt;1),AND($F141="",N($G141)&gt;0)),"Check part",IF(OR(NOT(AND(ISNUMBER(A141),N(A141)&gt;=18264,N(A141)&lt;=73050)),NOT(OR(C141="PM",C141="Repair",C141="Inspection")),AND($F141&lt;&gt;"",$G141=""),AND($G141&lt;&gt;"",NOT(AND(ISNUMBER(G141),N(G141)&gt;=0,N(G141)&lt;=10000))),NOT(AND(ISNUMBER(I141),N(I141)&gt;=0,N(I141)&lt;=1000))),"Check inputs","OK")))))</f>
        <v/>
      </c>
      <c r="M141" s="21">
        <f>IF(AND($C141="PM",AND(ISNUMBER($A141),N($A141)&gt;=18264,N($A141)&lt;=73050)),$A141,0)</f>
        <v>0</v>
      </c>
    </row>
    <row r="142" ht="22" customHeight="1" spans="1:13" x14ac:dyDescent="0.25">
      <c r="A142" s="14"/>
      <c r="B142" s="12"/>
      <c r="C142" s="12"/>
      <c r="D142" s="13"/>
      <c r="E142" s="13"/>
      <c r="F142" s="12"/>
      <c r="G142" s="12"/>
      <c r="H142" s="19" t="str">
        <f>IF($B142="","",IF(F142="",0,IF(SUMPRODUCT(--(Parts!$A$2:$A$101=F142))=1,N(G142)*SUMPRODUCT(--(Parts!$A$2:$A$101=F142),Parts!$C$2:$C$101),0)))</f>
        <v/>
      </c>
      <c r="I142" s="20"/>
      <c r="J142" s="19" t="str">
        <f>IF($B142="","",N(I142)*N(Dashboard!$B$6))</f>
        <v/>
      </c>
      <c r="K142" s="19" t="str">
        <f>IF($B142="","",H142+J142)</f>
        <v/>
      </c>
      <c r="L142" s="18" t="str">
        <f>IF(COUNTA($A142:$G142,$I142)=0,"",IF($B142="","Check ID",IF(SUMPRODUCT(--(Assets!$A$2:$A$201=$B142))&lt;&gt;1,"Check ID",IF(OR(AND($F142&lt;&gt;"",SUMPRODUCT(--(Parts!$A$2:$A$101=$F142))&lt;&gt;1),AND($F142="",N($G142)&gt;0)),"Check part",IF(OR(NOT(AND(ISNUMBER(A142),N(A142)&gt;=18264,N(A142)&lt;=73050)),NOT(OR(C142="PM",C142="Repair",C142="Inspection")),AND($F142&lt;&gt;"",$G142=""),AND($G142&lt;&gt;"",NOT(AND(ISNUMBER(G142),N(G142)&gt;=0,N(G142)&lt;=10000))),NOT(AND(ISNUMBER(I142),N(I142)&gt;=0,N(I142)&lt;=1000))),"Check inputs","OK")))))</f>
        <v/>
      </c>
      <c r="M142" s="21">
        <f>IF(AND($C142="PM",AND(ISNUMBER($A142),N($A142)&gt;=18264,N($A142)&lt;=73050)),$A142,0)</f>
        <v>0</v>
      </c>
    </row>
    <row r="143" ht="22" customHeight="1" spans="1:13" x14ac:dyDescent="0.25">
      <c r="A143" s="14"/>
      <c r="B143" s="12"/>
      <c r="C143" s="12"/>
      <c r="D143" s="13"/>
      <c r="E143" s="13"/>
      <c r="F143" s="12"/>
      <c r="G143" s="12"/>
      <c r="H143" s="19" t="str">
        <f>IF($B143="","",IF(F143="",0,IF(SUMPRODUCT(--(Parts!$A$2:$A$101=F143))=1,N(G143)*SUMPRODUCT(--(Parts!$A$2:$A$101=F143),Parts!$C$2:$C$101),0)))</f>
        <v/>
      </c>
      <c r="I143" s="20"/>
      <c r="J143" s="19" t="str">
        <f>IF($B143="","",N(I143)*N(Dashboard!$B$6))</f>
        <v/>
      </c>
      <c r="K143" s="19" t="str">
        <f>IF($B143="","",H143+J143)</f>
        <v/>
      </c>
      <c r="L143" s="18" t="str">
        <f>IF(COUNTA($A143:$G143,$I143)=0,"",IF($B143="","Check ID",IF(SUMPRODUCT(--(Assets!$A$2:$A$201=$B143))&lt;&gt;1,"Check ID",IF(OR(AND($F143&lt;&gt;"",SUMPRODUCT(--(Parts!$A$2:$A$101=$F143))&lt;&gt;1),AND($F143="",N($G143)&gt;0)),"Check part",IF(OR(NOT(AND(ISNUMBER(A143),N(A143)&gt;=18264,N(A143)&lt;=73050)),NOT(OR(C143="PM",C143="Repair",C143="Inspection")),AND($F143&lt;&gt;"",$G143=""),AND($G143&lt;&gt;"",NOT(AND(ISNUMBER(G143),N(G143)&gt;=0,N(G143)&lt;=10000))),NOT(AND(ISNUMBER(I143),N(I143)&gt;=0,N(I143)&lt;=1000))),"Check inputs","OK")))))</f>
        <v/>
      </c>
      <c r="M143" s="21">
        <f>IF(AND($C143="PM",AND(ISNUMBER($A143),N($A143)&gt;=18264,N($A143)&lt;=73050)),$A143,0)</f>
        <v>0</v>
      </c>
    </row>
    <row r="144" ht="22" customHeight="1" spans="1:13" x14ac:dyDescent="0.25">
      <c r="A144" s="14"/>
      <c r="B144" s="12"/>
      <c r="C144" s="12"/>
      <c r="D144" s="13"/>
      <c r="E144" s="13"/>
      <c r="F144" s="12"/>
      <c r="G144" s="12"/>
      <c r="H144" s="19" t="str">
        <f>IF($B144="","",IF(F144="",0,IF(SUMPRODUCT(--(Parts!$A$2:$A$101=F144))=1,N(G144)*SUMPRODUCT(--(Parts!$A$2:$A$101=F144),Parts!$C$2:$C$101),0)))</f>
        <v/>
      </c>
      <c r="I144" s="20"/>
      <c r="J144" s="19" t="str">
        <f>IF($B144="","",N(I144)*N(Dashboard!$B$6))</f>
        <v/>
      </c>
      <c r="K144" s="19" t="str">
        <f>IF($B144="","",H144+J144)</f>
        <v/>
      </c>
      <c r="L144" s="18" t="str">
        <f>IF(COUNTA($A144:$G144,$I144)=0,"",IF($B144="","Check ID",IF(SUMPRODUCT(--(Assets!$A$2:$A$201=$B144))&lt;&gt;1,"Check ID",IF(OR(AND($F144&lt;&gt;"",SUMPRODUCT(--(Parts!$A$2:$A$101=$F144))&lt;&gt;1),AND($F144="",N($G144)&gt;0)),"Check part",IF(OR(NOT(AND(ISNUMBER(A144),N(A144)&gt;=18264,N(A144)&lt;=73050)),NOT(OR(C144="PM",C144="Repair",C144="Inspection")),AND($F144&lt;&gt;"",$G144=""),AND($G144&lt;&gt;"",NOT(AND(ISNUMBER(G144),N(G144)&gt;=0,N(G144)&lt;=10000))),NOT(AND(ISNUMBER(I144),N(I144)&gt;=0,N(I144)&lt;=1000))),"Check inputs","OK")))))</f>
        <v/>
      </c>
      <c r="M144" s="21">
        <f>IF(AND($C144="PM",AND(ISNUMBER($A144),N($A144)&gt;=18264,N($A144)&lt;=73050)),$A144,0)</f>
        <v>0</v>
      </c>
    </row>
    <row r="145" ht="22" customHeight="1" spans="1:13" x14ac:dyDescent="0.25">
      <c r="A145" s="14"/>
      <c r="B145" s="12"/>
      <c r="C145" s="12"/>
      <c r="D145" s="13"/>
      <c r="E145" s="13"/>
      <c r="F145" s="12"/>
      <c r="G145" s="12"/>
      <c r="H145" s="19" t="str">
        <f>IF($B145="","",IF(F145="",0,IF(SUMPRODUCT(--(Parts!$A$2:$A$101=F145))=1,N(G145)*SUMPRODUCT(--(Parts!$A$2:$A$101=F145),Parts!$C$2:$C$101),0)))</f>
        <v/>
      </c>
      <c r="I145" s="20"/>
      <c r="J145" s="19" t="str">
        <f>IF($B145="","",N(I145)*N(Dashboard!$B$6))</f>
        <v/>
      </c>
      <c r="K145" s="19" t="str">
        <f>IF($B145="","",H145+J145)</f>
        <v/>
      </c>
      <c r="L145" s="18" t="str">
        <f>IF(COUNTA($A145:$G145,$I145)=0,"",IF($B145="","Check ID",IF(SUMPRODUCT(--(Assets!$A$2:$A$201=$B145))&lt;&gt;1,"Check ID",IF(OR(AND($F145&lt;&gt;"",SUMPRODUCT(--(Parts!$A$2:$A$101=$F145))&lt;&gt;1),AND($F145="",N($G145)&gt;0)),"Check part",IF(OR(NOT(AND(ISNUMBER(A145),N(A145)&gt;=18264,N(A145)&lt;=73050)),NOT(OR(C145="PM",C145="Repair",C145="Inspection")),AND($F145&lt;&gt;"",$G145=""),AND($G145&lt;&gt;"",NOT(AND(ISNUMBER(G145),N(G145)&gt;=0,N(G145)&lt;=10000))),NOT(AND(ISNUMBER(I145),N(I145)&gt;=0,N(I145)&lt;=1000))),"Check inputs","OK")))))</f>
        <v/>
      </c>
      <c r="M145" s="21">
        <f>IF(AND($C145="PM",AND(ISNUMBER($A145),N($A145)&gt;=18264,N($A145)&lt;=73050)),$A145,0)</f>
        <v>0</v>
      </c>
    </row>
    <row r="146" ht="22" customHeight="1" spans="1:13" x14ac:dyDescent="0.25">
      <c r="A146" s="14"/>
      <c r="B146" s="12"/>
      <c r="C146" s="12"/>
      <c r="D146" s="13"/>
      <c r="E146" s="13"/>
      <c r="F146" s="12"/>
      <c r="G146" s="12"/>
      <c r="H146" s="19" t="str">
        <f>IF($B146="","",IF(F146="",0,IF(SUMPRODUCT(--(Parts!$A$2:$A$101=F146))=1,N(G146)*SUMPRODUCT(--(Parts!$A$2:$A$101=F146),Parts!$C$2:$C$101),0)))</f>
        <v/>
      </c>
      <c r="I146" s="20"/>
      <c r="J146" s="19" t="str">
        <f>IF($B146="","",N(I146)*N(Dashboard!$B$6))</f>
        <v/>
      </c>
      <c r="K146" s="19" t="str">
        <f>IF($B146="","",H146+J146)</f>
        <v/>
      </c>
      <c r="L146" s="18" t="str">
        <f>IF(COUNTA($A146:$G146,$I146)=0,"",IF($B146="","Check ID",IF(SUMPRODUCT(--(Assets!$A$2:$A$201=$B146))&lt;&gt;1,"Check ID",IF(OR(AND($F146&lt;&gt;"",SUMPRODUCT(--(Parts!$A$2:$A$101=$F146))&lt;&gt;1),AND($F146="",N($G146)&gt;0)),"Check part",IF(OR(NOT(AND(ISNUMBER(A146),N(A146)&gt;=18264,N(A146)&lt;=73050)),NOT(OR(C146="PM",C146="Repair",C146="Inspection")),AND($F146&lt;&gt;"",$G146=""),AND($G146&lt;&gt;"",NOT(AND(ISNUMBER(G146),N(G146)&gt;=0,N(G146)&lt;=10000))),NOT(AND(ISNUMBER(I146),N(I146)&gt;=0,N(I146)&lt;=1000))),"Check inputs","OK")))))</f>
        <v/>
      </c>
      <c r="M146" s="21">
        <f>IF(AND($C146="PM",AND(ISNUMBER($A146),N($A146)&gt;=18264,N($A146)&lt;=73050)),$A146,0)</f>
        <v>0</v>
      </c>
    </row>
    <row r="147" ht="22" customHeight="1" spans="1:13" x14ac:dyDescent="0.25">
      <c r="A147" s="14"/>
      <c r="B147" s="12"/>
      <c r="C147" s="12"/>
      <c r="D147" s="13"/>
      <c r="E147" s="13"/>
      <c r="F147" s="12"/>
      <c r="G147" s="12"/>
      <c r="H147" s="19" t="str">
        <f>IF($B147="","",IF(F147="",0,IF(SUMPRODUCT(--(Parts!$A$2:$A$101=F147))=1,N(G147)*SUMPRODUCT(--(Parts!$A$2:$A$101=F147),Parts!$C$2:$C$101),0)))</f>
        <v/>
      </c>
      <c r="I147" s="20"/>
      <c r="J147" s="19" t="str">
        <f>IF($B147="","",N(I147)*N(Dashboard!$B$6))</f>
        <v/>
      </c>
      <c r="K147" s="19" t="str">
        <f>IF($B147="","",H147+J147)</f>
        <v/>
      </c>
      <c r="L147" s="18" t="str">
        <f>IF(COUNTA($A147:$G147,$I147)=0,"",IF($B147="","Check ID",IF(SUMPRODUCT(--(Assets!$A$2:$A$201=$B147))&lt;&gt;1,"Check ID",IF(OR(AND($F147&lt;&gt;"",SUMPRODUCT(--(Parts!$A$2:$A$101=$F147))&lt;&gt;1),AND($F147="",N($G147)&gt;0)),"Check part",IF(OR(NOT(AND(ISNUMBER(A147),N(A147)&gt;=18264,N(A147)&lt;=73050)),NOT(OR(C147="PM",C147="Repair",C147="Inspection")),AND($F147&lt;&gt;"",$G147=""),AND($G147&lt;&gt;"",NOT(AND(ISNUMBER(G147),N(G147)&gt;=0,N(G147)&lt;=10000))),NOT(AND(ISNUMBER(I147),N(I147)&gt;=0,N(I147)&lt;=1000))),"Check inputs","OK")))))</f>
        <v/>
      </c>
      <c r="M147" s="21">
        <f>IF(AND($C147="PM",AND(ISNUMBER($A147),N($A147)&gt;=18264,N($A147)&lt;=73050)),$A147,0)</f>
        <v>0</v>
      </c>
    </row>
    <row r="148" ht="22" customHeight="1" spans="1:13" x14ac:dyDescent="0.25">
      <c r="A148" s="14"/>
      <c r="B148" s="12"/>
      <c r="C148" s="12"/>
      <c r="D148" s="13"/>
      <c r="E148" s="13"/>
      <c r="F148" s="12"/>
      <c r="G148" s="12"/>
      <c r="H148" s="19" t="str">
        <f>IF($B148="","",IF(F148="",0,IF(SUMPRODUCT(--(Parts!$A$2:$A$101=F148))=1,N(G148)*SUMPRODUCT(--(Parts!$A$2:$A$101=F148),Parts!$C$2:$C$101),0)))</f>
        <v/>
      </c>
      <c r="I148" s="20"/>
      <c r="J148" s="19" t="str">
        <f>IF($B148="","",N(I148)*N(Dashboard!$B$6))</f>
        <v/>
      </c>
      <c r="K148" s="19" t="str">
        <f>IF($B148="","",H148+J148)</f>
        <v/>
      </c>
      <c r="L148" s="18" t="str">
        <f>IF(COUNTA($A148:$G148,$I148)=0,"",IF($B148="","Check ID",IF(SUMPRODUCT(--(Assets!$A$2:$A$201=$B148))&lt;&gt;1,"Check ID",IF(OR(AND($F148&lt;&gt;"",SUMPRODUCT(--(Parts!$A$2:$A$101=$F148))&lt;&gt;1),AND($F148="",N($G148)&gt;0)),"Check part",IF(OR(NOT(AND(ISNUMBER(A148),N(A148)&gt;=18264,N(A148)&lt;=73050)),NOT(OR(C148="PM",C148="Repair",C148="Inspection")),AND($F148&lt;&gt;"",$G148=""),AND($G148&lt;&gt;"",NOT(AND(ISNUMBER(G148),N(G148)&gt;=0,N(G148)&lt;=10000))),NOT(AND(ISNUMBER(I148),N(I148)&gt;=0,N(I148)&lt;=1000))),"Check inputs","OK")))))</f>
        <v/>
      </c>
      <c r="M148" s="21">
        <f>IF(AND($C148="PM",AND(ISNUMBER($A148),N($A148)&gt;=18264,N($A148)&lt;=73050)),$A148,0)</f>
        <v>0</v>
      </c>
    </row>
    <row r="149" ht="22" customHeight="1" spans="1:13" x14ac:dyDescent="0.25">
      <c r="A149" s="14"/>
      <c r="B149" s="12"/>
      <c r="C149" s="12"/>
      <c r="D149" s="13"/>
      <c r="E149" s="13"/>
      <c r="F149" s="12"/>
      <c r="G149" s="12"/>
      <c r="H149" s="19" t="str">
        <f>IF($B149="","",IF(F149="",0,IF(SUMPRODUCT(--(Parts!$A$2:$A$101=F149))=1,N(G149)*SUMPRODUCT(--(Parts!$A$2:$A$101=F149),Parts!$C$2:$C$101),0)))</f>
        <v/>
      </c>
      <c r="I149" s="20"/>
      <c r="J149" s="19" t="str">
        <f>IF($B149="","",N(I149)*N(Dashboard!$B$6))</f>
        <v/>
      </c>
      <c r="K149" s="19" t="str">
        <f>IF($B149="","",H149+J149)</f>
        <v/>
      </c>
      <c r="L149" s="18" t="str">
        <f>IF(COUNTA($A149:$G149,$I149)=0,"",IF($B149="","Check ID",IF(SUMPRODUCT(--(Assets!$A$2:$A$201=$B149))&lt;&gt;1,"Check ID",IF(OR(AND($F149&lt;&gt;"",SUMPRODUCT(--(Parts!$A$2:$A$101=$F149))&lt;&gt;1),AND($F149="",N($G149)&gt;0)),"Check part",IF(OR(NOT(AND(ISNUMBER(A149),N(A149)&gt;=18264,N(A149)&lt;=73050)),NOT(OR(C149="PM",C149="Repair",C149="Inspection")),AND($F149&lt;&gt;"",$G149=""),AND($G149&lt;&gt;"",NOT(AND(ISNUMBER(G149),N(G149)&gt;=0,N(G149)&lt;=10000))),NOT(AND(ISNUMBER(I149),N(I149)&gt;=0,N(I149)&lt;=1000))),"Check inputs","OK")))))</f>
        <v/>
      </c>
      <c r="M149" s="21">
        <f>IF(AND($C149="PM",AND(ISNUMBER($A149),N($A149)&gt;=18264,N($A149)&lt;=73050)),$A149,0)</f>
        <v>0</v>
      </c>
    </row>
    <row r="150" ht="22" customHeight="1" spans="1:13" x14ac:dyDescent="0.25">
      <c r="A150" s="14"/>
      <c r="B150" s="12"/>
      <c r="C150" s="12"/>
      <c r="D150" s="13"/>
      <c r="E150" s="13"/>
      <c r="F150" s="12"/>
      <c r="G150" s="12"/>
      <c r="H150" s="19" t="str">
        <f>IF($B150="","",IF(F150="",0,IF(SUMPRODUCT(--(Parts!$A$2:$A$101=F150))=1,N(G150)*SUMPRODUCT(--(Parts!$A$2:$A$101=F150),Parts!$C$2:$C$101),0)))</f>
        <v/>
      </c>
      <c r="I150" s="20"/>
      <c r="J150" s="19" t="str">
        <f>IF($B150="","",N(I150)*N(Dashboard!$B$6))</f>
        <v/>
      </c>
      <c r="K150" s="19" t="str">
        <f>IF($B150="","",H150+J150)</f>
        <v/>
      </c>
      <c r="L150" s="18" t="str">
        <f>IF(COUNTA($A150:$G150,$I150)=0,"",IF($B150="","Check ID",IF(SUMPRODUCT(--(Assets!$A$2:$A$201=$B150))&lt;&gt;1,"Check ID",IF(OR(AND($F150&lt;&gt;"",SUMPRODUCT(--(Parts!$A$2:$A$101=$F150))&lt;&gt;1),AND($F150="",N($G150)&gt;0)),"Check part",IF(OR(NOT(AND(ISNUMBER(A150),N(A150)&gt;=18264,N(A150)&lt;=73050)),NOT(OR(C150="PM",C150="Repair",C150="Inspection")),AND($F150&lt;&gt;"",$G150=""),AND($G150&lt;&gt;"",NOT(AND(ISNUMBER(G150),N(G150)&gt;=0,N(G150)&lt;=10000))),NOT(AND(ISNUMBER(I150),N(I150)&gt;=0,N(I150)&lt;=1000))),"Check inputs","OK")))))</f>
        <v/>
      </c>
      <c r="M150" s="21">
        <f>IF(AND($C150="PM",AND(ISNUMBER($A150),N($A150)&gt;=18264,N($A150)&lt;=73050)),$A150,0)</f>
        <v>0</v>
      </c>
    </row>
    <row r="151" ht="22" customHeight="1" spans="1:13" x14ac:dyDescent="0.25">
      <c r="A151" s="14"/>
      <c r="B151" s="12"/>
      <c r="C151" s="12"/>
      <c r="D151" s="13"/>
      <c r="E151" s="13"/>
      <c r="F151" s="12"/>
      <c r="G151" s="12"/>
      <c r="H151" s="19" t="str">
        <f>IF($B151="","",IF(F151="",0,IF(SUMPRODUCT(--(Parts!$A$2:$A$101=F151))=1,N(G151)*SUMPRODUCT(--(Parts!$A$2:$A$101=F151),Parts!$C$2:$C$101),0)))</f>
        <v/>
      </c>
      <c r="I151" s="20"/>
      <c r="J151" s="19" t="str">
        <f>IF($B151="","",N(I151)*N(Dashboard!$B$6))</f>
        <v/>
      </c>
      <c r="K151" s="19" t="str">
        <f>IF($B151="","",H151+J151)</f>
        <v/>
      </c>
      <c r="L151" s="18" t="str">
        <f>IF(COUNTA($A151:$G151,$I151)=0,"",IF($B151="","Check ID",IF(SUMPRODUCT(--(Assets!$A$2:$A$201=$B151))&lt;&gt;1,"Check ID",IF(OR(AND($F151&lt;&gt;"",SUMPRODUCT(--(Parts!$A$2:$A$101=$F151))&lt;&gt;1),AND($F151="",N($G151)&gt;0)),"Check part",IF(OR(NOT(AND(ISNUMBER(A151),N(A151)&gt;=18264,N(A151)&lt;=73050)),NOT(OR(C151="PM",C151="Repair",C151="Inspection")),AND($F151&lt;&gt;"",$G151=""),AND($G151&lt;&gt;"",NOT(AND(ISNUMBER(G151),N(G151)&gt;=0,N(G151)&lt;=10000))),NOT(AND(ISNUMBER(I151),N(I151)&gt;=0,N(I151)&lt;=1000))),"Check inputs","OK")))))</f>
        <v/>
      </c>
      <c r="M151" s="21">
        <f>IF(AND($C151="PM",AND(ISNUMBER($A151),N($A151)&gt;=18264,N($A151)&lt;=73050)),$A151,0)</f>
        <v>0</v>
      </c>
    </row>
    <row r="152" ht="22" customHeight="1" spans="1:13" x14ac:dyDescent="0.25">
      <c r="A152" s="14"/>
      <c r="B152" s="12"/>
      <c r="C152" s="12"/>
      <c r="D152" s="13"/>
      <c r="E152" s="13"/>
      <c r="F152" s="12"/>
      <c r="G152" s="12"/>
      <c r="H152" s="19" t="str">
        <f>IF($B152="","",IF(F152="",0,IF(SUMPRODUCT(--(Parts!$A$2:$A$101=F152))=1,N(G152)*SUMPRODUCT(--(Parts!$A$2:$A$101=F152),Parts!$C$2:$C$101),0)))</f>
        <v/>
      </c>
      <c r="I152" s="20"/>
      <c r="J152" s="19" t="str">
        <f>IF($B152="","",N(I152)*N(Dashboard!$B$6))</f>
        <v/>
      </c>
      <c r="K152" s="19" t="str">
        <f>IF($B152="","",H152+J152)</f>
        <v/>
      </c>
      <c r="L152" s="18" t="str">
        <f>IF(COUNTA($A152:$G152,$I152)=0,"",IF($B152="","Check ID",IF(SUMPRODUCT(--(Assets!$A$2:$A$201=$B152))&lt;&gt;1,"Check ID",IF(OR(AND($F152&lt;&gt;"",SUMPRODUCT(--(Parts!$A$2:$A$101=$F152))&lt;&gt;1),AND($F152="",N($G152)&gt;0)),"Check part",IF(OR(NOT(AND(ISNUMBER(A152),N(A152)&gt;=18264,N(A152)&lt;=73050)),NOT(OR(C152="PM",C152="Repair",C152="Inspection")),AND($F152&lt;&gt;"",$G152=""),AND($G152&lt;&gt;"",NOT(AND(ISNUMBER(G152),N(G152)&gt;=0,N(G152)&lt;=10000))),NOT(AND(ISNUMBER(I152),N(I152)&gt;=0,N(I152)&lt;=1000))),"Check inputs","OK")))))</f>
        <v/>
      </c>
      <c r="M152" s="21">
        <f>IF(AND($C152="PM",AND(ISNUMBER($A152),N($A152)&gt;=18264,N($A152)&lt;=73050)),$A152,0)</f>
        <v>0</v>
      </c>
    </row>
    <row r="153" ht="22" customHeight="1" spans="1:13" x14ac:dyDescent="0.25">
      <c r="A153" s="14"/>
      <c r="B153" s="12"/>
      <c r="C153" s="12"/>
      <c r="D153" s="13"/>
      <c r="E153" s="13"/>
      <c r="F153" s="12"/>
      <c r="G153" s="12"/>
      <c r="H153" s="19" t="str">
        <f>IF($B153="","",IF(F153="",0,IF(SUMPRODUCT(--(Parts!$A$2:$A$101=F153))=1,N(G153)*SUMPRODUCT(--(Parts!$A$2:$A$101=F153),Parts!$C$2:$C$101),0)))</f>
        <v/>
      </c>
      <c r="I153" s="20"/>
      <c r="J153" s="19" t="str">
        <f>IF($B153="","",N(I153)*N(Dashboard!$B$6))</f>
        <v/>
      </c>
      <c r="K153" s="19" t="str">
        <f>IF($B153="","",H153+J153)</f>
        <v/>
      </c>
      <c r="L153" s="18" t="str">
        <f>IF(COUNTA($A153:$G153,$I153)=0,"",IF($B153="","Check ID",IF(SUMPRODUCT(--(Assets!$A$2:$A$201=$B153))&lt;&gt;1,"Check ID",IF(OR(AND($F153&lt;&gt;"",SUMPRODUCT(--(Parts!$A$2:$A$101=$F153))&lt;&gt;1),AND($F153="",N($G153)&gt;0)),"Check part",IF(OR(NOT(AND(ISNUMBER(A153),N(A153)&gt;=18264,N(A153)&lt;=73050)),NOT(OR(C153="PM",C153="Repair",C153="Inspection")),AND($F153&lt;&gt;"",$G153=""),AND($G153&lt;&gt;"",NOT(AND(ISNUMBER(G153),N(G153)&gt;=0,N(G153)&lt;=10000))),NOT(AND(ISNUMBER(I153),N(I153)&gt;=0,N(I153)&lt;=1000))),"Check inputs","OK")))))</f>
        <v/>
      </c>
      <c r="M153" s="21">
        <f>IF(AND($C153="PM",AND(ISNUMBER($A153),N($A153)&gt;=18264,N($A153)&lt;=73050)),$A153,0)</f>
        <v>0</v>
      </c>
    </row>
    <row r="154" ht="22" customHeight="1" spans="1:13" x14ac:dyDescent="0.25">
      <c r="A154" s="14"/>
      <c r="B154" s="12"/>
      <c r="C154" s="12"/>
      <c r="D154" s="13"/>
      <c r="E154" s="13"/>
      <c r="F154" s="12"/>
      <c r="G154" s="12"/>
      <c r="H154" s="19" t="str">
        <f>IF($B154="","",IF(F154="",0,IF(SUMPRODUCT(--(Parts!$A$2:$A$101=F154))=1,N(G154)*SUMPRODUCT(--(Parts!$A$2:$A$101=F154),Parts!$C$2:$C$101),0)))</f>
        <v/>
      </c>
      <c r="I154" s="20"/>
      <c r="J154" s="19" t="str">
        <f>IF($B154="","",N(I154)*N(Dashboard!$B$6))</f>
        <v/>
      </c>
      <c r="K154" s="19" t="str">
        <f>IF($B154="","",H154+J154)</f>
        <v/>
      </c>
      <c r="L154" s="18" t="str">
        <f>IF(COUNTA($A154:$G154,$I154)=0,"",IF($B154="","Check ID",IF(SUMPRODUCT(--(Assets!$A$2:$A$201=$B154))&lt;&gt;1,"Check ID",IF(OR(AND($F154&lt;&gt;"",SUMPRODUCT(--(Parts!$A$2:$A$101=$F154))&lt;&gt;1),AND($F154="",N($G154)&gt;0)),"Check part",IF(OR(NOT(AND(ISNUMBER(A154),N(A154)&gt;=18264,N(A154)&lt;=73050)),NOT(OR(C154="PM",C154="Repair",C154="Inspection")),AND($F154&lt;&gt;"",$G154=""),AND($G154&lt;&gt;"",NOT(AND(ISNUMBER(G154),N(G154)&gt;=0,N(G154)&lt;=10000))),NOT(AND(ISNUMBER(I154),N(I154)&gt;=0,N(I154)&lt;=1000))),"Check inputs","OK")))))</f>
        <v/>
      </c>
      <c r="M154" s="21">
        <f>IF(AND($C154="PM",AND(ISNUMBER($A154),N($A154)&gt;=18264,N($A154)&lt;=73050)),$A154,0)</f>
        <v>0</v>
      </c>
    </row>
    <row r="155" ht="22" customHeight="1" spans="1:13" x14ac:dyDescent="0.25">
      <c r="A155" s="14"/>
      <c r="B155" s="12"/>
      <c r="C155" s="12"/>
      <c r="D155" s="13"/>
      <c r="E155" s="13"/>
      <c r="F155" s="12"/>
      <c r="G155" s="12"/>
      <c r="H155" s="19" t="str">
        <f>IF($B155="","",IF(F155="",0,IF(SUMPRODUCT(--(Parts!$A$2:$A$101=F155))=1,N(G155)*SUMPRODUCT(--(Parts!$A$2:$A$101=F155),Parts!$C$2:$C$101),0)))</f>
        <v/>
      </c>
      <c r="I155" s="20"/>
      <c r="J155" s="19" t="str">
        <f>IF($B155="","",N(I155)*N(Dashboard!$B$6))</f>
        <v/>
      </c>
      <c r="K155" s="19" t="str">
        <f>IF($B155="","",H155+J155)</f>
        <v/>
      </c>
      <c r="L155" s="18" t="str">
        <f>IF(COUNTA($A155:$G155,$I155)=0,"",IF($B155="","Check ID",IF(SUMPRODUCT(--(Assets!$A$2:$A$201=$B155))&lt;&gt;1,"Check ID",IF(OR(AND($F155&lt;&gt;"",SUMPRODUCT(--(Parts!$A$2:$A$101=$F155))&lt;&gt;1),AND($F155="",N($G155)&gt;0)),"Check part",IF(OR(NOT(AND(ISNUMBER(A155),N(A155)&gt;=18264,N(A155)&lt;=73050)),NOT(OR(C155="PM",C155="Repair",C155="Inspection")),AND($F155&lt;&gt;"",$G155=""),AND($G155&lt;&gt;"",NOT(AND(ISNUMBER(G155),N(G155)&gt;=0,N(G155)&lt;=10000))),NOT(AND(ISNUMBER(I155),N(I155)&gt;=0,N(I155)&lt;=1000))),"Check inputs","OK")))))</f>
        <v/>
      </c>
      <c r="M155" s="21">
        <f>IF(AND($C155="PM",AND(ISNUMBER($A155),N($A155)&gt;=18264,N($A155)&lt;=73050)),$A155,0)</f>
        <v>0</v>
      </c>
    </row>
    <row r="156" ht="22" customHeight="1" spans="1:13" x14ac:dyDescent="0.25">
      <c r="A156" s="14"/>
      <c r="B156" s="12"/>
      <c r="C156" s="12"/>
      <c r="D156" s="13"/>
      <c r="E156" s="13"/>
      <c r="F156" s="12"/>
      <c r="G156" s="12"/>
      <c r="H156" s="19" t="str">
        <f>IF($B156="","",IF(F156="",0,IF(SUMPRODUCT(--(Parts!$A$2:$A$101=F156))=1,N(G156)*SUMPRODUCT(--(Parts!$A$2:$A$101=F156),Parts!$C$2:$C$101),0)))</f>
        <v/>
      </c>
      <c r="I156" s="20"/>
      <c r="J156" s="19" t="str">
        <f>IF($B156="","",N(I156)*N(Dashboard!$B$6))</f>
        <v/>
      </c>
      <c r="K156" s="19" t="str">
        <f>IF($B156="","",H156+J156)</f>
        <v/>
      </c>
      <c r="L156" s="18" t="str">
        <f>IF(COUNTA($A156:$G156,$I156)=0,"",IF($B156="","Check ID",IF(SUMPRODUCT(--(Assets!$A$2:$A$201=$B156))&lt;&gt;1,"Check ID",IF(OR(AND($F156&lt;&gt;"",SUMPRODUCT(--(Parts!$A$2:$A$101=$F156))&lt;&gt;1),AND($F156="",N($G156)&gt;0)),"Check part",IF(OR(NOT(AND(ISNUMBER(A156),N(A156)&gt;=18264,N(A156)&lt;=73050)),NOT(OR(C156="PM",C156="Repair",C156="Inspection")),AND($F156&lt;&gt;"",$G156=""),AND($G156&lt;&gt;"",NOT(AND(ISNUMBER(G156),N(G156)&gt;=0,N(G156)&lt;=10000))),NOT(AND(ISNUMBER(I156),N(I156)&gt;=0,N(I156)&lt;=1000))),"Check inputs","OK")))))</f>
        <v/>
      </c>
      <c r="M156" s="21">
        <f>IF(AND($C156="PM",AND(ISNUMBER($A156),N($A156)&gt;=18264,N($A156)&lt;=73050)),$A156,0)</f>
        <v>0</v>
      </c>
    </row>
    <row r="157" ht="22" customHeight="1" spans="1:13" x14ac:dyDescent="0.25">
      <c r="A157" s="14"/>
      <c r="B157" s="12"/>
      <c r="C157" s="12"/>
      <c r="D157" s="13"/>
      <c r="E157" s="13"/>
      <c r="F157" s="12"/>
      <c r="G157" s="12"/>
      <c r="H157" s="19" t="str">
        <f>IF($B157="","",IF(F157="",0,IF(SUMPRODUCT(--(Parts!$A$2:$A$101=F157))=1,N(G157)*SUMPRODUCT(--(Parts!$A$2:$A$101=F157),Parts!$C$2:$C$101),0)))</f>
        <v/>
      </c>
      <c r="I157" s="20"/>
      <c r="J157" s="19" t="str">
        <f>IF($B157="","",N(I157)*N(Dashboard!$B$6))</f>
        <v/>
      </c>
      <c r="K157" s="19" t="str">
        <f>IF($B157="","",H157+J157)</f>
        <v/>
      </c>
      <c r="L157" s="18" t="str">
        <f>IF(COUNTA($A157:$G157,$I157)=0,"",IF($B157="","Check ID",IF(SUMPRODUCT(--(Assets!$A$2:$A$201=$B157))&lt;&gt;1,"Check ID",IF(OR(AND($F157&lt;&gt;"",SUMPRODUCT(--(Parts!$A$2:$A$101=$F157))&lt;&gt;1),AND($F157="",N($G157)&gt;0)),"Check part",IF(OR(NOT(AND(ISNUMBER(A157),N(A157)&gt;=18264,N(A157)&lt;=73050)),NOT(OR(C157="PM",C157="Repair",C157="Inspection")),AND($F157&lt;&gt;"",$G157=""),AND($G157&lt;&gt;"",NOT(AND(ISNUMBER(G157),N(G157)&gt;=0,N(G157)&lt;=10000))),NOT(AND(ISNUMBER(I157),N(I157)&gt;=0,N(I157)&lt;=1000))),"Check inputs","OK")))))</f>
        <v/>
      </c>
      <c r="M157" s="21">
        <f>IF(AND($C157="PM",AND(ISNUMBER($A157),N($A157)&gt;=18264,N($A157)&lt;=73050)),$A157,0)</f>
        <v>0</v>
      </c>
    </row>
    <row r="158" ht="22" customHeight="1" spans="1:13" x14ac:dyDescent="0.25">
      <c r="A158" s="14"/>
      <c r="B158" s="12"/>
      <c r="C158" s="12"/>
      <c r="D158" s="13"/>
      <c r="E158" s="13"/>
      <c r="F158" s="12"/>
      <c r="G158" s="12"/>
      <c r="H158" s="19" t="str">
        <f>IF($B158="","",IF(F158="",0,IF(SUMPRODUCT(--(Parts!$A$2:$A$101=F158))=1,N(G158)*SUMPRODUCT(--(Parts!$A$2:$A$101=F158),Parts!$C$2:$C$101),0)))</f>
        <v/>
      </c>
      <c r="I158" s="20"/>
      <c r="J158" s="19" t="str">
        <f>IF($B158="","",N(I158)*N(Dashboard!$B$6))</f>
        <v/>
      </c>
      <c r="K158" s="19" t="str">
        <f>IF($B158="","",H158+J158)</f>
        <v/>
      </c>
      <c r="L158" s="18" t="str">
        <f>IF(COUNTA($A158:$G158,$I158)=0,"",IF($B158="","Check ID",IF(SUMPRODUCT(--(Assets!$A$2:$A$201=$B158))&lt;&gt;1,"Check ID",IF(OR(AND($F158&lt;&gt;"",SUMPRODUCT(--(Parts!$A$2:$A$101=$F158))&lt;&gt;1),AND($F158="",N($G158)&gt;0)),"Check part",IF(OR(NOT(AND(ISNUMBER(A158),N(A158)&gt;=18264,N(A158)&lt;=73050)),NOT(OR(C158="PM",C158="Repair",C158="Inspection")),AND($F158&lt;&gt;"",$G158=""),AND($G158&lt;&gt;"",NOT(AND(ISNUMBER(G158),N(G158)&gt;=0,N(G158)&lt;=10000))),NOT(AND(ISNUMBER(I158),N(I158)&gt;=0,N(I158)&lt;=1000))),"Check inputs","OK")))))</f>
        <v/>
      </c>
      <c r="M158" s="21">
        <f>IF(AND($C158="PM",AND(ISNUMBER($A158),N($A158)&gt;=18264,N($A158)&lt;=73050)),$A158,0)</f>
        <v>0</v>
      </c>
    </row>
    <row r="159" ht="22" customHeight="1" spans="1:13" x14ac:dyDescent="0.25">
      <c r="A159" s="14"/>
      <c r="B159" s="12"/>
      <c r="C159" s="12"/>
      <c r="D159" s="13"/>
      <c r="E159" s="13"/>
      <c r="F159" s="12"/>
      <c r="G159" s="12"/>
      <c r="H159" s="19" t="str">
        <f>IF($B159="","",IF(F159="",0,IF(SUMPRODUCT(--(Parts!$A$2:$A$101=F159))=1,N(G159)*SUMPRODUCT(--(Parts!$A$2:$A$101=F159),Parts!$C$2:$C$101),0)))</f>
        <v/>
      </c>
      <c r="I159" s="20"/>
      <c r="J159" s="19" t="str">
        <f>IF($B159="","",N(I159)*N(Dashboard!$B$6))</f>
        <v/>
      </c>
      <c r="K159" s="19" t="str">
        <f>IF($B159="","",H159+J159)</f>
        <v/>
      </c>
      <c r="L159" s="18" t="str">
        <f>IF(COUNTA($A159:$G159,$I159)=0,"",IF($B159="","Check ID",IF(SUMPRODUCT(--(Assets!$A$2:$A$201=$B159))&lt;&gt;1,"Check ID",IF(OR(AND($F159&lt;&gt;"",SUMPRODUCT(--(Parts!$A$2:$A$101=$F159))&lt;&gt;1),AND($F159="",N($G159)&gt;0)),"Check part",IF(OR(NOT(AND(ISNUMBER(A159),N(A159)&gt;=18264,N(A159)&lt;=73050)),NOT(OR(C159="PM",C159="Repair",C159="Inspection")),AND($F159&lt;&gt;"",$G159=""),AND($G159&lt;&gt;"",NOT(AND(ISNUMBER(G159),N(G159)&gt;=0,N(G159)&lt;=10000))),NOT(AND(ISNUMBER(I159),N(I159)&gt;=0,N(I159)&lt;=1000))),"Check inputs","OK")))))</f>
        <v/>
      </c>
      <c r="M159" s="21">
        <f>IF(AND($C159="PM",AND(ISNUMBER($A159),N($A159)&gt;=18264,N($A159)&lt;=73050)),$A159,0)</f>
        <v>0</v>
      </c>
    </row>
    <row r="160" ht="22" customHeight="1" spans="1:13" x14ac:dyDescent="0.25">
      <c r="A160" s="14"/>
      <c r="B160" s="12"/>
      <c r="C160" s="12"/>
      <c r="D160" s="13"/>
      <c r="E160" s="13"/>
      <c r="F160" s="12"/>
      <c r="G160" s="12"/>
      <c r="H160" s="19" t="str">
        <f>IF($B160="","",IF(F160="",0,IF(SUMPRODUCT(--(Parts!$A$2:$A$101=F160))=1,N(G160)*SUMPRODUCT(--(Parts!$A$2:$A$101=F160),Parts!$C$2:$C$101),0)))</f>
        <v/>
      </c>
      <c r="I160" s="20"/>
      <c r="J160" s="19" t="str">
        <f>IF($B160="","",N(I160)*N(Dashboard!$B$6))</f>
        <v/>
      </c>
      <c r="K160" s="19" t="str">
        <f>IF($B160="","",H160+J160)</f>
        <v/>
      </c>
      <c r="L160" s="18" t="str">
        <f>IF(COUNTA($A160:$G160,$I160)=0,"",IF($B160="","Check ID",IF(SUMPRODUCT(--(Assets!$A$2:$A$201=$B160))&lt;&gt;1,"Check ID",IF(OR(AND($F160&lt;&gt;"",SUMPRODUCT(--(Parts!$A$2:$A$101=$F160))&lt;&gt;1),AND($F160="",N($G160)&gt;0)),"Check part",IF(OR(NOT(AND(ISNUMBER(A160),N(A160)&gt;=18264,N(A160)&lt;=73050)),NOT(OR(C160="PM",C160="Repair",C160="Inspection")),AND($F160&lt;&gt;"",$G160=""),AND($G160&lt;&gt;"",NOT(AND(ISNUMBER(G160),N(G160)&gt;=0,N(G160)&lt;=10000))),NOT(AND(ISNUMBER(I160),N(I160)&gt;=0,N(I160)&lt;=1000))),"Check inputs","OK")))))</f>
        <v/>
      </c>
      <c r="M160" s="21">
        <f>IF(AND($C160="PM",AND(ISNUMBER($A160),N($A160)&gt;=18264,N($A160)&lt;=73050)),$A160,0)</f>
        <v>0</v>
      </c>
    </row>
    <row r="161" ht="22" customHeight="1" spans="1:13" x14ac:dyDescent="0.25">
      <c r="A161" s="14"/>
      <c r="B161" s="12"/>
      <c r="C161" s="12"/>
      <c r="D161" s="13"/>
      <c r="E161" s="13"/>
      <c r="F161" s="12"/>
      <c r="G161" s="12"/>
      <c r="H161" s="19" t="str">
        <f>IF($B161="","",IF(F161="",0,IF(SUMPRODUCT(--(Parts!$A$2:$A$101=F161))=1,N(G161)*SUMPRODUCT(--(Parts!$A$2:$A$101=F161),Parts!$C$2:$C$101),0)))</f>
        <v/>
      </c>
      <c r="I161" s="20"/>
      <c r="J161" s="19" t="str">
        <f>IF($B161="","",N(I161)*N(Dashboard!$B$6))</f>
        <v/>
      </c>
      <c r="K161" s="19" t="str">
        <f>IF($B161="","",H161+J161)</f>
        <v/>
      </c>
      <c r="L161" s="18" t="str">
        <f>IF(COUNTA($A161:$G161,$I161)=0,"",IF($B161="","Check ID",IF(SUMPRODUCT(--(Assets!$A$2:$A$201=$B161))&lt;&gt;1,"Check ID",IF(OR(AND($F161&lt;&gt;"",SUMPRODUCT(--(Parts!$A$2:$A$101=$F161))&lt;&gt;1),AND($F161="",N($G161)&gt;0)),"Check part",IF(OR(NOT(AND(ISNUMBER(A161),N(A161)&gt;=18264,N(A161)&lt;=73050)),NOT(OR(C161="PM",C161="Repair",C161="Inspection")),AND($F161&lt;&gt;"",$G161=""),AND($G161&lt;&gt;"",NOT(AND(ISNUMBER(G161),N(G161)&gt;=0,N(G161)&lt;=10000))),NOT(AND(ISNUMBER(I161),N(I161)&gt;=0,N(I161)&lt;=1000))),"Check inputs","OK")))))</f>
        <v/>
      </c>
      <c r="M161" s="21">
        <f>IF(AND($C161="PM",AND(ISNUMBER($A161),N($A161)&gt;=18264,N($A161)&lt;=73050)),$A161,0)</f>
        <v>0</v>
      </c>
    </row>
    <row r="162" ht="22" customHeight="1" spans="1:13" x14ac:dyDescent="0.25">
      <c r="A162" s="14"/>
      <c r="B162" s="12"/>
      <c r="C162" s="12"/>
      <c r="D162" s="13"/>
      <c r="E162" s="13"/>
      <c r="F162" s="12"/>
      <c r="G162" s="12"/>
      <c r="H162" s="19" t="str">
        <f>IF($B162="","",IF(F162="",0,IF(SUMPRODUCT(--(Parts!$A$2:$A$101=F162))=1,N(G162)*SUMPRODUCT(--(Parts!$A$2:$A$101=F162),Parts!$C$2:$C$101),0)))</f>
        <v/>
      </c>
      <c r="I162" s="20"/>
      <c r="J162" s="19" t="str">
        <f>IF($B162="","",N(I162)*N(Dashboard!$B$6))</f>
        <v/>
      </c>
      <c r="K162" s="19" t="str">
        <f>IF($B162="","",H162+J162)</f>
        <v/>
      </c>
      <c r="L162" s="18" t="str">
        <f>IF(COUNTA($A162:$G162,$I162)=0,"",IF($B162="","Check ID",IF(SUMPRODUCT(--(Assets!$A$2:$A$201=$B162))&lt;&gt;1,"Check ID",IF(OR(AND($F162&lt;&gt;"",SUMPRODUCT(--(Parts!$A$2:$A$101=$F162))&lt;&gt;1),AND($F162="",N($G162)&gt;0)),"Check part",IF(OR(NOT(AND(ISNUMBER(A162),N(A162)&gt;=18264,N(A162)&lt;=73050)),NOT(OR(C162="PM",C162="Repair",C162="Inspection")),AND($F162&lt;&gt;"",$G162=""),AND($G162&lt;&gt;"",NOT(AND(ISNUMBER(G162),N(G162)&gt;=0,N(G162)&lt;=10000))),NOT(AND(ISNUMBER(I162),N(I162)&gt;=0,N(I162)&lt;=1000))),"Check inputs","OK")))))</f>
        <v/>
      </c>
      <c r="M162" s="21">
        <f>IF(AND($C162="PM",AND(ISNUMBER($A162),N($A162)&gt;=18264,N($A162)&lt;=73050)),$A162,0)</f>
        <v>0</v>
      </c>
    </row>
    <row r="163" ht="22" customHeight="1" spans="1:13" x14ac:dyDescent="0.25">
      <c r="A163" s="14"/>
      <c r="B163" s="12"/>
      <c r="C163" s="12"/>
      <c r="D163" s="13"/>
      <c r="E163" s="13"/>
      <c r="F163" s="12"/>
      <c r="G163" s="12"/>
      <c r="H163" s="19" t="str">
        <f>IF($B163="","",IF(F163="",0,IF(SUMPRODUCT(--(Parts!$A$2:$A$101=F163))=1,N(G163)*SUMPRODUCT(--(Parts!$A$2:$A$101=F163),Parts!$C$2:$C$101),0)))</f>
        <v/>
      </c>
      <c r="I163" s="20"/>
      <c r="J163" s="19" t="str">
        <f>IF($B163="","",N(I163)*N(Dashboard!$B$6))</f>
        <v/>
      </c>
      <c r="K163" s="19" t="str">
        <f>IF($B163="","",H163+J163)</f>
        <v/>
      </c>
      <c r="L163" s="18" t="str">
        <f>IF(COUNTA($A163:$G163,$I163)=0,"",IF($B163="","Check ID",IF(SUMPRODUCT(--(Assets!$A$2:$A$201=$B163))&lt;&gt;1,"Check ID",IF(OR(AND($F163&lt;&gt;"",SUMPRODUCT(--(Parts!$A$2:$A$101=$F163))&lt;&gt;1),AND($F163="",N($G163)&gt;0)),"Check part",IF(OR(NOT(AND(ISNUMBER(A163),N(A163)&gt;=18264,N(A163)&lt;=73050)),NOT(OR(C163="PM",C163="Repair",C163="Inspection")),AND($F163&lt;&gt;"",$G163=""),AND($G163&lt;&gt;"",NOT(AND(ISNUMBER(G163),N(G163)&gt;=0,N(G163)&lt;=10000))),NOT(AND(ISNUMBER(I163),N(I163)&gt;=0,N(I163)&lt;=1000))),"Check inputs","OK")))))</f>
        <v/>
      </c>
      <c r="M163" s="21">
        <f>IF(AND($C163="PM",AND(ISNUMBER($A163),N($A163)&gt;=18264,N($A163)&lt;=73050)),$A163,0)</f>
        <v>0</v>
      </c>
    </row>
    <row r="164" ht="22" customHeight="1" spans="1:13" x14ac:dyDescent="0.25">
      <c r="A164" s="14"/>
      <c r="B164" s="12"/>
      <c r="C164" s="12"/>
      <c r="D164" s="13"/>
      <c r="E164" s="13"/>
      <c r="F164" s="12"/>
      <c r="G164" s="12"/>
      <c r="H164" s="19" t="str">
        <f>IF($B164="","",IF(F164="",0,IF(SUMPRODUCT(--(Parts!$A$2:$A$101=F164))=1,N(G164)*SUMPRODUCT(--(Parts!$A$2:$A$101=F164),Parts!$C$2:$C$101),0)))</f>
        <v/>
      </c>
      <c r="I164" s="20"/>
      <c r="J164" s="19" t="str">
        <f>IF($B164="","",N(I164)*N(Dashboard!$B$6))</f>
        <v/>
      </c>
      <c r="K164" s="19" t="str">
        <f>IF($B164="","",H164+J164)</f>
        <v/>
      </c>
      <c r="L164" s="18" t="str">
        <f>IF(COUNTA($A164:$G164,$I164)=0,"",IF($B164="","Check ID",IF(SUMPRODUCT(--(Assets!$A$2:$A$201=$B164))&lt;&gt;1,"Check ID",IF(OR(AND($F164&lt;&gt;"",SUMPRODUCT(--(Parts!$A$2:$A$101=$F164))&lt;&gt;1),AND($F164="",N($G164)&gt;0)),"Check part",IF(OR(NOT(AND(ISNUMBER(A164),N(A164)&gt;=18264,N(A164)&lt;=73050)),NOT(OR(C164="PM",C164="Repair",C164="Inspection")),AND($F164&lt;&gt;"",$G164=""),AND($G164&lt;&gt;"",NOT(AND(ISNUMBER(G164),N(G164)&gt;=0,N(G164)&lt;=10000))),NOT(AND(ISNUMBER(I164),N(I164)&gt;=0,N(I164)&lt;=1000))),"Check inputs","OK")))))</f>
        <v/>
      </c>
      <c r="M164" s="21">
        <f>IF(AND($C164="PM",AND(ISNUMBER($A164),N($A164)&gt;=18264,N($A164)&lt;=73050)),$A164,0)</f>
        <v>0</v>
      </c>
    </row>
    <row r="165" ht="22" customHeight="1" spans="1:13" x14ac:dyDescent="0.25">
      <c r="A165" s="14"/>
      <c r="B165" s="12"/>
      <c r="C165" s="12"/>
      <c r="D165" s="13"/>
      <c r="E165" s="13"/>
      <c r="F165" s="12"/>
      <c r="G165" s="12"/>
      <c r="H165" s="19" t="str">
        <f>IF($B165="","",IF(F165="",0,IF(SUMPRODUCT(--(Parts!$A$2:$A$101=F165))=1,N(G165)*SUMPRODUCT(--(Parts!$A$2:$A$101=F165),Parts!$C$2:$C$101),0)))</f>
        <v/>
      </c>
      <c r="I165" s="20"/>
      <c r="J165" s="19" t="str">
        <f>IF($B165="","",N(I165)*N(Dashboard!$B$6))</f>
        <v/>
      </c>
      <c r="K165" s="19" t="str">
        <f>IF($B165="","",H165+J165)</f>
        <v/>
      </c>
      <c r="L165" s="18" t="str">
        <f>IF(COUNTA($A165:$G165,$I165)=0,"",IF($B165="","Check ID",IF(SUMPRODUCT(--(Assets!$A$2:$A$201=$B165))&lt;&gt;1,"Check ID",IF(OR(AND($F165&lt;&gt;"",SUMPRODUCT(--(Parts!$A$2:$A$101=$F165))&lt;&gt;1),AND($F165="",N($G165)&gt;0)),"Check part",IF(OR(NOT(AND(ISNUMBER(A165),N(A165)&gt;=18264,N(A165)&lt;=73050)),NOT(OR(C165="PM",C165="Repair",C165="Inspection")),AND($F165&lt;&gt;"",$G165=""),AND($G165&lt;&gt;"",NOT(AND(ISNUMBER(G165),N(G165)&gt;=0,N(G165)&lt;=10000))),NOT(AND(ISNUMBER(I165),N(I165)&gt;=0,N(I165)&lt;=1000))),"Check inputs","OK")))))</f>
        <v/>
      </c>
      <c r="M165" s="21">
        <f>IF(AND($C165="PM",AND(ISNUMBER($A165),N($A165)&gt;=18264,N($A165)&lt;=73050)),$A165,0)</f>
        <v>0</v>
      </c>
    </row>
    <row r="166" ht="22" customHeight="1" spans="1:13" x14ac:dyDescent="0.25">
      <c r="A166" s="14"/>
      <c r="B166" s="12"/>
      <c r="C166" s="12"/>
      <c r="D166" s="13"/>
      <c r="E166" s="13"/>
      <c r="F166" s="12"/>
      <c r="G166" s="12"/>
      <c r="H166" s="19" t="str">
        <f>IF($B166="","",IF(F166="",0,IF(SUMPRODUCT(--(Parts!$A$2:$A$101=F166))=1,N(G166)*SUMPRODUCT(--(Parts!$A$2:$A$101=F166),Parts!$C$2:$C$101),0)))</f>
        <v/>
      </c>
      <c r="I166" s="20"/>
      <c r="J166" s="19" t="str">
        <f>IF($B166="","",N(I166)*N(Dashboard!$B$6))</f>
        <v/>
      </c>
      <c r="K166" s="19" t="str">
        <f>IF($B166="","",H166+J166)</f>
        <v/>
      </c>
      <c r="L166" s="18" t="str">
        <f>IF(COUNTA($A166:$G166,$I166)=0,"",IF($B166="","Check ID",IF(SUMPRODUCT(--(Assets!$A$2:$A$201=$B166))&lt;&gt;1,"Check ID",IF(OR(AND($F166&lt;&gt;"",SUMPRODUCT(--(Parts!$A$2:$A$101=$F166))&lt;&gt;1),AND($F166="",N($G166)&gt;0)),"Check part",IF(OR(NOT(AND(ISNUMBER(A166),N(A166)&gt;=18264,N(A166)&lt;=73050)),NOT(OR(C166="PM",C166="Repair",C166="Inspection")),AND($F166&lt;&gt;"",$G166=""),AND($G166&lt;&gt;"",NOT(AND(ISNUMBER(G166),N(G166)&gt;=0,N(G166)&lt;=10000))),NOT(AND(ISNUMBER(I166),N(I166)&gt;=0,N(I166)&lt;=1000))),"Check inputs","OK")))))</f>
        <v/>
      </c>
      <c r="M166" s="21">
        <f>IF(AND($C166="PM",AND(ISNUMBER($A166),N($A166)&gt;=18264,N($A166)&lt;=73050)),$A166,0)</f>
        <v>0</v>
      </c>
    </row>
    <row r="167" ht="22" customHeight="1" spans="1:13" x14ac:dyDescent="0.25">
      <c r="A167" s="14"/>
      <c r="B167" s="12"/>
      <c r="C167" s="12"/>
      <c r="D167" s="13"/>
      <c r="E167" s="13"/>
      <c r="F167" s="12"/>
      <c r="G167" s="12"/>
      <c r="H167" s="19" t="str">
        <f>IF($B167="","",IF(F167="",0,IF(SUMPRODUCT(--(Parts!$A$2:$A$101=F167))=1,N(G167)*SUMPRODUCT(--(Parts!$A$2:$A$101=F167),Parts!$C$2:$C$101),0)))</f>
        <v/>
      </c>
      <c r="I167" s="20"/>
      <c r="J167" s="19" t="str">
        <f>IF($B167="","",N(I167)*N(Dashboard!$B$6))</f>
        <v/>
      </c>
      <c r="K167" s="19" t="str">
        <f>IF($B167="","",H167+J167)</f>
        <v/>
      </c>
      <c r="L167" s="18" t="str">
        <f>IF(COUNTA($A167:$G167,$I167)=0,"",IF($B167="","Check ID",IF(SUMPRODUCT(--(Assets!$A$2:$A$201=$B167))&lt;&gt;1,"Check ID",IF(OR(AND($F167&lt;&gt;"",SUMPRODUCT(--(Parts!$A$2:$A$101=$F167))&lt;&gt;1),AND($F167="",N($G167)&gt;0)),"Check part",IF(OR(NOT(AND(ISNUMBER(A167),N(A167)&gt;=18264,N(A167)&lt;=73050)),NOT(OR(C167="PM",C167="Repair",C167="Inspection")),AND($F167&lt;&gt;"",$G167=""),AND($G167&lt;&gt;"",NOT(AND(ISNUMBER(G167),N(G167)&gt;=0,N(G167)&lt;=10000))),NOT(AND(ISNUMBER(I167),N(I167)&gt;=0,N(I167)&lt;=1000))),"Check inputs","OK")))))</f>
        <v/>
      </c>
      <c r="M167" s="21">
        <f>IF(AND($C167="PM",AND(ISNUMBER($A167),N($A167)&gt;=18264,N($A167)&lt;=73050)),$A167,0)</f>
        <v>0</v>
      </c>
    </row>
    <row r="168" ht="22" customHeight="1" spans="1:13" x14ac:dyDescent="0.25">
      <c r="A168" s="14"/>
      <c r="B168" s="12"/>
      <c r="C168" s="12"/>
      <c r="D168" s="13"/>
      <c r="E168" s="13"/>
      <c r="F168" s="12"/>
      <c r="G168" s="12"/>
      <c r="H168" s="19" t="str">
        <f>IF($B168="","",IF(F168="",0,IF(SUMPRODUCT(--(Parts!$A$2:$A$101=F168))=1,N(G168)*SUMPRODUCT(--(Parts!$A$2:$A$101=F168),Parts!$C$2:$C$101),0)))</f>
        <v/>
      </c>
      <c r="I168" s="20"/>
      <c r="J168" s="19" t="str">
        <f>IF($B168="","",N(I168)*N(Dashboard!$B$6))</f>
        <v/>
      </c>
      <c r="K168" s="19" t="str">
        <f>IF($B168="","",H168+J168)</f>
        <v/>
      </c>
      <c r="L168" s="18" t="str">
        <f>IF(COUNTA($A168:$G168,$I168)=0,"",IF($B168="","Check ID",IF(SUMPRODUCT(--(Assets!$A$2:$A$201=$B168))&lt;&gt;1,"Check ID",IF(OR(AND($F168&lt;&gt;"",SUMPRODUCT(--(Parts!$A$2:$A$101=$F168))&lt;&gt;1),AND($F168="",N($G168)&gt;0)),"Check part",IF(OR(NOT(AND(ISNUMBER(A168),N(A168)&gt;=18264,N(A168)&lt;=73050)),NOT(OR(C168="PM",C168="Repair",C168="Inspection")),AND($F168&lt;&gt;"",$G168=""),AND($G168&lt;&gt;"",NOT(AND(ISNUMBER(G168),N(G168)&gt;=0,N(G168)&lt;=10000))),NOT(AND(ISNUMBER(I168),N(I168)&gt;=0,N(I168)&lt;=1000))),"Check inputs","OK")))))</f>
        <v/>
      </c>
      <c r="M168" s="21">
        <f>IF(AND($C168="PM",AND(ISNUMBER($A168),N($A168)&gt;=18264,N($A168)&lt;=73050)),$A168,0)</f>
        <v>0</v>
      </c>
    </row>
    <row r="169" ht="22" customHeight="1" spans="1:13" x14ac:dyDescent="0.25">
      <c r="A169" s="14"/>
      <c r="B169" s="12"/>
      <c r="C169" s="12"/>
      <c r="D169" s="13"/>
      <c r="E169" s="13"/>
      <c r="F169" s="12"/>
      <c r="G169" s="12"/>
      <c r="H169" s="19" t="str">
        <f>IF($B169="","",IF(F169="",0,IF(SUMPRODUCT(--(Parts!$A$2:$A$101=F169))=1,N(G169)*SUMPRODUCT(--(Parts!$A$2:$A$101=F169),Parts!$C$2:$C$101),0)))</f>
        <v/>
      </c>
      <c r="I169" s="20"/>
      <c r="J169" s="19" t="str">
        <f>IF($B169="","",N(I169)*N(Dashboard!$B$6))</f>
        <v/>
      </c>
      <c r="K169" s="19" t="str">
        <f>IF($B169="","",H169+J169)</f>
        <v/>
      </c>
      <c r="L169" s="18" t="str">
        <f>IF(COUNTA($A169:$G169,$I169)=0,"",IF($B169="","Check ID",IF(SUMPRODUCT(--(Assets!$A$2:$A$201=$B169))&lt;&gt;1,"Check ID",IF(OR(AND($F169&lt;&gt;"",SUMPRODUCT(--(Parts!$A$2:$A$101=$F169))&lt;&gt;1),AND($F169="",N($G169)&gt;0)),"Check part",IF(OR(NOT(AND(ISNUMBER(A169),N(A169)&gt;=18264,N(A169)&lt;=73050)),NOT(OR(C169="PM",C169="Repair",C169="Inspection")),AND($F169&lt;&gt;"",$G169=""),AND($G169&lt;&gt;"",NOT(AND(ISNUMBER(G169),N(G169)&gt;=0,N(G169)&lt;=10000))),NOT(AND(ISNUMBER(I169),N(I169)&gt;=0,N(I169)&lt;=1000))),"Check inputs","OK")))))</f>
        <v/>
      </c>
      <c r="M169" s="21">
        <f>IF(AND($C169="PM",AND(ISNUMBER($A169),N($A169)&gt;=18264,N($A169)&lt;=73050)),$A169,0)</f>
        <v>0</v>
      </c>
    </row>
    <row r="170" ht="22" customHeight="1" spans="1:13" x14ac:dyDescent="0.25">
      <c r="A170" s="14"/>
      <c r="B170" s="12"/>
      <c r="C170" s="12"/>
      <c r="D170" s="13"/>
      <c r="E170" s="13"/>
      <c r="F170" s="12"/>
      <c r="G170" s="12"/>
      <c r="H170" s="19" t="str">
        <f>IF($B170="","",IF(F170="",0,IF(SUMPRODUCT(--(Parts!$A$2:$A$101=F170))=1,N(G170)*SUMPRODUCT(--(Parts!$A$2:$A$101=F170),Parts!$C$2:$C$101),0)))</f>
        <v/>
      </c>
      <c r="I170" s="20"/>
      <c r="J170" s="19" t="str">
        <f>IF($B170="","",N(I170)*N(Dashboard!$B$6))</f>
        <v/>
      </c>
      <c r="K170" s="19" t="str">
        <f>IF($B170="","",H170+J170)</f>
        <v/>
      </c>
      <c r="L170" s="18" t="str">
        <f>IF(COUNTA($A170:$G170,$I170)=0,"",IF($B170="","Check ID",IF(SUMPRODUCT(--(Assets!$A$2:$A$201=$B170))&lt;&gt;1,"Check ID",IF(OR(AND($F170&lt;&gt;"",SUMPRODUCT(--(Parts!$A$2:$A$101=$F170))&lt;&gt;1),AND($F170="",N($G170)&gt;0)),"Check part",IF(OR(NOT(AND(ISNUMBER(A170),N(A170)&gt;=18264,N(A170)&lt;=73050)),NOT(OR(C170="PM",C170="Repair",C170="Inspection")),AND($F170&lt;&gt;"",$G170=""),AND($G170&lt;&gt;"",NOT(AND(ISNUMBER(G170),N(G170)&gt;=0,N(G170)&lt;=10000))),NOT(AND(ISNUMBER(I170),N(I170)&gt;=0,N(I170)&lt;=1000))),"Check inputs","OK")))))</f>
        <v/>
      </c>
      <c r="M170" s="21">
        <f>IF(AND($C170="PM",AND(ISNUMBER($A170),N($A170)&gt;=18264,N($A170)&lt;=73050)),$A170,0)</f>
        <v>0</v>
      </c>
    </row>
    <row r="171" ht="22" customHeight="1" spans="1:13" x14ac:dyDescent="0.25">
      <c r="A171" s="14"/>
      <c r="B171" s="12"/>
      <c r="C171" s="12"/>
      <c r="D171" s="13"/>
      <c r="E171" s="13"/>
      <c r="F171" s="12"/>
      <c r="G171" s="12"/>
      <c r="H171" s="19" t="str">
        <f>IF($B171="","",IF(F171="",0,IF(SUMPRODUCT(--(Parts!$A$2:$A$101=F171))=1,N(G171)*SUMPRODUCT(--(Parts!$A$2:$A$101=F171),Parts!$C$2:$C$101),0)))</f>
        <v/>
      </c>
      <c r="I171" s="20"/>
      <c r="J171" s="19" t="str">
        <f>IF($B171="","",N(I171)*N(Dashboard!$B$6))</f>
        <v/>
      </c>
      <c r="K171" s="19" t="str">
        <f>IF($B171="","",H171+J171)</f>
        <v/>
      </c>
      <c r="L171" s="18" t="str">
        <f>IF(COUNTA($A171:$G171,$I171)=0,"",IF($B171="","Check ID",IF(SUMPRODUCT(--(Assets!$A$2:$A$201=$B171))&lt;&gt;1,"Check ID",IF(OR(AND($F171&lt;&gt;"",SUMPRODUCT(--(Parts!$A$2:$A$101=$F171))&lt;&gt;1),AND($F171="",N($G171)&gt;0)),"Check part",IF(OR(NOT(AND(ISNUMBER(A171),N(A171)&gt;=18264,N(A171)&lt;=73050)),NOT(OR(C171="PM",C171="Repair",C171="Inspection")),AND($F171&lt;&gt;"",$G171=""),AND($G171&lt;&gt;"",NOT(AND(ISNUMBER(G171),N(G171)&gt;=0,N(G171)&lt;=10000))),NOT(AND(ISNUMBER(I171),N(I171)&gt;=0,N(I171)&lt;=1000))),"Check inputs","OK")))))</f>
        <v/>
      </c>
      <c r="M171" s="21">
        <f>IF(AND($C171="PM",AND(ISNUMBER($A171),N($A171)&gt;=18264,N($A171)&lt;=73050)),$A171,0)</f>
        <v>0</v>
      </c>
    </row>
    <row r="172" ht="22" customHeight="1" spans="1:13" x14ac:dyDescent="0.25">
      <c r="A172" s="14"/>
      <c r="B172" s="12"/>
      <c r="C172" s="12"/>
      <c r="D172" s="13"/>
      <c r="E172" s="13"/>
      <c r="F172" s="12"/>
      <c r="G172" s="12"/>
      <c r="H172" s="19" t="str">
        <f>IF($B172="","",IF(F172="",0,IF(SUMPRODUCT(--(Parts!$A$2:$A$101=F172))=1,N(G172)*SUMPRODUCT(--(Parts!$A$2:$A$101=F172),Parts!$C$2:$C$101),0)))</f>
        <v/>
      </c>
      <c r="I172" s="20"/>
      <c r="J172" s="19" t="str">
        <f>IF($B172="","",N(I172)*N(Dashboard!$B$6))</f>
        <v/>
      </c>
      <c r="K172" s="19" t="str">
        <f>IF($B172="","",H172+J172)</f>
        <v/>
      </c>
      <c r="L172" s="18" t="str">
        <f>IF(COUNTA($A172:$G172,$I172)=0,"",IF($B172="","Check ID",IF(SUMPRODUCT(--(Assets!$A$2:$A$201=$B172))&lt;&gt;1,"Check ID",IF(OR(AND($F172&lt;&gt;"",SUMPRODUCT(--(Parts!$A$2:$A$101=$F172))&lt;&gt;1),AND($F172="",N($G172)&gt;0)),"Check part",IF(OR(NOT(AND(ISNUMBER(A172),N(A172)&gt;=18264,N(A172)&lt;=73050)),NOT(OR(C172="PM",C172="Repair",C172="Inspection")),AND($F172&lt;&gt;"",$G172=""),AND($G172&lt;&gt;"",NOT(AND(ISNUMBER(G172),N(G172)&gt;=0,N(G172)&lt;=10000))),NOT(AND(ISNUMBER(I172),N(I172)&gt;=0,N(I172)&lt;=1000))),"Check inputs","OK")))))</f>
        <v/>
      </c>
      <c r="M172" s="21">
        <f>IF(AND($C172="PM",AND(ISNUMBER($A172),N($A172)&gt;=18264,N($A172)&lt;=73050)),$A172,0)</f>
        <v>0</v>
      </c>
    </row>
    <row r="173" ht="22" customHeight="1" spans="1:13" x14ac:dyDescent="0.25">
      <c r="A173" s="14"/>
      <c r="B173" s="12"/>
      <c r="C173" s="12"/>
      <c r="D173" s="13"/>
      <c r="E173" s="13"/>
      <c r="F173" s="12"/>
      <c r="G173" s="12"/>
      <c r="H173" s="19" t="str">
        <f>IF($B173="","",IF(F173="",0,IF(SUMPRODUCT(--(Parts!$A$2:$A$101=F173))=1,N(G173)*SUMPRODUCT(--(Parts!$A$2:$A$101=F173),Parts!$C$2:$C$101),0)))</f>
        <v/>
      </c>
      <c r="I173" s="20"/>
      <c r="J173" s="19" t="str">
        <f>IF($B173="","",N(I173)*N(Dashboard!$B$6))</f>
        <v/>
      </c>
      <c r="K173" s="19" t="str">
        <f>IF($B173="","",H173+J173)</f>
        <v/>
      </c>
      <c r="L173" s="18" t="str">
        <f>IF(COUNTA($A173:$G173,$I173)=0,"",IF($B173="","Check ID",IF(SUMPRODUCT(--(Assets!$A$2:$A$201=$B173))&lt;&gt;1,"Check ID",IF(OR(AND($F173&lt;&gt;"",SUMPRODUCT(--(Parts!$A$2:$A$101=$F173))&lt;&gt;1),AND($F173="",N($G173)&gt;0)),"Check part",IF(OR(NOT(AND(ISNUMBER(A173),N(A173)&gt;=18264,N(A173)&lt;=73050)),NOT(OR(C173="PM",C173="Repair",C173="Inspection")),AND($F173&lt;&gt;"",$G173=""),AND($G173&lt;&gt;"",NOT(AND(ISNUMBER(G173),N(G173)&gt;=0,N(G173)&lt;=10000))),NOT(AND(ISNUMBER(I173),N(I173)&gt;=0,N(I173)&lt;=1000))),"Check inputs","OK")))))</f>
        <v/>
      </c>
      <c r="M173" s="21">
        <f>IF(AND($C173="PM",AND(ISNUMBER($A173),N($A173)&gt;=18264,N($A173)&lt;=73050)),$A173,0)</f>
        <v>0</v>
      </c>
    </row>
    <row r="174" ht="22" customHeight="1" spans="1:13" x14ac:dyDescent="0.25">
      <c r="A174" s="14"/>
      <c r="B174" s="12"/>
      <c r="C174" s="12"/>
      <c r="D174" s="13"/>
      <c r="E174" s="13"/>
      <c r="F174" s="12"/>
      <c r="G174" s="12"/>
      <c r="H174" s="19" t="str">
        <f>IF($B174="","",IF(F174="",0,IF(SUMPRODUCT(--(Parts!$A$2:$A$101=F174))=1,N(G174)*SUMPRODUCT(--(Parts!$A$2:$A$101=F174),Parts!$C$2:$C$101),0)))</f>
        <v/>
      </c>
      <c r="I174" s="20"/>
      <c r="J174" s="19" t="str">
        <f>IF($B174="","",N(I174)*N(Dashboard!$B$6))</f>
        <v/>
      </c>
      <c r="K174" s="19" t="str">
        <f>IF($B174="","",H174+J174)</f>
        <v/>
      </c>
      <c r="L174" s="18" t="str">
        <f>IF(COUNTA($A174:$G174,$I174)=0,"",IF($B174="","Check ID",IF(SUMPRODUCT(--(Assets!$A$2:$A$201=$B174))&lt;&gt;1,"Check ID",IF(OR(AND($F174&lt;&gt;"",SUMPRODUCT(--(Parts!$A$2:$A$101=$F174))&lt;&gt;1),AND($F174="",N($G174)&gt;0)),"Check part",IF(OR(NOT(AND(ISNUMBER(A174),N(A174)&gt;=18264,N(A174)&lt;=73050)),NOT(OR(C174="PM",C174="Repair",C174="Inspection")),AND($F174&lt;&gt;"",$G174=""),AND($G174&lt;&gt;"",NOT(AND(ISNUMBER(G174),N(G174)&gt;=0,N(G174)&lt;=10000))),NOT(AND(ISNUMBER(I174),N(I174)&gt;=0,N(I174)&lt;=1000))),"Check inputs","OK")))))</f>
        <v/>
      </c>
      <c r="M174" s="21">
        <f>IF(AND($C174="PM",AND(ISNUMBER($A174),N($A174)&gt;=18264,N($A174)&lt;=73050)),$A174,0)</f>
        <v>0</v>
      </c>
    </row>
    <row r="175" ht="22" customHeight="1" spans="1:13" x14ac:dyDescent="0.25">
      <c r="A175" s="14"/>
      <c r="B175" s="12"/>
      <c r="C175" s="12"/>
      <c r="D175" s="13"/>
      <c r="E175" s="13"/>
      <c r="F175" s="12"/>
      <c r="G175" s="12"/>
      <c r="H175" s="19" t="str">
        <f>IF($B175="","",IF(F175="",0,IF(SUMPRODUCT(--(Parts!$A$2:$A$101=F175))=1,N(G175)*SUMPRODUCT(--(Parts!$A$2:$A$101=F175),Parts!$C$2:$C$101),0)))</f>
        <v/>
      </c>
      <c r="I175" s="20"/>
      <c r="J175" s="19" t="str">
        <f>IF($B175="","",N(I175)*N(Dashboard!$B$6))</f>
        <v/>
      </c>
      <c r="K175" s="19" t="str">
        <f>IF($B175="","",H175+J175)</f>
        <v/>
      </c>
      <c r="L175" s="18" t="str">
        <f>IF(COUNTA($A175:$G175,$I175)=0,"",IF($B175="","Check ID",IF(SUMPRODUCT(--(Assets!$A$2:$A$201=$B175))&lt;&gt;1,"Check ID",IF(OR(AND($F175&lt;&gt;"",SUMPRODUCT(--(Parts!$A$2:$A$101=$F175))&lt;&gt;1),AND($F175="",N($G175)&gt;0)),"Check part",IF(OR(NOT(AND(ISNUMBER(A175),N(A175)&gt;=18264,N(A175)&lt;=73050)),NOT(OR(C175="PM",C175="Repair",C175="Inspection")),AND($F175&lt;&gt;"",$G175=""),AND($G175&lt;&gt;"",NOT(AND(ISNUMBER(G175),N(G175)&gt;=0,N(G175)&lt;=10000))),NOT(AND(ISNUMBER(I175),N(I175)&gt;=0,N(I175)&lt;=1000))),"Check inputs","OK")))))</f>
        <v/>
      </c>
      <c r="M175" s="21">
        <f>IF(AND($C175="PM",AND(ISNUMBER($A175),N($A175)&gt;=18264,N($A175)&lt;=73050)),$A175,0)</f>
        <v>0</v>
      </c>
    </row>
    <row r="176" ht="22" customHeight="1" spans="1:13" x14ac:dyDescent="0.25">
      <c r="A176" s="14"/>
      <c r="B176" s="12"/>
      <c r="C176" s="12"/>
      <c r="D176" s="13"/>
      <c r="E176" s="13"/>
      <c r="F176" s="12"/>
      <c r="G176" s="12"/>
      <c r="H176" s="19" t="str">
        <f>IF($B176="","",IF(F176="",0,IF(SUMPRODUCT(--(Parts!$A$2:$A$101=F176))=1,N(G176)*SUMPRODUCT(--(Parts!$A$2:$A$101=F176),Parts!$C$2:$C$101),0)))</f>
        <v/>
      </c>
      <c r="I176" s="20"/>
      <c r="J176" s="19" t="str">
        <f>IF($B176="","",N(I176)*N(Dashboard!$B$6))</f>
        <v/>
      </c>
      <c r="K176" s="19" t="str">
        <f>IF($B176="","",H176+J176)</f>
        <v/>
      </c>
      <c r="L176" s="18" t="str">
        <f>IF(COUNTA($A176:$G176,$I176)=0,"",IF($B176="","Check ID",IF(SUMPRODUCT(--(Assets!$A$2:$A$201=$B176))&lt;&gt;1,"Check ID",IF(OR(AND($F176&lt;&gt;"",SUMPRODUCT(--(Parts!$A$2:$A$101=$F176))&lt;&gt;1),AND($F176="",N($G176)&gt;0)),"Check part",IF(OR(NOT(AND(ISNUMBER(A176),N(A176)&gt;=18264,N(A176)&lt;=73050)),NOT(OR(C176="PM",C176="Repair",C176="Inspection")),AND($F176&lt;&gt;"",$G176=""),AND($G176&lt;&gt;"",NOT(AND(ISNUMBER(G176),N(G176)&gt;=0,N(G176)&lt;=10000))),NOT(AND(ISNUMBER(I176),N(I176)&gt;=0,N(I176)&lt;=1000))),"Check inputs","OK")))))</f>
        <v/>
      </c>
      <c r="M176" s="21">
        <f>IF(AND($C176="PM",AND(ISNUMBER($A176),N($A176)&gt;=18264,N($A176)&lt;=73050)),$A176,0)</f>
        <v>0</v>
      </c>
    </row>
    <row r="177" ht="22" customHeight="1" spans="1:13" x14ac:dyDescent="0.25">
      <c r="A177" s="14"/>
      <c r="B177" s="12"/>
      <c r="C177" s="12"/>
      <c r="D177" s="13"/>
      <c r="E177" s="13"/>
      <c r="F177" s="12"/>
      <c r="G177" s="12"/>
      <c r="H177" s="19" t="str">
        <f>IF($B177="","",IF(F177="",0,IF(SUMPRODUCT(--(Parts!$A$2:$A$101=F177))=1,N(G177)*SUMPRODUCT(--(Parts!$A$2:$A$101=F177),Parts!$C$2:$C$101),0)))</f>
        <v/>
      </c>
      <c r="I177" s="20"/>
      <c r="J177" s="19" t="str">
        <f>IF($B177="","",N(I177)*N(Dashboard!$B$6))</f>
        <v/>
      </c>
      <c r="K177" s="19" t="str">
        <f>IF($B177="","",H177+J177)</f>
        <v/>
      </c>
      <c r="L177" s="18" t="str">
        <f>IF(COUNTA($A177:$G177,$I177)=0,"",IF($B177="","Check ID",IF(SUMPRODUCT(--(Assets!$A$2:$A$201=$B177))&lt;&gt;1,"Check ID",IF(OR(AND($F177&lt;&gt;"",SUMPRODUCT(--(Parts!$A$2:$A$101=$F177))&lt;&gt;1),AND($F177="",N($G177)&gt;0)),"Check part",IF(OR(NOT(AND(ISNUMBER(A177),N(A177)&gt;=18264,N(A177)&lt;=73050)),NOT(OR(C177="PM",C177="Repair",C177="Inspection")),AND($F177&lt;&gt;"",$G177=""),AND($G177&lt;&gt;"",NOT(AND(ISNUMBER(G177),N(G177)&gt;=0,N(G177)&lt;=10000))),NOT(AND(ISNUMBER(I177),N(I177)&gt;=0,N(I177)&lt;=1000))),"Check inputs","OK")))))</f>
        <v/>
      </c>
      <c r="M177" s="21">
        <f>IF(AND($C177="PM",AND(ISNUMBER($A177),N($A177)&gt;=18264,N($A177)&lt;=73050)),$A177,0)</f>
        <v>0</v>
      </c>
    </row>
    <row r="178" ht="22" customHeight="1" spans="1:13" x14ac:dyDescent="0.25">
      <c r="A178" s="14"/>
      <c r="B178" s="12"/>
      <c r="C178" s="12"/>
      <c r="D178" s="13"/>
      <c r="E178" s="13"/>
      <c r="F178" s="12"/>
      <c r="G178" s="12"/>
      <c r="H178" s="19" t="str">
        <f>IF($B178="","",IF(F178="",0,IF(SUMPRODUCT(--(Parts!$A$2:$A$101=F178))=1,N(G178)*SUMPRODUCT(--(Parts!$A$2:$A$101=F178),Parts!$C$2:$C$101),0)))</f>
        <v/>
      </c>
      <c r="I178" s="20"/>
      <c r="J178" s="19" t="str">
        <f>IF($B178="","",N(I178)*N(Dashboard!$B$6))</f>
        <v/>
      </c>
      <c r="K178" s="19" t="str">
        <f>IF($B178="","",H178+J178)</f>
        <v/>
      </c>
      <c r="L178" s="18" t="str">
        <f>IF(COUNTA($A178:$G178,$I178)=0,"",IF($B178="","Check ID",IF(SUMPRODUCT(--(Assets!$A$2:$A$201=$B178))&lt;&gt;1,"Check ID",IF(OR(AND($F178&lt;&gt;"",SUMPRODUCT(--(Parts!$A$2:$A$101=$F178))&lt;&gt;1),AND($F178="",N($G178)&gt;0)),"Check part",IF(OR(NOT(AND(ISNUMBER(A178),N(A178)&gt;=18264,N(A178)&lt;=73050)),NOT(OR(C178="PM",C178="Repair",C178="Inspection")),AND($F178&lt;&gt;"",$G178=""),AND($G178&lt;&gt;"",NOT(AND(ISNUMBER(G178),N(G178)&gt;=0,N(G178)&lt;=10000))),NOT(AND(ISNUMBER(I178),N(I178)&gt;=0,N(I178)&lt;=1000))),"Check inputs","OK")))))</f>
        <v/>
      </c>
      <c r="M178" s="21">
        <f>IF(AND($C178="PM",AND(ISNUMBER($A178),N($A178)&gt;=18264,N($A178)&lt;=73050)),$A178,0)</f>
        <v>0</v>
      </c>
    </row>
    <row r="179" ht="22" customHeight="1" spans="1:13" x14ac:dyDescent="0.25">
      <c r="A179" s="14"/>
      <c r="B179" s="12"/>
      <c r="C179" s="12"/>
      <c r="D179" s="13"/>
      <c r="E179" s="13"/>
      <c r="F179" s="12"/>
      <c r="G179" s="12"/>
      <c r="H179" s="19" t="str">
        <f>IF($B179="","",IF(F179="",0,IF(SUMPRODUCT(--(Parts!$A$2:$A$101=F179))=1,N(G179)*SUMPRODUCT(--(Parts!$A$2:$A$101=F179),Parts!$C$2:$C$101),0)))</f>
        <v/>
      </c>
      <c r="I179" s="20"/>
      <c r="J179" s="19" t="str">
        <f>IF($B179="","",N(I179)*N(Dashboard!$B$6))</f>
        <v/>
      </c>
      <c r="K179" s="19" t="str">
        <f>IF($B179="","",H179+J179)</f>
        <v/>
      </c>
      <c r="L179" s="18" t="str">
        <f>IF(COUNTA($A179:$G179,$I179)=0,"",IF($B179="","Check ID",IF(SUMPRODUCT(--(Assets!$A$2:$A$201=$B179))&lt;&gt;1,"Check ID",IF(OR(AND($F179&lt;&gt;"",SUMPRODUCT(--(Parts!$A$2:$A$101=$F179))&lt;&gt;1),AND($F179="",N($G179)&gt;0)),"Check part",IF(OR(NOT(AND(ISNUMBER(A179),N(A179)&gt;=18264,N(A179)&lt;=73050)),NOT(OR(C179="PM",C179="Repair",C179="Inspection")),AND($F179&lt;&gt;"",$G179=""),AND($G179&lt;&gt;"",NOT(AND(ISNUMBER(G179),N(G179)&gt;=0,N(G179)&lt;=10000))),NOT(AND(ISNUMBER(I179),N(I179)&gt;=0,N(I179)&lt;=1000))),"Check inputs","OK")))))</f>
        <v/>
      </c>
      <c r="M179" s="21">
        <f>IF(AND($C179="PM",AND(ISNUMBER($A179),N($A179)&gt;=18264,N($A179)&lt;=73050)),$A179,0)</f>
        <v>0</v>
      </c>
    </row>
    <row r="180" ht="22" customHeight="1" spans="1:13" x14ac:dyDescent="0.25">
      <c r="A180" s="14"/>
      <c r="B180" s="12"/>
      <c r="C180" s="12"/>
      <c r="D180" s="13"/>
      <c r="E180" s="13"/>
      <c r="F180" s="12"/>
      <c r="G180" s="12"/>
      <c r="H180" s="19" t="str">
        <f>IF($B180="","",IF(F180="",0,IF(SUMPRODUCT(--(Parts!$A$2:$A$101=F180))=1,N(G180)*SUMPRODUCT(--(Parts!$A$2:$A$101=F180),Parts!$C$2:$C$101),0)))</f>
        <v/>
      </c>
      <c r="I180" s="20"/>
      <c r="J180" s="19" t="str">
        <f>IF($B180="","",N(I180)*N(Dashboard!$B$6))</f>
        <v/>
      </c>
      <c r="K180" s="19" t="str">
        <f>IF($B180="","",H180+J180)</f>
        <v/>
      </c>
      <c r="L180" s="18" t="str">
        <f>IF(COUNTA($A180:$G180,$I180)=0,"",IF($B180="","Check ID",IF(SUMPRODUCT(--(Assets!$A$2:$A$201=$B180))&lt;&gt;1,"Check ID",IF(OR(AND($F180&lt;&gt;"",SUMPRODUCT(--(Parts!$A$2:$A$101=$F180))&lt;&gt;1),AND($F180="",N($G180)&gt;0)),"Check part",IF(OR(NOT(AND(ISNUMBER(A180),N(A180)&gt;=18264,N(A180)&lt;=73050)),NOT(OR(C180="PM",C180="Repair",C180="Inspection")),AND($F180&lt;&gt;"",$G180=""),AND($G180&lt;&gt;"",NOT(AND(ISNUMBER(G180),N(G180)&gt;=0,N(G180)&lt;=10000))),NOT(AND(ISNUMBER(I180),N(I180)&gt;=0,N(I180)&lt;=1000))),"Check inputs","OK")))))</f>
        <v/>
      </c>
      <c r="M180" s="21">
        <f>IF(AND($C180="PM",AND(ISNUMBER($A180),N($A180)&gt;=18264,N($A180)&lt;=73050)),$A180,0)</f>
        <v>0</v>
      </c>
    </row>
    <row r="181" ht="22" customHeight="1" spans="1:13" x14ac:dyDescent="0.25">
      <c r="A181" s="14"/>
      <c r="B181" s="12"/>
      <c r="C181" s="12"/>
      <c r="D181" s="13"/>
      <c r="E181" s="13"/>
      <c r="F181" s="12"/>
      <c r="G181" s="12"/>
      <c r="H181" s="19" t="str">
        <f>IF($B181="","",IF(F181="",0,IF(SUMPRODUCT(--(Parts!$A$2:$A$101=F181))=1,N(G181)*SUMPRODUCT(--(Parts!$A$2:$A$101=F181),Parts!$C$2:$C$101),0)))</f>
        <v/>
      </c>
      <c r="I181" s="20"/>
      <c r="J181" s="19" t="str">
        <f>IF($B181="","",N(I181)*N(Dashboard!$B$6))</f>
        <v/>
      </c>
      <c r="K181" s="19" t="str">
        <f>IF($B181="","",H181+J181)</f>
        <v/>
      </c>
      <c r="L181" s="18" t="str">
        <f>IF(COUNTA($A181:$G181,$I181)=0,"",IF($B181="","Check ID",IF(SUMPRODUCT(--(Assets!$A$2:$A$201=$B181))&lt;&gt;1,"Check ID",IF(OR(AND($F181&lt;&gt;"",SUMPRODUCT(--(Parts!$A$2:$A$101=$F181))&lt;&gt;1),AND($F181="",N($G181)&gt;0)),"Check part",IF(OR(NOT(AND(ISNUMBER(A181),N(A181)&gt;=18264,N(A181)&lt;=73050)),NOT(OR(C181="PM",C181="Repair",C181="Inspection")),AND($F181&lt;&gt;"",$G181=""),AND($G181&lt;&gt;"",NOT(AND(ISNUMBER(G181),N(G181)&gt;=0,N(G181)&lt;=10000))),NOT(AND(ISNUMBER(I181),N(I181)&gt;=0,N(I181)&lt;=1000))),"Check inputs","OK")))))</f>
        <v/>
      </c>
      <c r="M181" s="21">
        <f>IF(AND($C181="PM",AND(ISNUMBER($A181),N($A181)&gt;=18264,N($A181)&lt;=73050)),$A181,0)</f>
        <v>0</v>
      </c>
    </row>
    <row r="182" ht="22" customHeight="1" spans="1:13" x14ac:dyDescent="0.25">
      <c r="A182" s="14"/>
      <c r="B182" s="12"/>
      <c r="C182" s="12"/>
      <c r="D182" s="13"/>
      <c r="E182" s="13"/>
      <c r="F182" s="12"/>
      <c r="G182" s="12"/>
      <c r="H182" s="19" t="str">
        <f>IF($B182="","",IF(F182="",0,IF(SUMPRODUCT(--(Parts!$A$2:$A$101=F182))=1,N(G182)*SUMPRODUCT(--(Parts!$A$2:$A$101=F182),Parts!$C$2:$C$101),0)))</f>
        <v/>
      </c>
      <c r="I182" s="20"/>
      <c r="J182" s="19" t="str">
        <f>IF($B182="","",N(I182)*N(Dashboard!$B$6))</f>
        <v/>
      </c>
      <c r="K182" s="19" t="str">
        <f>IF($B182="","",H182+J182)</f>
        <v/>
      </c>
      <c r="L182" s="18" t="str">
        <f>IF(COUNTA($A182:$G182,$I182)=0,"",IF($B182="","Check ID",IF(SUMPRODUCT(--(Assets!$A$2:$A$201=$B182))&lt;&gt;1,"Check ID",IF(OR(AND($F182&lt;&gt;"",SUMPRODUCT(--(Parts!$A$2:$A$101=$F182))&lt;&gt;1),AND($F182="",N($G182)&gt;0)),"Check part",IF(OR(NOT(AND(ISNUMBER(A182),N(A182)&gt;=18264,N(A182)&lt;=73050)),NOT(OR(C182="PM",C182="Repair",C182="Inspection")),AND($F182&lt;&gt;"",$G182=""),AND($G182&lt;&gt;"",NOT(AND(ISNUMBER(G182),N(G182)&gt;=0,N(G182)&lt;=10000))),NOT(AND(ISNUMBER(I182),N(I182)&gt;=0,N(I182)&lt;=1000))),"Check inputs","OK")))))</f>
        <v/>
      </c>
      <c r="M182" s="21">
        <f>IF(AND($C182="PM",AND(ISNUMBER($A182),N($A182)&gt;=18264,N($A182)&lt;=73050)),$A182,0)</f>
        <v>0</v>
      </c>
    </row>
    <row r="183" ht="22" customHeight="1" spans="1:13" x14ac:dyDescent="0.25">
      <c r="A183" s="14"/>
      <c r="B183" s="12"/>
      <c r="C183" s="12"/>
      <c r="D183" s="13"/>
      <c r="E183" s="13"/>
      <c r="F183" s="12"/>
      <c r="G183" s="12"/>
      <c r="H183" s="19" t="str">
        <f>IF($B183="","",IF(F183="",0,IF(SUMPRODUCT(--(Parts!$A$2:$A$101=F183))=1,N(G183)*SUMPRODUCT(--(Parts!$A$2:$A$101=F183),Parts!$C$2:$C$101),0)))</f>
        <v/>
      </c>
      <c r="I183" s="20"/>
      <c r="J183" s="19" t="str">
        <f>IF($B183="","",N(I183)*N(Dashboard!$B$6))</f>
        <v/>
      </c>
      <c r="K183" s="19" t="str">
        <f>IF($B183="","",H183+J183)</f>
        <v/>
      </c>
      <c r="L183" s="18" t="str">
        <f>IF(COUNTA($A183:$G183,$I183)=0,"",IF($B183="","Check ID",IF(SUMPRODUCT(--(Assets!$A$2:$A$201=$B183))&lt;&gt;1,"Check ID",IF(OR(AND($F183&lt;&gt;"",SUMPRODUCT(--(Parts!$A$2:$A$101=$F183))&lt;&gt;1),AND($F183="",N($G183)&gt;0)),"Check part",IF(OR(NOT(AND(ISNUMBER(A183),N(A183)&gt;=18264,N(A183)&lt;=73050)),NOT(OR(C183="PM",C183="Repair",C183="Inspection")),AND($F183&lt;&gt;"",$G183=""),AND($G183&lt;&gt;"",NOT(AND(ISNUMBER(G183),N(G183)&gt;=0,N(G183)&lt;=10000))),NOT(AND(ISNUMBER(I183),N(I183)&gt;=0,N(I183)&lt;=1000))),"Check inputs","OK")))))</f>
        <v/>
      </c>
      <c r="M183" s="21">
        <f>IF(AND($C183="PM",AND(ISNUMBER($A183),N($A183)&gt;=18264,N($A183)&lt;=73050)),$A183,0)</f>
        <v>0</v>
      </c>
    </row>
    <row r="184" ht="22" customHeight="1" spans="1:13" x14ac:dyDescent="0.25">
      <c r="A184" s="14"/>
      <c r="B184" s="12"/>
      <c r="C184" s="12"/>
      <c r="D184" s="13"/>
      <c r="E184" s="13"/>
      <c r="F184" s="12"/>
      <c r="G184" s="12"/>
      <c r="H184" s="19" t="str">
        <f>IF($B184="","",IF(F184="",0,IF(SUMPRODUCT(--(Parts!$A$2:$A$101=F184))=1,N(G184)*SUMPRODUCT(--(Parts!$A$2:$A$101=F184),Parts!$C$2:$C$101),0)))</f>
        <v/>
      </c>
      <c r="I184" s="20"/>
      <c r="J184" s="19" t="str">
        <f>IF($B184="","",N(I184)*N(Dashboard!$B$6))</f>
        <v/>
      </c>
      <c r="K184" s="19" t="str">
        <f>IF($B184="","",H184+J184)</f>
        <v/>
      </c>
      <c r="L184" s="18" t="str">
        <f>IF(COUNTA($A184:$G184,$I184)=0,"",IF($B184="","Check ID",IF(SUMPRODUCT(--(Assets!$A$2:$A$201=$B184))&lt;&gt;1,"Check ID",IF(OR(AND($F184&lt;&gt;"",SUMPRODUCT(--(Parts!$A$2:$A$101=$F184))&lt;&gt;1),AND($F184="",N($G184)&gt;0)),"Check part",IF(OR(NOT(AND(ISNUMBER(A184),N(A184)&gt;=18264,N(A184)&lt;=73050)),NOT(OR(C184="PM",C184="Repair",C184="Inspection")),AND($F184&lt;&gt;"",$G184=""),AND($G184&lt;&gt;"",NOT(AND(ISNUMBER(G184),N(G184)&gt;=0,N(G184)&lt;=10000))),NOT(AND(ISNUMBER(I184),N(I184)&gt;=0,N(I184)&lt;=1000))),"Check inputs","OK")))))</f>
        <v/>
      </c>
      <c r="M184" s="21">
        <f>IF(AND($C184="PM",AND(ISNUMBER($A184),N($A184)&gt;=18264,N($A184)&lt;=73050)),$A184,0)</f>
        <v>0</v>
      </c>
    </row>
    <row r="185" ht="22" customHeight="1" spans="1:13" x14ac:dyDescent="0.25">
      <c r="A185" s="14"/>
      <c r="B185" s="12"/>
      <c r="C185" s="12"/>
      <c r="D185" s="13"/>
      <c r="E185" s="13"/>
      <c r="F185" s="12"/>
      <c r="G185" s="12"/>
      <c r="H185" s="19" t="str">
        <f>IF($B185="","",IF(F185="",0,IF(SUMPRODUCT(--(Parts!$A$2:$A$101=F185))=1,N(G185)*SUMPRODUCT(--(Parts!$A$2:$A$101=F185),Parts!$C$2:$C$101),0)))</f>
        <v/>
      </c>
      <c r="I185" s="20"/>
      <c r="J185" s="19" t="str">
        <f>IF($B185="","",N(I185)*N(Dashboard!$B$6))</f>
        <v/>
      </c>
      <c r="K185" s="19" t="str">
        <f>IF($B185="","",H185+J185)</f>
        <v/>
      </c>
      <c r="L185" s="18" t="str">
        <f>IF(COUNTA($A185:$G185,$I185)=0,"",IF($B185="","Check ID",IF(SUMPRODUCT(--(Assets!$A$2:$A$201=$B185))&lt;&gt;1,"Check ID",IF(OR(AND($F185&lt;&gt;"",SUMPRODUCT(--(Parts!$A$2:$A$101=$F185))&lt;&gt;1),AND($F185="",N($G185)&gt;0)),"Check part",IF(OR(NOT(AND(ISNUMBER(A185),N(A185)&gt;=18264,N(A185)&lt;=73050)),NOT(OR(C185="PM",C185="Repair",C185="Inspection")),AND($F185&lt;&gt;"",$G185=""),AND($G185&lt;&gt;"",NOT(AND(ISNUMBER(G185),N(G185)&gt;=0,N(G185)&lt;=10000))),NOT(AND(ISNUMBER(I185),N(I185)&gt;=0,N(I185)&lt;=1000))),"Check inputs","OK")))))</f>
        <v/>
      </c>
      <c r="M185" s="21">
        <f>IF(AND($C185="PM",AND(ISNUMBER($A185),N($A185)&gt;=18264,N($A185)&lt;=73050)),$A185,0)</f>
        <v>0</v>
      </c>
    </row>
    <row r="186" ht="22" customHeight="1" spans="1:13" x14ac:dyDescent="0.25">
      <c r="A186" s="14"/>
      <c r="B186" s="12"/>
      <c r="C186" s="12"/>
      <c r="D186" s="13"/>
      <c r="E186" s="13"/>
      <c r="F186" s="12"/>
      <c r="G186" s="12"/>
      <c r="H186" s="19" t="str">
        <f>IF($B186="","",IF(F186="",0,IF(SUMPRODUCT(--(Parts!$A$2:$A$101=F186))=1,N(G186)*SUMPRODUCT(--(Parts!$A$2:$A$101=F186),Parts!$C$2:$C$101),0)))</f>
        <v/>
      </c>
      <c r="I186" s="20"/>
      <c r="J186" s="19" t="str">
        <f>IF($B186="","",N(I186)*N(Dashboard!$B$6))</f>
        <v/>
      </c>
      <c r="K186" s="19" t="str">
        <f>IF($B186="","",H186+J186)</f>
        <v/>
      </c>
      <c r="L186" s="18" t="str">
        <f>IF(COUNTA($A186:$G186,$I186)=0,"",IF($B186="","Check ID",IF(SUMPRODUCT(--(Assets!$A$2:$A$201=$B186))&lt;&gt;1,"Check ID",IF(OR(AND($F186&lt;&gt;"",SUMPRODUCT(--(Parts!$A$2:$A$101=$F186))&lt;&gt;1),AND($F186="",N($G186)&gt;0)),"Check part",IF(OR(NOT(AND(ISNUMBER(A186),N(A186)&gt;=18264,N(A186)&lt;=73050)),NOT(OR(C186="PM",C186="Repair",C186="Inspection")),AND($F186&lt;&gt;"",$G186=""),AND($G186&lt;&gt;"",NOT(AND(ISNUMBER(G186),N(G186)&gt;=0,N(G186)&lt;=10000))),NOT(AND(ISNUMBER(I186),N(I186)&gt;=0,N(I186)&lt;=1000))),"Check inputs","OK")))))</f>
        <v/>
      </c>
      <c r="M186" s="21">
        <f>IF(AND($C186="PM",AND(ISNUMBER($A186),N($A186)&gt;=18264,N($A186)&lt;=73050)),$A186,0)</f>
        <v>0</v>
      </c>
    </row>
    <row r="187" ht="22" customHeight="1" spans="1:13" x14ac:dyDescent="0.25">
      <c r="A187" s="14"/>
      <c r="B187" s="12"/>
      <c r="C187" s="12"/>
      <c r="D187" s="13"/>
      <c r="E187" s="13"/>
      <c r="F187" s="12"/>
      <c r="G187" s="12"/>
      <c r="H187" s="19" t="str">
        <f>IF($B187="","",IF(F187="",0,IF(SUMPRODUCT(--(Parts!$A$2:$A$101=F187))=1,N(G187)*SUMPRODUCT(--(Parts!$A$2:$A$101=F187),Parts!$C$2:$C$101),0)))</f>
        <v/>
      </c>
      <c r="I187" s="20"/>
      <c r="J187" s="19" t="str">
        <f>IF($B187="","",N(I187)*N(Dashboard!$B$6))</f>
        <v/>
      </c>
      <c r="K187" s="19" t="str">
        <f>IF($B187="","",H187+J187)</f>
        <v/>
      </c>
      <c r="L187" s="18" t="str">
        <f>IF(COUNTA($A187:$G187,$I187)=0,"",IF($B187="","Check ID",IF(SUMPRODUCT(--(Assets!$A$2:$A$201=$B187))&lt;&gt;1,"Check ID",IF(OR(AND($F187&lt;&gt;"",SUMPRODUCT(--(Parts!$A$2:$A$101=$F187))&lt;&gt;1),AND($F187="",N($G187)&gt;0)),"Check part",IF(OR(NOT(AND(ISNUMBER(A187),N(A187)&gt;=18264,N(A187)&lt;=73050)),NOT(OR(C187="PM",C187="Repair",C187="Inspection")),AND($F187&lt;&gt;"",$G187=""),AND($G187&lt;&gt;"",NOT(AND(ISNUMBER(G187),N(G187)&gt;=0,N(G187)&lt;=10000))),NOT(AND(ISNUMBER(I187),N(I187)&gt;=0,N(I187)&lt;=1000))),"Check inputs","OK")))))</f>
        <v/>
      </c>
      <c r="M187" s="21">
        <f>IF(AND($C187="PM",AND(ISNUMBER($A187),N($A187)&gt;=18264,N($A187)&lt;=73050)),$A187,0)</f>
        <v>0</v>
      </c>
    </row>
    <row r="188" ht="22" customHeight="1" spans="1:13" x14ac:dyDescent="0.25">
      <c r="A188" s="14"/>
      <c r="B188" s="12"/>
      <c r="C188" s="12"/>
      <c r="D188" s="13"/>
      <c r="E188" s="13"/>
      <c r="F188" s="12"/>
      <c r="G188" s="12"/>
      <c r="H188" s="19" t="str">
        <f>IF($B188="","",IF(F188="",0,IF(SUMPRODUCT(--(Parts!$A$2:$A$101=F188))=1,N(G188)*SUMPRODUCT(--(Parts!$A$2:$A$101=F188),Parts!$C$2:$C$101),0)))</f>
        <v/>
      </c>
      <c r="I188" s="20"/>
      <c r="J188" s="19" t="str">
        <f>IF($B188="","",N(I188)*N(Dashboard!$B$6))</f>
        <v/>
      </c>
      <c r="K188" s="19" t="str">
        <f>IF($B188="","",H188+J188)</f>
        <v/>
      </c>
      <c r="L188" s="18" t="str">
        <f>IF(COUNTA($A188:$G188,$I188)=0,"",IF($B188="","Check ID",IF(SUMPRODUCT(--(Assets!$A$2:$A$201=$B188))&lt;&gt;1,"Check ID",IF(OR(AND($F188&lt;&gt;"",SUMPRODUCT(--(Parts!$A$2:$A$101=$F188))&lt;&gt;1),AND($F188="",N($G188)&gt;0)),"Check part",IF(OR(NOT(AND(ISNUMBER(A188),N(A188)&gt;=18264,N(A188)&lt;=73050)),NOT(OR(C188="PM",C188="Repair",C188="Inspection")),AND($F188&lt;&gt;"",$G188=""),AND($G188&lt;&gt;"",NOT(AND(ISNUMBER(G188),N(G188)&gt;=0,N(G188)&lt;=10000))),NOT(AND(ISNUMBER(I188),N(I188)&gt;=0,N(I188)&lt;=1000))),"Check inputs","OK")))))</f>
        <v/>
      </c>
      <c r="M188" s="21">
        <f>IF(AND($C188="PM",AND(ISNUMBER($A188),N($A188)&gt;=18264,N($A188)&lt;=73050)),$A188,0)</f>
        <v>0</v>
      </c>
    </row>
    <row r="189" ht="22" customHeight="1" spans="1:13" x14ac:dyDescent="0.25">
      <c r="A189" s="14"/>
      <c r="B189" s="12"/>
      <c r="C189" s="12"/>
      <c r="D189" s="13"/>
      <c r="E189" s="13"/>
      <c r="F189" s="12"/>
      <c r="G189" s="12"/>
      <c r="H189" s="19" t="str">
        <f>IF($B189="","",IF(F189="",0,IF(SUMPRODUCT(--(Parts!$A$2:$A$101=F189))=1,N(G189)*SUMPRODUCT(--(Parts!$A$2:$A$101=F189),Parts!$C$2:$C$101),0)))</f>
        <v/>
      </c>
      <c r="I189" s="20"/>
      <c r="J189" s="19" t="str">
        <f>IF($B189="","",N(I189)*N(Dashboard!$B$6))</f>
        <v/>
      </c>
      <c r="K189" s="19" t="str">
        <f>IF($B189="","",H189+J189)</f>
        <v/>
      </c>
      <c r="L189" s="18" t="str">
        <f>IF(COUNTA($A189:$G189,$I189)=0,"",IF($B189="","Check ID",IF(SUMPRODUCT(--(Assets!$A$2:$A$201=$B189))&lt;&gt;1,"Check ID",IF(OR(AND($F189&lt;&gt;"",SUMPRODUCT(--(Parts!$A$2:$A$101=$F189))&lt;&gt;1),AND($F189="",N($G189)&gt;0)),"Check part",IF(OR(NOT(AND(ISNUMBER(A189),N(A189)&gt;=18264,N(A189)&lt;=73050)),NOT(OR(C189="PM",C189="Repair",C189="Inspection")),AND($F189&lt;&gt;"",$G189=""),AND($G189&lt;&gt;"",NOT(AND(ISNUMBER(G189),N(G189)&gt;=0,N(G189)&lt;=10000))),NOT(AND(ISNUMBER(I189),N(I189)&gt;=0,N(I189)&lt;=1000))),"Check inputs","OK")))))</f>
        <v/>
      </c>
      <c r="M189" s="21">
        <f>IF(AND($C189="PM",AND(ISNUMBER($A189),N($A189)&gt;=18264,N($A189)&lt;=73050)),$A189,0)</f>
        <v>0</v>
      </c>
    </row>
    <row r="190" ht="22" customHeight="1" spans="1:13" x14ac:dyDescent="0.25">
      <c r="A190" s="14"/>
      <c r="B190" s="12"/>
      <c r="C190" s="12"/>
      <c r="D190" s="13"/>
      <c r="E190" s="13"/>
      <c r="F190" s="12"/>
      <c r="G190" s="12"/>
      <c r="H190" s="19" t="str">
        <f>IF($B190="","",IF(F190="",0,IF(SUMPRODUCT(--(Parts!$A$2:$A$101=F190))=1,N(G190)*SUMPRODUCT(--(Parts!$A$2:$A$101=F190),Parts!$C$2:$C$101),0)))</f>
        <v/>
      </c>
      <c r="I190" s="20"/>
      <c r="J190" s="19" t="str">
        <f>IF($B190="","",N(I190)*N(Dashboard!$B$6))</f>
        <v/>
      </c>
      <c r="K190" s="19" t="str">
        <f>IF($B190="","",H190+J190)</f>
        <v/>
      </c>
      <c r="L190" s="18" t="str">
        <f>IF(COUNTA($A190:$G190,$I190)=0,"",IF($B190="","Check ID",IF(SUMPRODUCT(--(Assets!$A$2:$A$201=$B190))&lt;&gt;1,"Check ID",IF(OR(AND($F190&lt;&gt;"",SUMPRODUCT(--(Parts!$A$2:$A$101=$F190))&lt;&gt;1),AND($F190="",N($G190)&gt;0)),"Check part",IF(OR(NOT(AND(ISNUMBER(A190),N(A190)&gt;=18264,N(A190)&lt;=73050)),NOT(OR(C190="PM",C190="Repair",C190="Inspection")),AND($F190&lt;&gt;"",$G190=""),AND($G190&lt;&gt;"",NOT(AND(ISNUMBER(G190),N(G190)&gt;=0,N(G190)&lt;=10000))),NOT(AND(ISNUMBER(I190),N(I190)&gt;=0,N(I190)&lt;=1000))),"Check inputs","OK")))))</f>
        <v/>
      </c>
      <c r="M190" s="21">
        <f>IF(AND($C190="PM",AND(ISNUMBER($A190),N($A190)&gt;=18264,N($A190)&lt;=73050)),$A190,0)</f>
        <v>0</v>
      </c>
    </row>
    <row r="191" ht="22" customHeight="1" spans="1:13" x14ac:dyDescent="0.25">
      <c r="A191" s="14"/>
      <c r="B191" s="12"/>
      <c r="C191" s="12"/>
      <c r="D191" s="13"/>
      <c r="E191" s="13"/>
      <c r="F191" s="12"/>
      <c r="G191" s="12"/>
      <c r="H191" s="19" t="str">
        <f>IF($B191="","",IF(F191="",0,IF(SUMPRODUCT(--(Parts!$A$2:$A$101=F191))=1,N(G191)*SUMPRODUCT(--(Parts!$A$2:$A$101=F191),Parts!$C$2:$C$101),0)))</f>
        <v/>
      </c>
      <c r="I191" s="20"/>
      <c r="J191" s="19" t="str">
        <f>IF($B191="","",N(I191)*N(Dashboard!$B$6))</f>
        <v/>
      </c>
      <c r="K191" s="19" t="str">
        <f>IF($B191="","",H191+J191)</f>
        <v/>
      </c>
      <c r="L191" s="18" t="str">
        <f>IF(COUNTA($A191:$G191,$I191)=0,"",IF($B191="","Check ID",IF(SUMPRODUCT(--(Assets!$A$2:$A$201=$B191))&lt;&gt;1,"Check ID",IF(OR(AND($F191&lt;&gt;"",SUMPRODUCT(--(Parts!$A$2:$A$101=$F191))&lt;&gt;1),AND($F191="",N($G191)&gt;0)),"Check part",IF(OR(NOT(AND(ISNUMBER(A191),N(A191)&gt;=18264,N(A191)&lt;=73050)),NOT(OR(C191="PM",C191="Repair",C191="Inspection")),AND($F191&lt;&gt;"",$G191=""),AND($G191&lt;&gt;"",NOT(AND(ISNUMBER(G191),N(G191)&gt;=0,N(G191)&lt;=10000))),NOT(AND(ISNUMBER(I191),N(I191)&gt;=0,N(I191)&lt;=1000))),"Check inputs","OK")))))</f>
        <v/>
      </c>
      <c r="M191" s="21">
        <f>IF(AND($C191="PM",AND(ISNUMBER($A191),N($A191)&gt;=18264,N($A191)&lt;=73050)),$A191,0)</f>
        <v>0</v>
      </c>
    </row>
    <row r="192" ht="22" customHeight="1" spans="1:13" x14ac:dyDescent="0.25">
      <c r="A192" s="14"/>
      <c r="B192" s="12"/>
      <c r="C192" s="12"/>
      <c r="D192" s="13"/>
      <c r="E192" s="13"/>
      <c r="F192" s="12"/>
      <c r="G192" s="12"/>
      <c r="H192" s="19" t="str">
        <f>IF($B192="","",IF(F192="",0,IF(SUMPRODUCT(--(Parts!$A$2:$A$101=F192))=1,N(G192)*SUMPRODUCT(--(Parts!$A$2:$A$101=F192),Parts!$C$2:$C$101),0)))</f>
        <v/>
      </c>
      <c r="I192" s="20"/>
      <c r="J192" s="19" t="str">
        <f>IF($B192="","",N(I192)*N(Dashboard!$B$6))</f>
        <v/>
      </c>
      <c r="K192" s="19" t="str">
        <f>IF($B192="","",H192+J192)</f>
        <v/>
      </c>
      <c r="L192" s="18" t="str">
        <f>IF(COUNTA($A192:$G192,$I192)=0,"",IF($B192="","Check ID",IF(SUMPRODUCT(--(Assets!$A$2:$A$201=$B192))&lt;&gt;1,"Check ID",IF(OR(AND($F192&lt;&gt;"",SUMPRODUCT(--(Parts!$A$2:$A$101=$F192))&lt;&gt;1),AND($F192="",N($G192)&gt;0)),"Check part",IF(OR(NOT(AND(ISNUMBER(A192),N(A192)&gt;=18264,N(A192)&lt;=73050)),NOT(OR(C192="PM",C192="Repair",C192="Inspection")),AND($F192&lt;&gt;"",$G192=""),AND($G192&lt;&gt;"",NOT(AND(ISNUMBER(G192),N(G192)&gt;=0,N(G192)&lt;=10000))),NOT(AND(ISNUMBER(I192),N(I192)&gt;=0,N(I192)&lt;=1000))),"Check inputs","OK")))))</f>
        <v/>
      </c>
      <c r="M192" s="21">
        <f>IF(AND($C192="PM",AND(ISNUMBER($A192),N($A192)&gt;=18264,N($A192)&lt;=73050)),$A192,0)</f>
        <v>0</v>
      </c>
    </row>
    <row r="193" ht="22" customHeight="1" spans="1:13" x14ac:dyDescent="0.25">
      <c r="A193" s="14"/>
      <c r="B193" s="12"/>
      <c r="C193" s="12"/>
      <c r="D193" s="13"/>
      <c r="E193" s="13"/>
      <c r="F193" s="12"/>
      <c r="G193" s="12"/>
      <c r="H193" s="19" t="str">
        <f>IF($B193="","",IF(F193="",0,IF(SUMPRODUCT(--(Parts!$A$2:$A$101=F193))=1,N(G193)*SUMPRODUCT(--(Parts!$A$2:$A$101=F193),Parts!$C$2:$C$101),0)))</f>
        <v/>
      </c>
      <c r="I193" s="20"/>
      <c r="J193" s="19" t="str">
        <f>IF($B193="","",N(I193)*N(Dashboard!$B$6))</f>
        <v/>
      </c>
      <c r="K193" s="19" t="str">
        <f>IF($B193="","",H193+J193)</f>
        <v/>
      </c>
      <c r="L193" s="18" t="str">
        <f>IF(COUNTA($A193:$G193,$I193)=0,"",IF($B193="","Check ID",IF(SUMPRODUCT(--(Assets!$A$2:$A$201=$B193))&lt;&gt;1,"Check ID",IF(OR(AND($F193&lt;&gt;"",SUMPRODUCT(--(Parts!$A$2:$A$101=$F193))&lt;&gt;1),AND($F193="",N($G193)&gt;0)),"Check part",IF(OR(NOT(AND(ISNUMBER(A193),N(A193)&gt;=18264,N(A193)&lt;=73050)),NOT(OR(C193="PM",C193="Repair",C193="Inspection")),AND($F193&lt;&gt;"",$G193=""),AND($G193&lt;&gt;"",NOT(AND(ISNUMBER(G193),N(G193)&gt;=0,N(G193)&lt;=10000))),NOT(AND(ISNUMBER(I193),N(I193)&gt;=0,N(I193)&lt;=1000))),"Check inputs","OK")))))</f>
        <v/>
      </c>
      <c r="M193" s="21">
        <f>IF(AND($C193="PM",AND(ISNUMBER($A193),N($A193)&gt;=18264,N($A193)&lt;=73050)),$A193,0)</f>
        <v>0</v>
      </c>
    </row>
    <row r="194" ht="22" customHeight="1" spans="1:13" x14ac:dyDescent="0.25">
      <c r="A194" s="14"/>
      <c r="B194" s="12"/>
      <c r="C194" s="12"/>
      <c r="D194" s="13"/>
      <c r="E194" s="13"/>
      <c r="F194" s="12"/>
      <c r="G194" s="12"/>
      <c r="H194" s="19" t="str">
        <f>IF($B194="","",IF(F194="",0,IF(SUMPRODUCT(--(Parts!$A$2:$A$101=F194))=1,N(G194)*SUMPRODUCT(--(Parts!$A$2:$A$101=F194),Parts!$C$2:$C$101),0)))</f>
        <v/>
      </c>
      <c r="I194" s="20"/>
      <c r="J194" s="19" t="str">
        <f>IF($B194="","",N(I194)*N(Dashboard!$B$6))</f>
        <v/>
      </c>
      <c r="K194" s="19" t="str">
        <f>IF($B194="","",H194+J194)</f>
        <v/>
      </c>
      <c r="L194" s="18" t="str">
        <f>IF(COUNTA($A194:$G194,$I194)=0,"",IF($B194="","Check ID",IF(SUMPRODUCT(--(Assets!$A$2:$A$201=$B194))&lt;&gt;1,"Check ID",IF(OR(AND($F194&lt;&gt;"",SUMPRODUCT(--(Parts!$A$2:$A$101=$F194))&lt;&gt;1),AND($F194="",N($G194)&gt;0)),"Check part",IF(OR(NOT(AND(ISNUMBER(A194),N(A194)&gt;=18264,N(A194)&lt;=73050)),NOT(OR(C194="PM",C194="Repair",C194="Inspection")),AND($F194&lt;&gt;"",$G194=""),AND($G194&lt;&gt;"",NOT(AND(ISNUMBER(G194),N(G194)&gt;=0,N(G194)&lt;=10000))),NOT(AND(ISNUMBER(I194),N(I194)&gt;=0,N(I194)&lt;=1000))),"Check inputs","OK")))))</f>
        <v/>
      </c>
      <c r="M194" s="21">
        <f>IF(AND($C194="PM",AND(ISNUMBER($A194),N($A194)&gt;=18264,N($A194)&lt;=73050)),$A194,0)</f>
        <v>0</v>
      </c>
    </row>
    <row r="195" ht="22" customHeight="1" spans="1:13" x14ac:dyDescent="0.25">
      <c r="A195" s="14"/>
      <c r="B195" s="12"/>
      <c r="C195" s="12"/>
      <c r="D195" s="13"/>
      <c r="E195" s="13"/>
      <c r="F195" s="12"/>
      <c r="G195" s="12"/>
      <c r="H195" s="19" t="str">
        <f>IF($B195="","",IF(F195="",0,IF(SUMPRODUCT(--(Parts!$A$2:$A$101=F195))=1,N(G195)*SUMPRODUCT(--(Parts!$A$2:$A$101=F195),Parts!$C$2:$C$101),0)))</f>
        <v/>
      </c>
      <c r="I195" s="20"/>
      <c r="J195" s="19" t="str">
        <f>IF($B195="","",N(I195)*N(Dashboard!$B$6))</f>
        <v/>
      </c>
      <c r="K195" s="19" t="str">
        <f>IF($B195="","",H195+J195)</f>
        <v/>
      </c>
      <c r="L195" s="18" t="str">
        <f>IF(COUNTA($A195:$G195,$I195)=0,"",IF($B195="","Check ID",IF(SUMPRODUCT(--(Assets!$A$2:$A$201=$B195))&lt;&gt;1,"Check ID",IF(OR(AND($F195&lt;&gt;"",SUMPRODUCT(--(Parts!$A$2:$A$101=$F195))&lt;&gt;1),AND($F195="",N($G195)&gt;0)),"Check part",IF(OR(NOT(AND(ISNUMBER(A195),N(A195)&gt;=18264,N(A195)&lt;=73050)),NOT(OR(C195="PM",C195="Repair",C195="Inspection")),AND($F195&lt;&gt;"",$G195=""),AND($G195&lt;&gt;"",NOT(AND(ISNUMBER(G195),N(G195)&gt;=0,N(G195)&lt;=10000))),NOT(AND(ISNUMBER(I195),N(I195)&gt;=0,N(I195)&lt;=1000))),"Check inputs","OK")))))</f>
        <v/>
      </c>
      <c r="M195" s="21">
        <f>IF(AND($C195="PM",AND(ISNUMBER($A195),N($A195)&gt;=18264,N($A195)&lt;=73050)),$A195,0)</f>
        <v>0</v>
      </c>
    </row>
    <row r="196" ht="22" customHeight="1" spans="1:13" x14ac:dyDescent="0.25">
      <c r="A196" s="14"/>
      <c r="B196" s="12"/>
      <c r="C196" s="12"/>
      <c r="D196" s="13"/>
      <c r="E196" s="13"/>
      <c r="F196" s="12"/>
      <c r="G196" s="12"/>
      <c r="H196" s="19" t="str">
        <f>IF($B196="","",IF(F196="",0,IF(SUMPRODUCT(--(Parts!$A$2:$A$101=F196))=1,N(G196)*SUMPRODUCT(--(Parts!$A$2:$A$101=F196),Parts!$C$2:$C$101),0)))</f>
        <v/>
      </c>
      <c r="I196" s="20"/>
      <c r="J196" s="19" t="str">
        <f>IF($B196="","",N(I196)*N(Dashboard!$B$6))</f>
        <v/>
      </c>
      <c r="K196" s="19" t="str">
        <f>IF($B196="","",H196+J196)</f>
        <v/>
      </c>
      <c r="L196" s="18" t="str">
        <f>IF(COUNTA($A196:$G196,$I196)=0,"",IF($B196="","Check ID",IF(SUMPRODUCT(--(Assets!$A$2:$A$201=$B196))&lt;&gt;1,"Check ID",IF(OR(AND($F196&lt;&gt;"",SUMPRODUCT(--(Parts!$A$2:$A$101=$F196))&lt;&gt;1),AND($F196="",N($G196)&gt;0)),"Check part",IF(OR(NOT(AND(ISNUMBER(A196),N(A196)&gt;=18264,N(A196)&lt;=73050)),NOT(OR(C196="PM",C196="Repair",C196="Inspection")),AND($F196&lt;&gt;"",$G196=""),AND($G196&lt;&gt;"",NOT(AND(ISNUMBER(G196),N(G196)&gt;=0,N(G196)&lt;=10000))),NOT(AND(ISNUMBER(I196),N(I196)&gt;=0,N(I196)&lt;=1000))),"Check inputs","OK")))))</f>
        <v/>
      </c>
      <c r="M196" s="21">
        <f>IF(AND($C196="PM",AND(ISNUMBER($A196),N($A196)&gt;=18264,N($A196)&lt;=73050)),$A196,0)</f>
        <v>0</v>
      </c>
    </row>
    <row r="197" ht="22" customHeight="1" spans="1:13" x14ac:dyDescent="0.25">
      <c r="A197" s="14"/>
      <c r="B197" s="12"/>
      <c r="C197" s="12"/>
      <c r="D197" s="13"/>
      <c r="E197" s="13"/>
      <c r="F197" s="12"/>
      <c r="G197" s="12"/>
      <c r="H197" s="19" t="str">
        <f>IF($B197="","",IF(F197="",0,IF(SUMPRODUCT(--(Parts!$A$2:$A$101=F197))=1,N(G197)*SUMPRODUCT(--(Parts!$A$2:$A$101=F197),Parts!$C$2:$C$101),0)))</f>
        <v/>
      </c>
      <c r="I197" s="20"/>
      <c r="J197" s="19" t="str">
        <f>IF($B197="","",N(I197)*N(Dashboard!$B$6))</f>
        <v/>
      </c>
      <c r="K197" s="19" t="str">
        <f>IF($B197="","",H197+J197)</f>
        <v/>
      </c>
      <c r="L197" s="18" t="str">
        <f>IF(COUNTA($A197:$G197,$I197)=0,"",IF($B197="","Check ID",IF(SUMPRODUCT(--(Assets!$A$2:$A$201=$B197))&lt;&gt;1,"Check ID",IF(OR(AND($F197&lt;&gt;"",SUMPRODUCT(--(Parts!$A$2:$A$101=$F197))&lt;&gt;1),AND($F197="",N($G197)&gt;0)),"Check part",IF(OR(NOT(AND(ISNUMBER(A197),N(A197)&gt;=18264,N(A197)&lt;=73050)),NOT(OR(C197="PM",C197="Repair",C197="Inspection")),AND($F197&lt;&gt;"",$G197=""),AND($G197&lt;&gt;"",NOT(AND(ISNUMBER(G197),N(G197)&gt;=0,N(G197)&lt;=10000))),NOT(AND(ISNUMBER(I197),N(I197)&gt;=0,N(I197)&lt;=1000))),"Check inputs","OK")))))</f>
        <v/>
      </c>
      <c r="M197" s="21">
        <f>IF(AND($C197="PM",AND(ISNUMBER($A197),N($A197)&gt;=18264,N($A197)&lt;=73050)),$A197,0)</f>
        <v>0</v>
      </c>
    </row>
    <row r="198" ht="22" customHeight="1" spans="1:13" x14ac:dyDescent="0.25">
      <c r="A198" s="14"/>
      <c r="B198" s="12"/>
      <c r="C198" s="12"/>
      <c r="D198" s="13"/>
      <c r="E198" s="13"/>
      <c r="F198" s="12"/>
      <c r="G198" s="12"/>
      <c r="H198" s="19" t="str">
        <f>IF($B198="","",IF(F198="",0,IF(SUMPRODUCT(--(Parts!$A$2:$A$101=F198))=1,N(G198)*SUMPRODUCT(--(Parts!$A$2:$A$101=F198),Parts!$C$2:$C$101),0)))</f>
        <v/>
      </c>
      <c r="I198" s="20"/>
      <c r="J198" s="19" t="str">
        <f>IF($B198="","",N(I198)*N(Dashboard!$B$6))</f>
        <v/>
      </c>
      <c r="K198" s="19" t="str">
        <f>IF($B198="","",H198+J198)</f>
        <v/>
      </c>
      <c r="L198" s="18" t="str">
        <f>IF(COUNTA($A198:$G198,$I198)=0,"",IF($B198="","Check ID",IF(SUMPRODUCT(--(Assets!$A$2:$A$201=$B198))&lt;&gt;1,"Check ID",IF(OR(AND($F198&lt;&gt;"",SUMPRODUCT(--(Parts!$A$2:$A$101=$F198))&lt;&gt;1),AND($F198="",N($G198)&gt;0)),"Check part",IF(OR(NOT(AND(ISNUMBER(A198),N(A198)&gt;=18264,N(A198)&lt;=73050)),NOT(OR(C198="PM",C198="Repair",C198="Inspection")),AND($F198&lt;&gt;"",$G198=""),AND($G198&lt;&gt;"",NOT(AND(ISNUMBER(G198),N(G198)&gt;=0,N(G198)&lt;=10000))),NOT(AND(ISNUMBER(I198),N(I198)&gt;=0,N(I198)&lt;=1000))),"Check inputs","OK")))))</f>
        <v/>
      </c>
      <c r="M198" s="21">
        <f>IF(AND($C198="PM",AND(ISNUMBER($A198),N($A198)&gt;=18264,N($A198)&lt;=73050)),$A198,0)</f>
        <v>0</v>
      </c>
    </row>
    <row r="199" ht="22" customHeight="1" spans="1:13" x14ac:dyDescent="0.25">
      <c r="A199" s="14"/>
      <c r="B199" s="12"/>
      <c r="C199" s="12"/>
      <c r="D199" s="13"/>
      <c r="E199" s="13"/>
      <c r="F199" s="12"/>
      <c r="G199" s="12"/>
      <c r="H199" s="19" t="str">
        <f>IF($B199="","",IF(F199="",0,IF(SUMPRODUCT(--(Parts!$A$2:$A$101=F199))=1,N(G199)*SUMPRODUCT(--(Parts!$A$2:$A$101=F199),Parts!$C$2:$C$101),0)))</f>
        <v/>
      </c>
      <c r="I199" s="20"/>
      <c r="J199" s="19" t="str">
        <f>IF($B199="","",N(I199)*N(Dashboard!$B$6))</f>
        <v/>
      </c>
      <c r="K199" s="19" t="str">
        <f>IF($B199="","",H199+J199)</f>
        <v/>
      </c>
      <c r="L199" s="18" t="str">
        <f>IF(COUNTA($A199:$G199,$I199)=0,"",IF($B199="","Check ID",IF(SUMPRODUCT(--(Assets!$A$2:$A$201=$B199))&lt;&gt;1,"Check ID",IF(OR(AND($F199&lt;&gt;"",SUMPRODUCT(--(Parts!$A$2:$A$101=$F199))&lt;&gt;1),AND($F199="",N($G199)&gt;0)),"Check part",IF(OR(NOT(AND(ISNUMBER(A199),N(A199)&gt;=18264,N(A199)&lt;=73050)),NOT(OR(C199="PM",C199="Repair",C199="Inspection")),AND($F199&lt;&gt;"",$G199=""),AND($G199&lt;&gt;"",NOT(AND(ISNUMBER(G199),N(G199)&gt;=0,N(G199)&lt;=10000))),NOT(AND(ISNUMBER(I199),N(I199)&gt;=0,N(I199)&lt;=1000))),"Check inputs","OK")))))</f>
        <v/>
      </c>
      <c r="M199" s="21">
        <f>IF(AND($C199="PM",AND(ISNUMBER($A199),N($A199)&gt;=18264,N($A199)&lt;=73050)),$A199,0)</f>
        <v>0</v>
      </c>
    </row>
    <row r="200" ht="22" customHeight="1" spans="1:13" x14ac:dyDescent="0.25">
      <c r="A200" s="14"/>
      <c r="B200" s="12"/>
      <c r="C200" s="12"/>
      <c r="D200" s="13"/>
      <c r="E200" s="13"/>
      <c r="F200" s="12"/>
      <c r="G200" s="12"/>
      <c r="H200" s="19" t="str">
        <f>IF($B200="","",IF(F200="",0,IF(SUMPRODUCT(--(Parts!$A$2:$A$101=F200))=1,N(G200)*SUMPRODUCT(--(Parts!$A$2:$A$101=F200),Parts!$C$2:$C$101),0)))</f>
        <v/>
      </c>
      <c r="I200" s="20"/>
      <c r="J200" s="19" t="str">
        <f>IF($B200="","",N(I200)*N(Dashboard!$B$6))</f>
        <v/>
      </c>
      <c r="K200" s="19" t="str">
        <f>IF($B200="","",H200+J200)</f>
        <v/>
      </c>
      <c r="L200" s="18" t="str">
        <f>IF(COUNTA($A200:$G200,$I200)=0,"",IF($B200="","Check ID",IF(SUMPRODUCT(--(Assets!$A$2:$A$201=$B200))&lt;&gt;1,"Check ID",IF(OR(AND($F200&lt;&gt;"",SUMPRODUCT(--(Parts!$A$2:$A$101=$F200))&lt;&gt;1),AND($F200="",N($G200)&gt;0)),"Check part",IF(OR(NOT(AND(ISNUMBER(A200),N(A200)&gt;=18264,N(A200)&lt;=73050)),NOT(OR(C200="PM",C200="Repair",C200="Inspection")),AND($F200&lt;&gt;"",$G200=""),AND($G200&lt;&gt;"",NOT(AND(ISNUMBER(G200),N(G200)&gt;=0,N(G200)&lt;=10000))),NOT(AND(ISNUMBER(I200),N(I200)&gt;=0,N(I200)&lt;=1000))),"Check inputs","OK")))))</f>
        <v/>
      </c>
      <c r="M200" s="21">
        <f>IF(AND($C200="PM",AND(ISNUMBER($A200),N($A200)&gt;=18264,N($A200)&lt;=73050)),$A200,0)</f>
        <v>0</v>
      </c>
    </row>
    <row r="201" ht="22" customHeight="1" spans="1:13" x14ac:dyDescent="0.25">
      <c r="A201" s="14"/>
      <c r="B201" s="12"/>
      <c r="C201" s="12"/>
      <c r="D201" s="13"/>
      <c r="E201" s="13"/>
      <c r="F201" s="12"/>
      <c r="G201" s="12"/>
      <c r="H201" s="19" t="str">
        <f>IF($B201="","",IF(F201="",0,IF(SUMPRODUCT(--(Parts!$A$2:$A$101=F201))=1,N(G201)*SUMPRODUCT(--(Parts!$A$2:$A$101=F201),Parts!$C$2:$C$101),0)))</f>
        <v/>
      </c>
      <c r="I201" s="20"/>
      <c r="J201" s="19" t="str">
        <f>IF($B201="","",N(I201)*N(Dashboard!$B$6))</f>
        <v/>
      </c>
      <c r="K201" s="19" t="str">
        <f>IF($B201="","",H201+J201)</f>
        <v/>
      </c>
      <c r="L201" s="18" t="str">
        <f>IF(COUNTA($A201:$G201,$I201)=0,"",IF($B201="","Check ID",IF(SUMPRODUCT(--(Assets!$A$2:$A$201=$B201))&lt;&gt;1,"Check ID",IF(OR(AND($F201&lt;&gt;"",SUMPRODUCT(--(Parts!$A$2:$A$101=$F201))&lt;&gt;1),AND($F201="",N($G201)&gt;0)),"Check part",IF(OR(NOT(AND(ISNUMBER(A201),N(A201)&gt;=18264,N(A201)&lt;=73050)),NOT(OR(C201="PM",C201="Repair",C201="Inspection")),AND($F201&lt;&gt;"",$G201=""),AND($G201&lt;&gt;"",NOT(AND(ISNUMBER(G201),N(G201)&gt;=0,N(G201)&lt;=10000))),NOT(AND(ISNUMBER(I201),N(I201)&gt;=0,N(I201)&lt;=1000))),"Check inputs","OK")))))</f>
        <v/>
      </c>
      <c r="M201" s="21">
        <f>IF(AND($C201="PM",AND(ISNUMBER($A201),N($A201)&gt;=18264,N($A201)&lt;=73050)),$A201,0)</f>
        <v>0</v>
      </c>
    </row>
    <row r="202" ht="22" customHeight="1" spans="1:13" x14ac:dyDescent="0.25">
      <c r="A202" s="14"/>
      <c r="B202" s="12"/>
      <c r="C202" s="12"/>
      <c r="D202" s="13"/>
      <c r="E202" s="13"/>
      <c r="F202" s="12"/>
      <c r="G202" s="12"/>
      <c r="H202" s="19" t="str">
        <f>IF($B202="","",IF(F202="",0,IF(SUMPRODUCT(--(Parts!$A$2:$A$101=F202))=1,N(G202)*SUMPRODUCT(--(Parts!$A$2:$A$101=F202),Parts!$C$2:$C$101),0)))</f>
        <v/>
      </c>
      <c r="I202" s="20"/>
      <c r="J202" s="19" t="str">
        <f>IF($B202="","",N(I202)*N(Dashboard!$B$6))</f>
        <v/>
      </c>
      <c r="K202" s="19" t="str">
        <f>IF($B202="","",H202+J202)</f>
        <v/>
      </c>
      <c r="L202" s="18" t="str">
        <f>IF(COUNTA($A202:$G202,$I202)=0,"",IF($B202="","Check ID",IF(SUMPRODUCT(--(Assets!$A$2:$A$201=$B202))&lt;&gt;1,"Check ID",IF(OR(AND($F202&lt;&gt;"",SUMPRODUCT(--(Parts!$A$2:$A$101=$F202))&lt;&gt;1),AND($F202="",N($G202)&gt;0)),"Check part",IF(OR(NOT(AND(ISNUMBER(A202),N(A202)&gt;=18264,N(A202)&lt;=73050)),NOT(OR(C202="PM",C202="Repair",C202="Inspection")),AND($F202&lt;&gt;"",$G202=""),AND($G202&lt;&gt;"",NOT(AND(ISNUMBER(G202),N(G202)&gt;=0,N(G202)&lt;=10000))),NOT(AND(ISNUMBER(I202),N(I202)&gt;=0,N(I202)&lt;=1000))),"Check inputs","OK")))))</f>
        <v/>
      </c>
      <c r="M202" s="21">
        <f>IF(AND($C202="PM",AND(ISNUMBER($A202),N($A202)&gt;=18264,N($A202)&lt;=73050)),$A202,0)</f>
        <v>0</v>
      </c>
    </row>
    <row r="203" ht="22" customHeight="1" spans="1:13" x14ac:dyDescent="0.25">
      <c r="A203" s="14"/>
      <c r="B203" s="12"/>
      <c r="C203" s="12"/>
      <c r="D203" s="13"/>
      <c r="E203" s="13"/>
      <c r="F203" s="12"/>
      <c r="G203" s="12"/>
      <c r="H203" s="19" t="str">
        <f>IF($B203="","",IF(F203="",0,IF(SUMPRODUCT(--(Parts!$A$2:$A$101=F203))=1,N(G203)*SUMPRODUCT(--(Parts!$A$2:$A$101=F203),Parts!$C$2:$C$101),0)))</f>
        <v/>
      </c>
      <c r="I203" s="20"/>
      <c r="J203" s="19" t="str">
        <f>IF($B203="","",N(I203)*N(Dashboard!$B$6))</f>
        <v/>
      </c>
      <c r="K203" s="19" t="str">
        <f>IF($B203="","",H203+J203)</f>
        <v/>
      </c>
      <c r="L203" s="18" t="str">
        <f>IF(COUNTA($A203:$G203,$I203)=0,"",IF($B203="","Check ID",IF(SUMPRODUCT(--(Assets!$A$2:$A$201=$B203))&lt;&gt;1,"Check ID",IF(OR(AND($F203&lt;&gt;"",SUMPRODUCT(--(Parts!$A$2:$A$101=$F203))&lt;&gt;1),AND($F203="",N($G203)&gt;0)),"Check part",IF(OR(NOT(AND(ISNUMBER(A203),N(A203)&gt;=18264,N(A203)&lt;=73050)),NOT(OR(C203="PM",C203="Repair",C203="Inspection")),AND($F203&lt;&gt;"",$G203=""),AND($G203&lt;&gt;"",NOT(AND(ISNUMBER(G203),N(G203)&gt;=0,N(G203)&lt;=10000))),NOT(AND(ISNUMBER(I203),N(I203)&gt;=0,N(I203)&lt;=1000))),"Check inputs","OK")))))</f>
        <v/>
      </c>
      <c r="M203" s="21">
        <f>IF(AND($C203="PM",AND(ISNUMBER($A203),N($A203)&gt;=18264,N($A203)&lt;=73050)),$A203,0)</f>
        <v>0</v>
      </c>
    </row>
    <row r="204" ht="22" customHeight="1" spans="1:13" x14ac:dyDescent="0.25">
      <c r="A204" s="14"/>
      <c r="B204" s="12"/>
      <c r="C204" s="12"/>
      <c r="D204" s="13"/>
      <c r="E204" s="13"/>
      <c r="F204" s="12"/>
      <c r="G204" s="12"/>
      <c r="H204" s="19" t="str">
        <f>IF($B204="","",IF(F204="",0,IF(SUMPRODUCT(--(Parts!$A$2:$A$101=F204))=1,N(G204)*SUMPRODUCT(--(Parts!$A$2:$A$101=F204),Parts!$C$2:$C$101),0)))</f>
        <v/>
      </c>
      <c r="I204" s="20"/>
      <c r="J204" s="19" t="str">
        <f>IF($B204="","",N(I204)*N(Dashboard!$B$6))</f>
        <v/>
      </c>
      <c r="K204" s="19" t="str">
        <f>IF($B204="","",H204+J204)</f>
        <v/>
      </c>
      <c r="L204" s="18" t="str">
        <f>IF(COUNTA($A204:$G204,$I204)=0,"",IF($B204="","Check ID",IF(SUMPRODUCT(--(Assets!$A$2:$A$201=$B204))&lt;&gt;1,"Check ID",IF(OR(AND($F204&lt;&gt;"",SUMPRODUCT(--(Parts!$A$2:$A$101=$F204))&lt;&gt;1),AND($F204="",N($G204)&gt;0)),"Check part",IF(OR(NOT(AND(ISNUMBER(A204),N(A204)&gt;=18264,N(A204)&lt;=73050)),NOT(OR(C204="PM",C204="Repair",C204="Inspection")),AND($F204&lt;&gt;"",$G204=""),AND($G204&lt;&gt;"",NOT(AND(ISNUMBER(G204),N(G204)&gt;=0,N(G204)&lt;=10000))),NOT(AND(ISNUMBER(I204),N(I204)&gt;=0,N(I204)&lt;=1000))),"Check inputs","OK")))))</f>
        <v/>
      </c>
      <c r="M204" s="21">
        <f>IF(AND($C204="PM",AND(ISNUMBER($A204),N($A204)&gt;=18264,N($A204)&lt;=73050)),$A204,0)</f>
        <v>0</v>
      </c>
    </row>
    <row r="205" ht="22" customHeight="1" spans="1:13" x14ac:dyDescent="0.25">
      <c r="A205" s="14"/>
      <c r="B205" s="12"/>
      <c r="C205" s="12"/>
      <c r="D205" s="13"/>
      <c r="E205" s="13"/>
      <c r="F205" s="12"/>
      <c r="G205" s="12"/>
      <c r="H205" s="19" t="str">
        <f>IF($B205="","",IF(F205="",0,IF(SUMPRODUCT(--(Parts!$A$2:$A$101=F205))=1,N(G205)*SUMPRODUCT(--(Parts!$A$2:$A$101=F205),Parts!$C$2:$C$101),0)))</f>
        <v/>
      </c>
      <c r="I205" s="20"/>
      <c r="J205" s="19" t="str">
        <f>IF($B205="","",N(I205)*N(Dashboard!$B$6))</f>
        <v/>
      </c>
      <c r="K205" s="19" t="str">
        <f>IF($B205="","",H205+J205)</f>
        <v/>
      </c>
      <c r="L205" s="18" t="str">
        <f>IF(COUNTA($A205:$G205,$I205)=0,"",IF($B205="","Check ID",IF(SUMPRODUCT(--(Assets!$A$2:$A$201=$B205))&lt;&gt;1,"Check ID",IF(OR(AND($F205&lt;&gt;"",SUMPRODUCT(--(Parts!$A$2:$A$101=$F205))&lt;&gt;1),AND($F205="",N($G205)&gt;0)),"Check part",IF(OR(NOT(AND(ISNUMBER(A205),N(A205)&gt;=18264,N(A205)&lt;=73050)),NOT(OR(C205="PM",C205="Repair",C205="Inspection")),AND($F205&lt;&gt;"",$G205=""),AND($G205&lt;&gt;"",NOT(AND(ISNUMBER(G205),N(G205)&gt;=0,N(G205)&lt;=10000))),NOT(AND(ISNUMBER(I205),N(I205)&gt;=0,N(I205)&lt;=1000))),"Check inputs","OK")))))</f>
        <v/>
      </c>
      <c r="M205" s="21">
        <f>IF(AND($C205="PM",AND(ISNUMBER($A205),N($A205)&gt;=18264,N($A205)&lt;=73050)),$A205,0)</f>
        <v>0</v>
      </c>
    </row>
    <row r="206" ht="22" customHeight="1" spans="1:13" x14ac:dyDescent="0.25">
      <c r="A206" s="14"/>
      <c r="B206" s="12"/>
      <c r="C206" s="12"/>
      <c r="D206" s="13"/>
      <c r="E206" s="13"/>
      <c r="F206" s="12"/>
      <c r="G206" s="12"/>
      <c r="H206" s="19" t="str">
        <f>IF($B206="","",IF(F206="",0,IF(SUMPRODUCT(--(Parts!$A$2:$A$101=F206))=1,N(G206)*SUMPRODUCT(--(Parts!$A$2:$A$101=F206),Parts!$C$2:$C$101),0)))</f>
        <v/>
      </c>
      <c r="I206" s="20"/>
      <c r="J206" s="19" t="str">
        <f>IF($B206="","",N(I206)*N(Dashboard!$B$6))</f>
        <v/>
      </c>
      <c r="K206" s="19" t="str">
        <f>IF($B206="","",H206+J206)</f>
        <v/>
      </c>
      <c r="L206" s="18" t="str">
        <f>IF(COUNTA($A206:$G206,$I206)=0,"",IF($B206="","Check ID",IF(SUMPRODUCT(--(Assets!$A$2:$A$201=$B206))&lt;&gt;1,"Check ID",IF(OR(AND($F206&lt;&gt;"",SUMPRODUCT(--(Parts!$A$2:$A$101=$F206))&lt;&gt;1),AND($F206="",N($G206)&gt;0)),"Check part",IF(OR(NOT(AND(ISNUMBER(A206),N(A206)&gt;=18264,N(A206)&lt;=73050)),NOT(OR(C206="PM",C206="Repair",C206="Inspection")),AND($F206&lt;&gt;"",$G206=""),AND($G206&lt;&gt;"",NOT(AND(ISNUMBER(G206),N(G206)&gt;=0,N(G206)&lt;=10000))),NOT(AND(ISNUMBER(I206),N(I206)&gt;=0,N(I206)&lt;=1000))),"Check inputs","OK")))))</f>
        <v/>
      </c>
      <c r="M206" s="21">
        <f>IF(AND($C206="PM",AND(ISNUMBER($A206),N($A206)&gt;=18264,N($A206)&lt;=73050)),$A206,0)</f>
        <v>0</v>
      </c>
    </row>
    <row r="207" ht="22" customHeight="1" spans="1:13" x14ac:dyDescent="0.25">
      <c r="A207" s="14"/>
      <c r="B207" s="12"/>
      <c r="C207" s="12"/>
      <c r="D207" s="13"/>
      <c r="E207" s="13"/>
      <c r="F207" s="12"/>
      <c r="G207" s="12"/>
      <c r="H207" s="19" t="str">
        <f>IF($B207="","",IF(F207="",0,IF(SUMPRODUCT(--(Parts!$A$2:$A$101=F207))=1,N(G207)*SUMPRODUCT(--(Parts!$A$2:$A$101=F207),Parts!$C$2:$C$101),0)))</f>
        <v/>
      </c>
      <c r="I207" s="20"/>
      <c r="J207" s="19" t="str">
        <f>IF($B207="","",N(I207)*N(Dashboard!$B$6))</f>
        <v/>
      </c>
      <c r="K207" s="19" t="str">
        <f>IF($B207="","",H207+J207)</f>
        <v/>
      </c>
      <c r="L207" s="18" t="str">
        <f>IF(COUNTA($A207:$G207,$I207)=0,"",IF($B207="","Check ID",IF(SUMPRODUCT(--(Assets!$A$2:$A$201=$B207))&lt;&gt;1,"Check ID",IF(OR(AND($F207&lt;&gt;"",SUMPRODUCT(--(Parts!$A$2:$A$101=$F207))&lt;&gt;1),AND($F207="",N($G207)&gt;0)),"Check part",IF(OR(NOT(AND(ISNUMBER(A207),N(A207)&gt;=18264,N(A207)&lt;=73050)),NOT(OR(C207="PM",C207="Repair",C207="Inspection")),AND($F207&lt;&gt;"",$G207=""),AND($G207&lt;&gt;"",NOT(AND(ISNUMBER(G207),N(G207)&gt;=0,N(G207)&lt;=10000))),NOT(AND(ISNUMBER(I207),N(I207)&gt;=0,N(I207)&lt;=1000))),"Check inputs","OK")))))</f>
        <v/>
      </c>
      <c r="M207" s="21">
        <f>IF(AND($C207="PM",AND(ISNUMBER($A207),N($A207)&gt;=18264,N($A207)&lt;=73050)),$A207,0)</f>
        <v>0</v>
      </c>
    </row>
    <row r="208" ht="22" customHeight="1" spans="1:13" x14ac:dyDescent="0.25">
      <c r="A208" s="14"/>
      <c r="B208" s="12"/>
      <c r="C208" s="12"/>
      <c r="D208" s="13"/>
      <c r="E208" s="13"/>
      <c r="F208" s="12"/>
      <c r="G208" s="12"/>
      <c r="H208" s="19" t="str">
        <f>IF($B208="","",IF(F208="",0,IF(SUMPRODUCT(--(Parts!$A$2:$A$101=F208))=1,N(G208)*SUMPRODUCT(--(Parts!$A$2:$A$101=F208),Parts!$C$2:$C$101),0)))</f>
        <v/>
      </c>
      <c r="I208" s="20"/>
      <c r="J208" s="19" t="str">
        <f>IF($B208="","",N(I208)*N(Dashboard!$B$6))</f>
        <v/>
      </c>
      <c r="K208" s="19" t="str">
        <f>IF($B208="","",H208+J208)</f>
        <v/>
      </c>
      <c r="L208" s="18" t="str">
        <f>IF(COUNTA($A208:$G208,$I208)=0,"",IF($B208="","Check ID",IF(SUMPRODUCT(--(Assets!$A$2:$A$201=$B208))&lt;&gt;1,"Check ID",IF(OR(AND($F208&lt;&gt;"",SUMPRODUCT(--(Parts!$A$2:$A$101=$F208))&lt;&gt;1),AND($F208="",N($G208)&gt;0)),"Check part",IF(OR(NOT(AND(ISNUMBER(A208),N(A208)&gt;=18264,N(A208)&lt;=73050)),NOT(OR(C208="PM",C208="Repair",C208="Inspection")),AND($F208&lt;&gt;"",$G208=""),AND($G208&lt;&gt;"",NOT(AND(ISNUMBER(G208),N(G208)&gt;=0,N(G208)&lt;=10000))),NOT(AND(ISNUMBER(I208),N(I208)&gt;=0,N(I208)&lt;=1000))),"Check inputs","OK")))))</f>
        <v/>
      </c>
      <c r="M208" s="21">
        <f>IF(AND($C208="PM",AND(ISNUMBER($A208),N($A208)&gt;=18264,N($A208)&lt;=73050)),$A208,0)</f>
        <v>0</v>
      </c>
    </row>
    <row r="209" ht="22" customHeight="1" spans="1:13" x14ac:dyDescent="0.25">
      <c r="A209" s="14"/>
      <c r="B209" s="12"/>
      <c r="C209" s="12"/>
      <c r="D209" s="13"/>
      <c r="E209" s="13"/>
      <c r="F209" s="12"/>
      <c r="G209" s="12"/>
      <c r="H209" s="19" t="str">
        <f>IF($B209="","",IF(F209="",0,IF(SUMPRODUCT(--(Parts!$A$2:$A$101=F209))=1,N(G209)*SUMPRODUCT(--(Parts!$A$2:$A$101=F209),Parts!$C$2:$C$101),0)))</f>
        <v/>
      </c>
      <c r="I209" s="20"/>
      <c r="J209" s="19" t="str">
        <f>IF($B209="","",N(I209)*N(Dashboard!$B$6))</f>
        <v/>
      </c>
      <c r="K209" s="19" t="str">
        <f>IF($B209="","",H209+J209)</f>
        <v/>
      </c>
      <c r="L209" s="18" t="str">
        <f>IF(COUNTA($A209:$G209,$I209)=0,"",IF($B209="","Check ID",IF(SUMPRODUCT(--(Assets!$A$2:$A$201=$B209))&lt;&gt;1,"Check ID",IF(OR(AND($F209&lt;&gt;"",SUMPRODUCT(--(Parts!$A$2:$A$101=$F209))&lt;&gt;1),AND($F209="",N($G209)&gt;0)),"Check part",IF(OR(NOT(AND(ISNUMBER(A209),N(A209)&gt;=18264,N(A209)&lt;=73050)),NOT(OR(C209="PM",C209="Repair",C209="Inspection")),AND($F209&lt;&gt;"",$G209=""),AND($G209&lt;&gt;"",NOT(AND(ISNUMBER(G209),N(G209)&gt;=0,N(G209)&lt;=10000))),NOT(AND(ISNUMBER(I209),N(I209)&gt;=0,N(I209)&lt;=1000))),"Check inputs","OK")))))</f>
        <v/>
      </c>
      <c r="M209" s="21">
        <f>IF(AND($C209="PM",AND(ISNUMBER($A209),N($A209)&gt;=18264,N($A209)&lt;=73050)),$A209,0)</f>
        <v>0</v>
      </c>
    </row>
    <row r="210" ht="22" customHeight="1" spans="1:13" x14ac:dyDescent="0.25">
      <c r="A210" s="14"/>
      <c r="B210" s="12"/>
      <c r="C210" s="12"/>
      <c r="D210" s="13"/>
      <c r="E210" s="13"/>
      <c r="F210" s="12"/>
      <c r="G210" s="12"/>
      <c r="H210" s="19" t="str">
        <f>IF($B210="","",IF(F210="",0,IF(SUMPRODUCT(--(Parts!$A$2:$A$101=F210))=1,N(G210)*SUMPRODUCT(--(Parts!$A$2:$A$101=F210),Parts!$C$2:$C$101),0)))</f>
        <v/>
      </c>
      <c r="I210" s="20"/>
      <c r="J210" s="19" t="str">
        <f>IF($B210="","",N(I210)*N(Dashboard!$B$6))</f>
        <v/>
      </c>
      <c r="K210" s="19" t="str">
        <f>IF($B210="","",H210+J210)</f>
        <v/>
      </c>
      <c r="L210" s="18" t="str">
        <f>IF(COUNTA($A210:$G210,$I210)=0,"",IF($B210="","Check ID",IF(SUMPRODUCT(--(Assets!$A$2:$A$201=$B210))&lt;&gt;1,"Check ID",IF(OR(AND($F210&lt;&gt;"",SUMPRODUCT(--(Parts!$A$2:$A$101=$F210))&lt;&gt;1),AND($F210="",N($G210)&gt;0)),"Check part",IF(OR(NOT(AND(ISNUMBER(A210),N(A210)&gt;=18264,N(A210)&lt;=73050)),NOT(OR(C210="PM",C210="Repair",C210="Inspection")),AND($F210&lt;&gt;"",$G210=""),AND($G210&lt;&gt;"",NOT(AND(ISNUMBER(G210),N(G210)&gt;=0,N(G210)&lt;=10000))),NOT(AND(ISNUMBER(I210),N(I210)&gt;=0,N(I210)&lt;=1000))),"Check inputs","OK")))))</f>
        <v/>
      </c>
      <c r="M210" s="21">
        <f>IF(AND($C210="PM",AND(ISNUMBER($A210),N($A210)&gt;=18264,N($A210)&lt;=73050)),$A210,0)</f>
        <v>0</v>
      </c>
    </row>
    <row r="211" ht="22" customHeight="1" spans="1:13" x14ac:dyDescent="0.25">
      <c r="A211" s="14"/>
      <c r="B211" s="12"/>
      <c r="C211" s="12"/>
      <c r="D211" s="13"/>
      <c r="E211" s="13"/>
      <c r="F211" s="12"/>
      <c r="G211" s="12"/>
      <c r="H211" s="19" t="str">
        <f>IF($B211="","",IF(F211="",0,IF(SUMPRODUCT(--(Parts!$A$2:$A$101=F211))=1,N(G211)*SUMPRODUCT(--(Parts!$A$2:$A$101=F211),Parts!$C$2:$C$101),0)))</f>
        <v/>
      </c>
      <c r="I211" s="20"/>
      <c r="J211" s="19" t="str">
        <f>IF($B211="","",N(I211)*N(Dashboard!$B$6))</f>
        <v/>
      </c>
      <c r="K211" s="19" t="str">
        <f>IF($B211="","",H211+J211)</f>
        <v/>
      </c>
      <c r="L211" s="18" t="str">
        <f>IF(COUNTA($A211:$G211,$I211)=0,"",IF($B211="","Check ID",IF(SUMPRODUCT(--(Assets!$A$2:$A$201=$B211))&lt;&gt;1,"Check ID",IF(OR(AND($F211&lt;&gt;"",SUMPRODUCT(--(Parts!$A$2:$A$101=$F211))&lt;&gt;1),AND($F211="",N($G211)&gt;0)),"Check part",IF(OR(NOT(AND(ISNUMBER(A211),N(A211)&gt;=18264,N(A211)&lt;=73050)),NOT(OR(C211="PM",C211="Repair",C211="Inspection")),AND($F211&lt;&gt;"",$G211=""),AND($G211&lt;&gt;"",NOT(AND(ISNUMBER(G211),N(G211)&gt;=0,N(G211)&lt;=10000))),NOT(AND(ISNUMBER(I211),N(I211)&gt;=0,N(I211)&lt;=1000))),"Check inputs","OK")))))</f>
        <v/>
      </c>
      <c r="M211" s="21">
        <f>IF(AND($C211="PM",AND(ISNUMBER($A211),N($A211)&gt;=18264,N($A211)&lt;=73050)),$A211,0)</f>
        <v>0</v>
      </c>
    </row>
    <row r="212" ht="22" customHeight="1" spans="1:13" x14ac:dyDescent="0.25">
      <c r="A212" s="14"/>
      <c r="B212" s="12"/>
      <c r="C212" s="12"/>
      <c r="D212" s="13"/>
      <c r="E212" s="13"/>
      <c r="F212" s="12"/>
      <c r="G212" s="12"/>
      <c r="H212" s="19" t="str">
        <f>IF($B212="","",IF(F212="",0,IF(SUMPRODUCT(--(Parts!$A$2:$A$101=F212))=1,N(G212)*SUMPRODUCT(--(Parts!$A$2:$A$101=F212),Parts!$C$2:$C$101),0)))</f>
        <v/>
      </c>
      <c r="I212" s="20"/>
      <c r="J212" s="19" t="str">
        <f>IF($B212="","",N(I212)*N(Dashboard!$B$6))</f>
        <v/>
      </c>
      <c r="K212" s="19" t="str">
        <f>IF($B212="","",H212+J212)</f>
        <v/>
      </c>
      <c r="L212" s="18" t="str">
        <f>IF(COUNTA($A212:$G212,$I212)=0,"",IF($B212="","Check ID",IF(SUMPRODUCT(--(Assets!$A$2:$A$201=$B212))&lt;&gt;1,"Check ID",IF(OR(AND($F212&lt;&gt;"",SUMPRODUCT(--(Parts!$A$2:$A$101=$F212))&lt;&gt;1),AND($F212="",N($G212)&gt;0)),"Check part",IF(OR(NOT(AND(ISNUMBER(A212),N(A212)&gt;=18264,N(A212)&lt;=73050)),NOT(OR(C212="PM",C212="Repair",C212="Inspection")),AND($F212&lt;&gt;"",$G212=""),AND($G212&lt;&gt;"",NOT(AND(ISNUMBER(G212),N(G212)&gt;=0,N(G212)&lt;=10000))),NOT(AND(ISNUMBER(I212),N(I212)&gt;=0,N(I212)&lt;=1000))),"Check inputs","OK")))))</f>
        <v/>
      </c>
      <c r="M212" s="21">
        <f>IF(AND($C212="PM",AND(ISNUMBER($A212),N($A212)&gt;=18264,N($A212)&lt;=73050)),$A212,0)</f>
        <v>0</v>
      </c>
    </row>
    <row r="213" ht="22" customHeight="1" spans="1:13" x14ac:dyDescent="0.25">
      <c r="A213" s="14"/>
      <c r="B213" s="12"/>
      <c r="C213" s="12"/>
      <c r="D213" s="13"/>
      <c r="E213" s="13"/>
      <c r="F213" s="12"/>
      <c r="G213" s="12"/>
      <c r="H213" s="19" t="str">
        <f>IF($B213="","",IF(F213="",0,IF(SUMPRODUCT(--(Parts!$A$2:$A$101=F213))=1,N(G213)*SUMPRODUCT(--(Parts!$A$2:$A$101=F213),Parts!$C$2:$C$101),0)))</f>
        <v/>
      </c>
      <c r="I213" s="20"/>
      <c r="J213" s="19" t="str">
        <f>IF($B213="","",N(I213)*N(Dashboard!$B$6))</f>
        <v/>
      </c>
      <c r="K213" s="19" t="str">
        <f>IF($B213="","",H213+J213)</f>
        <v/>
      </c>
      <c r="L213" s="18" t="str">
        <f>IF(COUNTA($A213:$G213,$I213)=0,"",IF($B213="","Check ID",IF(SUMPRODUCT(--(Assets!$A$2:$A$201=$B213))&lt;&gt;1,"Check ID",IF(OR(AND($F213&lt;&gt;"",SUMPRODUCT(--(Parts!$A$2:$A$101=$F213))&lt;&gt;1),AND($F213="",N($G213)&gt;0)),"Check part",IF(OR(NOT(AND(ISNUMBER(A213),N(A213)&gt;=18264,N(A213)&lt;=73050)),NOT(OR(C213="PM",C213="Repair",C213="Inspection")),AND($F213&lt;&gt;"",$G213=""),AND($G213&lt;&gt;"",NOT(AND(ISNUMBER(G213),N(G213)&gt;=0,N(G213)&lt;=10000))),NOT(AND(ISNUMBER(I213),N(I213)&gt;=0,N(I213)&lt;=1000))),"Check inputs","OK")))))</f>
        <v/>
      </c>
      <c r="M213" s="21">
        <f>IF(AND($C213="PM",AND(ISNUMBER($A213),N($A213)&gt;=18264,N($A213)&lt;=73050)),$A213,0)</f>
        <v>0</v>
      </c>
    </row>
    <row r="214" ht="22" customHeight="1" spans="1:13" x14ac:dyDescent="0.25">
      <c r="A214" s="14"/>
      <c r="B214" s="12"/>
      <c r="C214" s="12"/>
      <c r="D214" s="13"/>
      <c r="E214" s="13"/>
      <c r="F214" s="12"/>
      <c r="G214" s="12"/>
      <c r="H214" s="19" t="str">
        <f>IF($B214="","",IF(F214="",0,IF(SUMPRODUCT(--(Parts!$A$2:$A$101=F214))=1,N(G214)*SUMPRODUCT(--(Parts!$A$2:$A$101=F214),Parts!$C$2:$C$101),0)))</f>
        <v/>
      </c>
      <c r="I214" s="20"/>
      <c r="J214" s="19" t="str">
        <f>IF($B214="","",N(I214)*N(Dashboard!$B$6))</f>
        <v/>
      </c>
      <c r="K214" s="19" t="str">
        <f>IF($B214="","",H214+J214)</f>
        <v/>
      </c>
      <c r="L214" s="18" t="str">
        <f>IF(COUNTA($A214:$G214,$I214)=0,"",IF($B214="","Check ID",IF(SUMPRODUCT(--(Assets!$A$2:$A$201=$B214))&lt;&gt;1,"Check ID",IF(OR(AND($F214&lt;&gt;"",SUMPRODUCT(--(Parts!$A$2:$A$101=$F214))&lt;&gt;1),AND($F214="",N($G214)&gt;0)),"Check part",IF(OR(NOT(AND(ISNUMBER(A214),N(A214)&gt;=18264,N(A214)&lt;=73050)),NOT(OR(C214="PM",C214="Repair",C214="Inspection")),AND($F214&lt;&gt;"",$G214=""),AND($G214&lt;&gt;"",NOT(AND(ISNUMBER(G214),N(G214)&gt;=0,N(G214)&lt;=10000))),NOT(AND(ISNUMBER(I214),N(I214)&gt;=0,N(I214)&lt;=1000))),"Check inputs","OK")))))</f>
        <v/>
      </c>
      <c r="M214" s="21">
        <f>IF(AND($C214="PM",AND(ISNUMBER($A214),N($A214)&gt;=18264,N($A214)&lt;=73050)),$A214,0)</f>
        <v>0</v>
      </c>
    </row>
    <row r="215" ht="22" customHeight="1" spans="1:13" x14ac:dyDescent="0.25">
      <c r="A215" s="14"/>
      <c r="B215" s="12"/>
      <c r="C215" s="12"/>
      <c r="D215" s="13"/>
      <c r="E215" s="13"/>
      <c r="F215" s="12"/>
      <c r="G215" s="12"/>
      <c r="H215" s="19" t="str">
        <f>IF($B215="","",IF(F215="",0,IF(SUMPRODUCT(--(Parts!$A$2:$A$101=F215))=1,N(G215)*SUMPRODUCT(--(Parts!$A$2:$A$101=F215),Parts!$C$2:$C$101),0)))</f>
        <v/>
      </c>
      <c r="I215" s="20"/>
      <c r="J215" s="19" t="str">
        <f>IF($B215="","",N(I215)*N(Dashboard!$B$6))</f>
        <v/>
      </c>
      <c r="K215" s="19" t="str">
        <f>IF($B215="","",H215+J215)</f>
        <v/>
      </c>
      <c r="L215" s="18" t="str">
        <f>IF(COUNTA($A215:$G215,$I215)=0,"",IF($B215="","Check ID",IF(SUMPRODUCT(--(Assets!$A$2:$A$201=$B215))&lt;&gt;1,"Check ID",IF(OR(AND($F215&lt;&gt;"",SUMPRODUCT(--(Parts!$A$2:$A$101=$F215))&lt;&gt;1),AND($F215="",N($G215)&gt;0)),"Check part",IF(OR(NOT(AND(ISNUMBER(A215),N(A215)&gt;=18264,N(A215)&lt;=73050)),NOT(OR(C215="PM",C215="Repair",C215="Inspection")),AND($F215&lt;&gt;"",$G215=""),AND($G215&lt;&gt;"",NOT(AND(ISNUMBER(G215),N(G215)&gt;=0,N(G215)&lt;=10000))),NOT(AND(ISNUMBER(I215),N(I215)&gt;=0,N(I215)&lt;=1000))),"Check inputs","OK")))))</f>
        <v/>
      </c>
      <c r="M215" s="21">
        <f>IF(AND($C215="PM",AND(ISNUMBER($A215),N($A215)&gt;=18264,N($A215)&lt;=73050)),$A215,0)</f>
        <v>0</v>
      </c>
    </row>
    <row r="216" ht="22" customHeight="1" spans="1:13" x14ac:dyDescent="0.25">
      <c r="A216" s="14"/>
      <c r="B216" s="12"/>
      <c r="C216" s="12"/>
      <c r="D216" s="13"/>
      <c r="E216" s="13"/>
      <c r="F216" s="12"/>
      <c r="G216" s="12"/>
      <c r="H216" s="19" t="str">
        <f>IF($B216="","",IF(F216="",0,IF(SUMPRODUCT(--(Parts!$A$2:$A$101=F216))=1,N(G216)*SUMPRODUCT(--(Parts!$A$2:$A$101=F216),Parts!$C$2:$C$101),0)))</f>
        <v/>
      </c>
      <c r="I216" s="20"/>
      <c r="J216" s="19" t="str">
        <f>IF($B216="","",N(I216)*N(Dashboard!$B$6))</f>
        <v/>
      </c>
      <c r="K216" s="19" t="str">
        <f>IF($B216="","",H216+J216)</f>
        <v/>
      </c>
      <c r="L216" s="18" t="str">
        <f>IF(COUNTA($A216:$G216,$I216)=0,"",IF($B216="","Check ID",IF(SUMPRODUCT(--(Assets!$A$2:$A$201=$B216))&lt;&gt;1,"Check ID",IF(OR(AND($F216&lt;&gt;"",SUMPRODUCT(--(Parts!$A$2:$A$101=$F216))&lt;&gt;1),AND($F216="",N($G216)&gt;0)),"Check part",IF(OR(NOT(AND(ISNUMBER(A216),N(A216)&gt;=18264,N(A216)&lt;=73050)),NOT(OR(C216="PM",C216="Repair",C216="Inspection")),AND($F216&lt;&gt;"",$G216=""),AND($G216&lt;&gt;"",NOT(AND(ISNUMBER(G216),N(G216)&gt;=0,N(G216)&lt;=10000))),NOT(AND(ISNUMBER(I216),N(I216)&gt;=0,N(I216)&lt;=1000))),"Check inputs","OK")))))</f>
        <v/>
      </c>
      <c r="M216" s="21">
        <f>IF(AND($C216="PM",AND(ISNUMBER($A216),N($A216)&gt;=18264,N($A216)&lt;=73050)),$A216,0)</f>
        <v>0</v>
      </c>
    </row>
    <row r="217" ht="22" customHeight="1" spans="1:13" x14ac:dyDescent="0.25">
      <c r="A217" s="14"/>
      <c r="B217" s="12"/>
      <c r="C217" s="12"/>
      <c r="D217" s="13"/>
      <c r="E217" s="13"/>
      <c r="F217" s="12"/>
      <c r="G217" s="12"/>
      <c r="H217" s="19" t="str">
        <f>IF($B217="","",IF(F217="",0,IF(SUMPRODUCT(--(Parts!$A$2:$A$101=F217))=1,N(G217)*SUMPRODUCT(--(Parts!$A$2:$A$101=F217),Parts!$C$2:$C$101),0)))</f>
        <v/>
      </c>
      <c r="I217" s="20"/>
      <c r="J217" s="19" t="str">
        <f>IF($B217="","",N(I217)*N(Dashboard!$B$6))</f>
        <v/>
      </c>
      <c r="K217" s="19" t="str">
        <f>IF($B217="","",H217+J217)</f>
        <v/>
      </c>
      <c r="L217" s="18" t="str">
        <f>IF(COUNTA($A217:$G217,$I217)=0,"",IF($B217="","Check ID",IF(SUMPRODUCT(--(Assets!$A$2:$A$201=$B217))&lt;&gt;1,"Check ID",IF(OR(AND($F217&lt;&gt;"",SUMPRODUCT(--(Parts!$A$2:$A$101=$F217))&lt;&gt;1),AND($F217="",N($G217)&gt;0)),"Check part",IF(OR(NOT(AND(ISNUMBER(A217),N(A217)&gt;=18264,N(A217)&lt;=73050)),NOT(OR(C217="PM",C217="Repair",C217="Inspection")),AND($F217&lt;&gt;"",$G217=""),AND($G217&lt;&gt;"",NOT(AND(ISNUMBER(G217),N(G217)&gt;=0,N(G217)&lt;=10000))),NOT(AND(ISNUMBER(I217),N(I217)&gt;=0,N(I217)&lt;=1000))),"Check inputs","OK")))))</f>
        <v/>
      </c>
      <c r="M217" s="21">
        <f>IF(AND($C217="PM",AND(ISNUMBER($A217),N($A217)&gt;=18264,N($A217)&lt;=73050)),$A217,0)</f>
        <v>0</v>
      </c>
    </row>
    <row r="218" ht="22" customHeight="1" spans="1:13" x14ac:dyDescent="0.25">
      <c r="A218" s="14"/>
      <c r="B218" s="12"/>
      <c r="C218" s="12"/>
      <c r="D218" s="13"/>
      <c r="E218" s="13"/>
      <c r="F218" s="12"/>
      <c r="G218" s="12"/>
      <c r="H218" s="19" t="str">
        <f>IF($B218="","",IF(F218="",0,IF(SUMPRODUCT(--(Parts!$A$2:$A$101=F218))=1,N(G218)*SUMPRODUCT(--(Parts!$A$2:$A$101=F218),Parts!$C$2:$C$101),0)))</f>
        <v/>
      </c>
      <c r="I218" s="20"/>
      <c r="J218" s="19" t="str">
        <f>IF($B218="","",N(I218)*N(Dashboard!$B$6))</f>
        <v/>
      </c>
      <c r="K218" s="19" t="str">
        <f>IF($B218="","",H218+J218)</f>
        <v/>
      </c>
      <c r="L218" s="18" t="str">
        <f>IF(COUNTA($A218:$G218,$I218)=0,"",IF($B218="","Check ID",IF(SUMPRODUCT(--(Assets!$A$2:$A$201=$B218))&lt;&gt;1,"Check ID",IF(OR(AND($F218&lt;&gt;"",SUMPRODUCT(--(Parts!$A$2:$A$101=$F218))&lt;&gt;1),AND($F218="",N($G218)&gt;0)),"Check part",IF(OR(NOT(AND(ISNUMBER(A218),N(A218)&gt;=18264,N(A218)&lt;=73050)),NOT(OR(C218="PM",C218="Repair",C218="Inspection")),AND($F218&lt;&gt;"",$G218=""),AND($G218&lt;&gt;"",NOT(AND(ISNUMBER(G218),N(G218)&gt;=0,N(G218)&lt;=10000))),NOT(AND(ISNUMBER(I218),N(I218)&gt;=0,N(I218)&lt;=1000))),"Check inputs","OK")))))</f>
        <v/>
      </c>
      <c r="M218" s="21">
        <f>IF(AND($C218="PM",AND(ISNUMBER($A218),N($A218)&gt;=18264,N($A218)&lt;=73050)),$A218,0)</f>
        <v>0</v>
      </c>
    </row>
    <row r="219" ht="22" customHeight="1" spans="1:13" x14ac:dyDescent="0.25">
      <c r="A219" s="14"/>
      <c r="B219" s="12"/>
      <c r="C219" s="12"/>
      <c r="D219" s="13"/>
      <c r="E219" s="13"/>
      <c r="F219" s="12"/>
      <c r="G219" s="12"/>
      <c r="H219" s="19" t="str">
        <f>IF($B219="","",IF(F219="",0,IF(SUMPRODUCT(--(Parts!$A$2:$A$101=F219))=1,N(G219)*SUMPRODUCT(--(Parts!$A$2:$A$101=F219),Parts!$C$2:$C$101),0)))</f>
        <v/>
      </c>
      <c r="I219" s="20"/>
      <c r="J219" s="19" t="str">
        <f>IF($B219="","",N(I219)*N(Dashboard!$B$6))</f>
        <v/>
      </c>
      <c r="K219" s="19" t="str">
        <f>IF($B219="","",H219+J219)</f>
        <v/>
      </c>
      <c r="L219" s="18" t="str">
        <f>IF(COUNTA($A219:$G219,$I219)=0,"",IF($B219="","Check ID",IF(SUMPRODUCT(--(Assets!$A$2:$A$201=$B219))&lt;&gt;1,"Check ID",IF(OR(AND($F219&lt;&gt;"",SUMPRODUCT(--(Parts!$A$2:$A$101=$F219))&lt;&gt;1),AND($F219="",N($G219)&gt;0)),"Check part",IF(OR(NOT(AND(ISNUMBER(A219),N(A219)&gt;=18264,N(A219)&lt;=73050)),NOT(OR(C219="PM",C219="Repair",C219="Inspection")),AND($F219&lt;&gt;"",$G219=""),AND($G219&lt;&gt;"",NOT(AND(ISNUMBER(G219),N(G219)&gt;=0,N(G219)&lt;=10000))),NOT(AND(ISNUMBER(I219),N(I219)&gt;=0,N(I219)&lt;=1000))),"Check inputs","OK")))))</f>
        <v/>
      </c>
      <c r="M219" s="21">
        <f>IF(AND($C219="PM",AND(ISNUMBER($A219),N($A219)&gt;=18264,N($A219)&lt;=73050)),$A219,0)</f>
        <v>0</v>
      </c>
    </row>
    <row r="220" ht="22" customHeight="1" spans="1:13" x14ac:dyDescent="0.25">
      <c r="A220" s="14"/>
      <c r="B220" s="12"/>
      <c r="C220" s="12"/>
      <c r="D220" s="13"/>
      <c r="E220" s="13"/>
      <c r="F220" s="12"/>
      <c r="G220" s="12"/>
      <c r="H220" s="19" t="str">
        <f>IF($B220="","",IF(F220="",0,IF(SUMPRODUCT(--(Parts!$A$2:$A$101=F220))=1,N(G220)*SUMPRODUCT(--(Parts!$A$2:$A$101=F220),Parts!$C$2:$C$101),0)))</f>
        <v/>
      </c>
      <c r="I220" s="20"/>
      <c r="J220" s="19" t="str">
        <f>IF($B220="","",N(I220)*N(Dashboard!$B$6))</f>
        <v/>
      </c>
      <c r="K220" s="19" t="str">
        <f>IF($B220="","",H220+J220)</f>
        <v/>
      </c>
      <c r="L220" s="18" t="str">
        <f>IF(COUNTA($A220:$G220,$I220)=0,"",IF($B220="","Check ID",IF(SUMPRODUCT(--(Assets!$A$2:$A$201=$B220))&lt;&gt;1,"Check ID",IF(OR(AND($F220&lt;&gt;"",SUMPRODUCT(--(Parts!$A$2:$A$101=$F220))&lt;&gt;1),AND($F220="",N($G220)&gt;0)),"Check part",IF(OR(NOT(AND(ISNUMBER(A220),N(A220)&gt;=18264,N(A220)&lt;=73050)),NOT(OR(C220="PM",C220="Repair",C220="Inspection")),AND($F220&lt;&gt;"",$G220=""),AND($G220&lt;&gt;"",NOT(AND(ISNUMBER(G220),N(G220)&gt;=0,N(G220)&lt;=10000))),NOT(AND(ISNUMBER(I220),N(I220)&gt;=0,N(I220)&lt;=1000))),"Check inputs","OK")))))</f>
        <v/>
      </c>
      <c r="M220" s="21">
        <f>IF(AND($C220="PM",AND(ISNUMBER($A220),N($A220)&gt;=18264,N($A220)&lt;=73050)),$A220,0)</f>
        <v>0</v>
      </c>
    </row>
    <row r="221" ht="22" customHeight="1" spans="1:13" x14ac:dyDescent="0.25">
      <c r="A221" s="14"/>
      <c r="B221" s="12"/>
      <c r="C221" s="12"/>
      <c r="D221" s="13"/>
      <c r="E221" s="13"/>
      <c r="F221" s="12"/>
      <c r="G221" s="12"/>
      <c r="H221" s="19" t="str">
        <f>IF($B221="","",IF(F221="",0,IF(SUMPRODUCT(--(Parts!$A$2:$A$101=F221))=1,N(G221)*SUMPRODUCT(--(Parts!$A$2:$A$101=F221),Parts!$C$2:$C$101),0)))</f>
        <v/>
      </c>
      <c r="I221" s="20"/>
      <c r="J221" s="19" t="str">
        <f>IF($B221="","",N(I221)*N(Dashboard!$B$6))</f>
        <v/>
      </c>
      <c r="K221" s="19" t="str">
        <f>IF($B221="","",H221+J221)</f>
        <v/>
      </c>
      <c r="L221" s="18" t="str">
        <f>IF(COUNTA($A221:$G221,$I221)=0,"",IF($B221="","Check ID",IF(SUMPRODUCT(--(Assets!$A$2:$A$201=$B221))&lt;&gt;1,"Check ID",IF(OR(AND($F221&lt;&gt;"",SUMPRODUCT(--(Parts!$A$2:$A$101=$F221))&lt;&gt;1),AND($F221="",N($G221)&gt;0)),"Check part",IF(OR(NOT(AND(ISNUMBER(A221),N(A221)&gt;=18264,N(A221)&lt;=73050)),NOT(OR(C221="PM",C221="Repair",C221="Inspection")),AND($F221&lt;&gt;"",$G221=""),AND($G221&lt;&gt;"",NOT(AND(ISNUMBER(G221),N(G221)&gt;=0,N(G221)&lt;=10000))),NOT(AND(ISNUMBER(I221),N(I221)&gt;=0,N(I221)&lt;=1000))),"Check inputs","OK")))))</f>
        <v/>
      </c>
      <c r="M221" s="21">
        <f>IF(AND($C221="PM",AND(ISNUMBER($A221),N($A221)&gt;=18264,N($A221)&lt;=73050)),$A221,0)</f>
        <v>0</v>
      </c>
    </row>
    <row r="222" ht="22" customHeight="1" spans="1:13" x14ac:dyDescent="0.25">
      <c r="A222" s="14"/>
      <c r="B222" s="12"/>
      <c r="C222" s="12"/>
      <c r="D222" s="13"/>
      <c r="E222" s="13"/>
      <c r="F222" s="12"/>
      <c r="G222" s="12"/>
      <c r="H222" s="19" t="str">
        <f>IF($B222="","",IF(F222="",0,IF(SUMPRODUCT(--(Parts!$A$2:$A$101=F222))=1,N(G222)*SUMPRODUCT(--(Parts!$A$2:$A$101=F222),Parts!$C$2:$C$101),0)))</f>
        <v/>
      </c>
      <c r="I222" s="20"/>
      <c r="J222" s="19" t="str">
        <f>IF($B222="","",N(I222)*N(Dashboard!$B$6))</f>
        <v/>
      </c>
      <c r="K222" s="19" t="str">
        <f>IF($B222="","",H222+J222)</f>
        <v/>
      </c>
      <c r="L222" s="18" t="str">
        <f>IF(COUNTA($A222:$G222,$I222)=0,"",IF($B222="","Check ID",IF(SUMPRODUCT(--(Assets!$A$2:$A$201=$B222))&lt;&gt;1,"Check ID",IF(OR(AND($F222&lt;&gt;"",SUMPRODUCT(--(Parts!$A$2:$A$101=$F222))&lt;&gt;1),AND($F222="",N($G222)&gt;0)),"Check part",IF(OR(NOT(AND(ISNUMBER(A222),N(A222)&gt;=18264,N(A222)&lt;=73050)),NOT(OR(C222="PM",C222="Repair",C222="Inspection")),AND($F222&lt;&gt;"",$G222=""),AND($G222&lt;&gt;"",NOT(AND(ISNUMBER(G222),N(G222)&gt;=0,N(G222)&lt;=10000))),NOT(AND(ISNUMBER(I222),N(I222)&gt;=0,N(I222)&lt;=1000))),"Check inputs","OK")))))</f>
        <v/>
      </c>
      <c r="M222" s="21">
        <f>IF(AND($C222="PM",AND(ISNUMBER($A222),N($A222)&gt;=18264,N($A222)&lt;=73050)),$A222,0)</f>
        <v>0</v>
      </c>
    </row>
    <row r="223" ht="22" customHeight="1" spans="1:13" x14ac:dyDescent="0.25">
      <c r="A223" s="14"/>
      <c r="B223" s="12"/>
      <c r="C223" s="12"/>
      <c r="D223" s="13"/>
      <c r="E223" s="13"/>
      <c r="F223" s="12"/>
      <c r="G223" s="12"/>
      <c r="H223" s="19" t="str">
        <f>IF($B223="","",IF(F223="",0,IF(SUMPRODUCT(--(Parts!$A$2:$A$101=F223))=1,N(G223)*SUMPRODUCT(--(Parts!$A$2:$A$101=F223),Parts!$C$2:$C$101),0)))</f>
        <v/>
      </c>
      <c r="I223" s="20"/>
      <c r="J223" s="19" t="str">
        <f>IF($B223="","",N(I223)*N(Dashboard!$B$6))</f>
        <v/>
      </c>
      <c r="K223" s="19" t="str">
        <f>IF($B223="","",H223+J223)</f>
        <v/>
      </c>
      <c r="L223" s="18" t="str">
        <f>IF(COUNTA($A223:$G223,$I223)=0,"",IF($B223="","Check ID",IF(SUMPRODUCT(--(Assets!$A$2:$A$201=$B223))&lt;&gt;1,"Check ID",IF(OR(AND($F223&lt;&gt;"",SUMPRODUCT(--(Parts!$A$2:$A$101=$F223))&lt;&gt;1),AND($F223="",N($G223)&gt;0)),"Check part",IF(OR(NOT(AND(ISNUMBER(A223),N(A223)&gt;=18264,N(A223)&lt;=73050)),NOT(OR(C223="PM",C223="Repair",C223="Inspection")),AND($F223&lt;&gt;"",$G223=""),AND($G223&lt;&gt;"",NOT(AND(ISNUMBER(G223),N(G223)&gt;=0,N(G223)&lt;=10000))),NOT(AND(ISNUMBER(I223),N(I223)&gt;=0,N(I223)&lt;=1000))),"Check inputs","OK")))))</f>
        <v/>
      </c>
      <c r="M223" s="21">
        <f>IF(AND($C223="PM",AND(ISNUMBER($A223),N($A223)&gt;=18264,N($A223)&lt;=73050)),$A223,0)</f>
        <v>0</v>
      </c>
    </row>
    <row r="224" ht="22" customHeight="1" spans="1:13" x14ac:dyDescent="0.25">
      <c r="A224" s="14"/>
      <c r="B224" s="12"/>
      <c r="C224" s="12"/>
      <c r="D224" s="13"/>
      <c r="E224" s="13"/>
      <c r="F224" s="12"/>
      <c r="G224" s="12"/>
      <c r="H224" s="19" t="str">
        <f>IF($B224="","",IF(F224="",0,IF(SUMPRODUCT(--(Parts!$A$2:$A$101=F224))=1,N(G224)*SUMPRODUCT(--(Parts!$A$2:$A$101=F224),Parts!$C$2:$C$101),0)))</f>
        <v/>
      </c>
      <c r="I224" s="20"/>
      <c r="J224" s="19" t="str">
        <f>IF($B224="","",N(I224)*N(Dashboard!$B$6))</f>
        <v/>
      </c>
      <c r="K224" s="19" t="str">
        <f>IF($B224="","",H224+J224)</f>
        <v/>
      </c>
      <c r="L224" s="18" t="str">
        <f>IF(COUNTA($A224:$G224,$I224)=0,"",IF($B224="","Check ID",IF(SUMPRODUCT(--(Assets!$A$2:$A$201=$B224))&lt;&gt;1,"Check ID",IF(OR(AND($F224&lt;&gt;"",SUMPRODUCT(--(Parts!$A$2:$A$101=$F224))&lt;&gt;1),AND($F224="",N($G224)&gt;0)),"Check part",IF(OR(NOT(AND(ISNUMBER(A224),N(A224)&gt;=18264,N(A224)&lt;=73050)),NOT(OR(C224="PM",C224="Repair",C224="Inspection")),AND($F224&lt;&gt;"",$G224=""),AND($G224&lt;&gt;"",NOT(AND(ISNUMBER(G224),N(G224)&gt;=0,N(G224)&lt;=10000))),NOT(AND(ISNUMBER(I224),N(I224)&gt;=0,N(I224)&lt;=1000))),"Check inputs","OK")))))</f>
        <v/>
      </c>
      <c r="M224" s="21">
        <f>IF(AND($C224="PM",AND(ISNUMBER($A224),N($A224)&gt;=18264,N($A224)&lt;=73050)),$A224,0)</f>
        <v>0</v>
      </c>
    </row>
    <row r="225" ht="22" customHeight="1" spans="1:13" x14ac:dyDescent="0.25">
      <c r="A225" s="14"/>
      <c r="B225" s="12"/>
      <c r="C225" s="12"/>
      <c r="D225" s="13"/>
      <c r="E225" s="13"/>
      <c r="F225" s="12"/>
      <c r="G225" s="12"/>
      <c r="H225" s="19" t="str">
        <f>IF($B225="","",IF(F225="",0,IF(SUMPRODUCT(--(Parts!$A$2:$A$101=F225))=1,N(G225)*SUMPRODUCT(--(Parts!$A$2:$A$101=F225),Parts!$C$2:$C$101),0)))</f>
        <v/>
      </c>
      <c r="I225" s="20"/>
      <c r="J225" s="19" t="str">
        <f>IF($B225="","",N(I225)*N(Dashboard!$B$6))</f>
        <v/>
      </c>
      <c r="K225" s="19" t="str">
        <f>IF($B225="","",H225+J225)</f>
        <v/>
      </c>
      <c r="L225" s="18" t="str">
        <f>IF(COUNTA($A225:$G225,$I225)=0,"",IF($B225="","Check ID",IF(SUMPRODUCT(--(Assets!$A$2:$A$201=$B225))&lt;&gt;1,"Check ID",IF(OR(AND($F225&lt;&gt;"",SUMPRODUCT(--(Parts!$A$2:$A$101=$F225))&lt;&gt;1),AND($F225="",N($G225)&gt;0)),"Check part",IF(OR(NOT(AND(ISNUMBER(A225),N(A225)&gt;=18264,N(A225)&lt;=73050)),NOT(OR(C225="PM",C225="Repair",C225="Inspection")),AND($F225&lt;&gt;"",$G225=""),AND($G225&lt;&gt;"",NOT(AND(ISNUMBER(G225),N(G225)&gt;=0,N(G225)&lt;=10000))),NOT(AND(ISNUMBER(I225),N(I225)&gt;=0,N(I225)&lt;=1000))),"Check inputs","OK")))))</f>
        <v/>
      </c>
      <c r="M225" s="21">
        <f>IF(AND($C225="PM",AND(ISNUMBER($A225),N($A225)&gt;=18264,N($A225)&lt;=73050)),$A225,0)</f>
        <v>0</v>
      </c>
    </row>
    <row r="226" ht="22" customHeight="1" spans="1:13" x14ac:dyDescent="0.25">
      <c r="A226" s="14"/>
      <c r="B226" s="12"/>
      <c r="C226" s="12"/>
      <c r="D226" s="13"/>
      <c r="E226" s="13"/>
      <c r="F226" s="12"/>
      <c r="G226" s="12"/>
      <c r="H226" s="19" t="str">
        <f>IF($B226="","",IF(F226="",0,IF(SUMPRODUCT(--(Parts!$A$2:$A$101=F226))=1,N(G226)*SUMPRODUCT(--(Parts!$A$2:$A$101=F226),Parts!$C$2:$C$101),0)))</f>
        <v/>
      </c>
      <c r="I226" s="20"/>
      <c r="J226" s="19" t="str">
        <f>IF($B226="","",N(I226)*N(Dashboard!$B$6))</f>
        <v/>
      </c>
      <c r="K226" s="19" t="str">
        <f>IF($B226="","",H226+J226)</f>
        <v/>
      </c>
      <c r="L226" s="18" t="str">
        <f>IF(COUNTA($A226:$G226,$I226)=0,"",IF($B226="","Check ID",IF(SUMPRODUCT(--(Assets!$A$2:$A$201=$B226))&lt;&gt;1,"Check ID",IF(OR(AND($F226&lt;&gt;"",SUMPRODUCT(--(Parts!$A$2:$A$101=$F226))&lt;&gt;1),AND($F226="",N($G226)&gt;0)),"Check part",IF(OR(NOT(AND(ISNUMBER(A226),N(A226)&gt;=18264,N(A226)&lt;=73050)),NOT(OR(C226="PM",C226="Repair",C226="Inspection")),AND($F226&lt;&gt;"",$G226=""),AND($G226&lt;&gt;"",NOT(AND(ISNUMBER(G226),N(G226)&gt;=0,N(G226)&lt;=10000))),NOT(AND(ISNUMBER(I226),N(I226)&gt;=0,N(I226)&lt;=1000))),"Check inputs","OK")))))</f>
        <v/>
      </c>
      <c r="M226" s="21">
        <f>IF(AND($C226="PM",AND(ISNUMBER($A226),N($A226)&gt;=18264,N($A226)&lt;=73050)),$A226,0)</f>
        <v>0</v>
      </c>
    </row>
    <row r="227" ht="22" customHeight="1" spans="1:13" x14ac:dyDescent="0.25">
      <c r="A227" s="14"/>
      <c r="B227" s="12"/>
      <c r="C227" s="12"/>
      <c r="D227" s="13"/>
      <c r="E227" s="13"/>
      <c r="F227" s="12"/>
      <c r="G227" s="12"/>
      <c r="H227" s="19" t="str">
        <f>IF($B227="","",IF(F227="",0,IF(SUMPRODUCT(--(Parts!$A$2:$A$101=F227))=1,N(G227)*SUMPRODUCT(--(Parts!$A$2:$A$101=F227),Parts!$C$2:$C$101),0)))</f>
        <v/>
      </c>
      <c r="I227" s="20"/>
      <c r="J227" s="19" t="str">
        <f>IF($B227="","",N(I227)*N(Dashboard!$B$6))</f>
        <v/>
      </c>
      <c r="K227" s="19" t="str">
        <f>IF($B227="","",H227+J227)</f>
        <v/>
      </c>
      <c r="L227" s="18" t="str">
        <f>IF(COUNTA($A227:$G227,$I227)=0,"",IF($B227="","Check ID",IF(SUMPRODUCT(--(Assets!$A$2:$A$201=$B227))&lt;&gt;1,"Check ID",IF(OR(AND($F227&lt;&gt;"",SUMPRODUCT(--(Parts!$A$2:$A$101=$F227))&lt;&gt;1),AND($F227="",N($G227)&gt;0)),"Check part",IF(OR(NOT(AND(ISNUMBER(A227),N(A227)&gt;=18264,N(A227)&lt;=73050)),NOT(OR(C227="PM",C227="Repair",C227="Inspection")),AND($F227&lt;&gt;"",$G227=""),AND($G227&lt;&gt;"",NOT(AND(ISNUMBER(G227),N(G227)&gt;=0,N(G227)&lt;=10000))),NOT(AND(ISNUMBER(I227),N(I227)&gt;=0,N(I227)&lt;=1000))),"Check inputs","OK")))))</f>
        <v/>
      </c>
      <c r="M227" s="21">
        <f>IF(AND($C227="PM",AND(ISNUMBER($A227),N($A227)&gt;=18264,N($A227)&lt;=73050)),$A227,0)</f>
        <v>0</v>
      </c>
    </row>
    <row r="228" ht="22" customHeight="1" spans="1:13" x14ac:dyDescent="0.25">
      <c r="A228" s="14"/>
      <c r="B228" s="12"/>
      <c r="C228" s="12"/>
      <c r="D228" s="13"/>
      <c r="E228" s="13"/>
      <c r="F228" s="12"/>
      <c r="G228" s="12"/>
      <c r="H228" s="19" t="str">
        <f>IF($B228="","",IF(F228="",0,IF(SUMPRODUCT(--(Parts!$A$2:$A$101=F228))=1,N(G228)*SUMPRODUCT(--(Parts!$A$2:$A$101=F228),Parts!$C$2:$C$101),0)))</f>
        <v/>
      </c>
      <c r="I228" s="20"/>
      <c r="J228" s="19" t="str">
        <f>IF($B228="","",N(I228)*N(Dashboard!$B$6))</f>
        <v/>
      </c>
      <c r="K228" s="19" t="str">
        <f>IF($B228="","",H228+J228)</f>
        <v/>
      </c>
      <c r="L228" s="18" t="str">
        <f>IF(COUNTA($A228:$G228,$I228)=0,"",IF($B228="","Check ID",IF(SUMPRODUCT(--(Assets!$A$2:$A$201=$B228))&lt;&gt;1,"Check ID",IF(OR(AND($F228&lt;&gt;"",SUMPRODUCT(--(Parts!$A$2:$A$101=$F228))&lt;&gt;1),AND($F228="",N($G228)&gt;0)),"Check part",IF(OR(NOT(AND(ISNUMBER(A228),N(A228)&gt;=18264,N(A228)&lt;=73050)),NOT(OR(C228="PM",C228="Repair",C228="Inspection")),AND($F228&lt;&gt;"",$G228=""),AND($G228&lt;&gt;"",NOT(AND(ISNUMBER(G228),N(G228)&gt;=0,N(G228)&lt;=10000))),NOT(AND(ISNUMBER(I228),N(I228)&gt;=0,N(I228)&lt;=1000))),"Check inputs","OK")))))</f>
        <v/>
      </c>
      <c r="M228" s="21">
        <f>IF(AND($C228="PM",AND(ISNUMBER($A228),N($A228)&gt;=18264,N($A228)&lt;=73050)),$A228,0)</f>
        <v>0</v>
      </c>
    </row>
    <row r="229" ht="22" customHeight="1" spans="1:13" x14ac:dyDescent="0.25">
      <c r="A229" s="14"/>
      <c r="B229" s="12"/>
      <c r="C229" s="12"/>
      <c r="D229" s="13"/>
      <c r="E229" s="13"/>
      <c r="F229" s="12"/>
      <c r="G229" s="12"/>
      <c r="H229" s="19" t="str">
        <f>IF($B229="","",IF(F229="",0,IF(SUMPRODUCT(--(Parts!$A$2:$A$101=F229))=1,N(G229)*SUMPRODUCT(--(Parts!$A$2:$A$101=F229),Parts!$C$2:$C$101),0)))</f>
        <v/>
      </c>
      <c r="I229" s="20"/>
      <c r="J229" s="19" t="str">
        <f>IF($B229="","",N(I229)*N(Dashboard!$B$6))</f>
        <v/>
      </c>
      <c r="K229" s="19" t="str">
        <f>IF($B229="","",H229+J229)</f>
        <v/>
      </c>
      <c r="L229" s="18" t="str">
        <f>IF(COUNTA($A229:$G229,$I229)=0,"",IF($B229="","Check ID",IF(SUMPRODUCT(--(Assets!$A$2:$A$201=$B229))&lt;&gt;1,"Check ID",IF(OR(AND($F229&lt;&gt;"",SUMPRODUCT(--(Parts!$A$2:$A$101=$F229))&lt;&gt;1),AND($F229="",N($G229)&gt;0)),"Check part",IF(OR(NOT(AND(ISNUMBER(A229),N(A229)&gt;=18264,N(A229)&lt;=73050)),NOT(OR(C229="PM",C229="Repair",C229="Inspection")),AND($F229&lt;&gt;"",$G229=""),AND($G229&lt;&gt;"",NOT(AND(ISNUMBER(G229),N(G229)&gt;=0,N(G229)&lt;=10000))),NOT(AND(ISNUMBER(I229),N(I229)&gt;=0,N(I229)&lt;=1000))),"Check inputs","OK")))))</f>
        <v/>
      </c>
      <c r="M229" s="21">
        <f>IF(AND($C229="PM",AND(ISNUMBER($A229),N($A229)&gt;=18264,N($A229)&lt;=73050)),$A229,0)</f>
        <v>0</v>
      </c>
    </row>
    <row r="230" ht="22" customHeight="1" spans="1:13" x14ac:dyDescent="0.25">
      <c r="A230" s="14"/>
      <c r="B230" s="12"/>
      <c r="C230" s="12"/>
      <c r="D230" s="13"/>
      <c r="E230" s="13"/>
      <c r="F230" s="12"/>
      <c r="G230" s="12"/>
      <c r="H230" s="19" t="str">
        <f>IF($B230="","",IF(F230="",0,IF(SUMPRODUCT(--(Parts!$A$2:$A$101=F230))=1,N(G230)*SUMPRODUCT(--(Parts!$A$2:$A$101=F230),Parts!$C$2:$C$101),0)))</f>
        <v/>
      </c>
      <c r="I230" s="20"/>
      <c r="J230" s="19" t="str">
        <f>IF($B230="","",N(I230)*N(Dashboard!$B$6))</f>
        <v/>
      </c>
      <c r="K230" s="19" t="str">
        <f>IF($B230="","",H230+J230)</f>
        <v/>
      </c>
      <c r="L230" s="18" t="str">
        <f>IF(COUNTA($A230:$G230,$I230)=0,"",IF($B230="","Check ID",IF(SUMPRODUCT(--(Assets!$A$2:$A$201=$B230))&lt;&gt;1,"Check ID",IF(OR(AND($F230&lt;&gt;"",SUMPRODUCT(--(Parts!$A$2:$A$101=$F230))&lt;&gt;1),AND($F230="",N($G230)&gt;0)),"Check part",IF(OR(NOT(AND(ISNUMBER(A230),N(A230)&gt;=18264,N(A230)&lt;=73050)),NOT(OR(C230="PM",C230="Repair",C230="Inspection")),AND($F230&lt;&gt;"",$G230=""),AND($G230&lt;&gt;"",NOT(AND(ISNUMBER(G230),N(G230)&gt;=0,N(G230)&lt;=10000))),NOT(AND(ISNUMBER(I230),N(I230)&gt;=0,N(I230)&lt;=1000))),"Check inputs","OK")))))</f>
        <v/>
      </c>
      <c r="M230" s="21">
        <f>IF(AND($C230="PM",AND(ISNUMBER($A230),N($A230)&gt;=18264,N($A230)&lt;=73050)),$A230,0)</f>
        <v>0</v>
      </c>
    </row>
    <row r="231" ht="22" customHeight="1" spans="1:13" x14ac:dyDescent="0.25">
      <c r="A231" s="14"/>
      <c r="B231" s="12"/>
      <c r="C231" s="12"/>
      <c r="D231" s="13"/>
      <c r="E231" s="13"/>
      <c r="F231" s="12"/>
      <c r="G231" s="12"/>
      <c r="H231" s="19" t="str">
        <f>IF($B231="","",IF(F231="",0,IF(SUMPRODUCT(--(Parts!$A$2:$A$101=F231))=1,N(G231)*SUMPRODUCT(--(Parts!$A$2:$A$101=F231),Parts!$C$2:$C$101),0)))</f>
        <v/>
      </c>
      <c r="I231" s="20"/>
      <c r="J231" s="19" t="str">
        <f>IF($B231="","",N(I231)*N(Dashboard!$B$6))</f>
        <v/>
      </c>
      <c r="K231" s="19" t="str">
        <f>IF($B231="","",H231+J231)</f>
        <v/>
      </c>
      <c r="L231" s="18" t="str">
        <f>IF(COUNTA($A231:$G231,$I231)=0,"",IF($B231="","Check ID",IF(SUMPRODUCT(--(Assets!$A$2:$A$201=$B231))&lt;&gt;1,"Check ID",IF(OR(AND($F231&lt;&gt;"",SUMPRODUCT(--(Parts!$A$2:$A$101=$F231))&lt;&gt;1),AND($F231="",N($G231)&gt;0)),"Check part",IF(OR(NOT(AND(ISNUMBER(A231),N(A231)&gt;=18264,N(A231)&lt;=73050)),NOT(OR(C231="PM",C231="Repair",C231="Inspection")),AND($F231&lt;&gt;"",$G231=""),AND($G231&lt;&gt;"",NOT(AND(ISNUMBER(G231),N(G231)&gt;=0,N(G231)&lt;=10000))),NOT(AND(ISNUMBER(I231),N(I231)&gt;=0,N(I231)&lt;=1000))),"Check inputs","OK")))))</f>
        <v/>
      </c>
      <c r="M231" s="21">
        <f>IF(AND($C231="PM",AND(ISNUMBER($A231),N($A231)&gt;=18264,N($A231)&lt;=73050)),$A231,0)</f>
        <v>0</v>
      </c>
    </row>
    <row r="232" ht="22" customHeight="1" spans="1:13" x14ac:dyDescent="0.25">
      <c r="A232" s="14"/>
      <c r="B232" s="12"/>
      <c r="C232" s="12"/>
      <c r="D232" s="13"/>
      <c r="E232" s="13"/>
      <c r="F232" s="12"/>
      <c r="G232" s="12"/>
      <c r="H232" s="19" t="str">
        <f>IF($B232="","",IF(F232="",0,IF(SUMPRODUCT(--(Parts!$A$2:$A$101=F232))=1,N(G232)*SUMPRODUCT(--(Parts!$A$2:$A$101=F232),Parts!$C$2:$C$101),0)))</f>
        <v/>
      </c>
      <c r="I232" s="20"/>
      <c r="J232" s="19" t="str">
        <f>IF($B232="","",N(I232)*N(Dashboard!$B$6))</f>
        <v/>
      </c>
      <c r="K232" s="19" t="str">
        <f>IF($B232="","",H232+J232)</f>
        <v/>
      </c>
      <c r="L232" s="18" t="str">
        <f>IF(COUNTA($A232:$G232,$I232)=0,"",IF($B232="","Check ID",IF(SUMPRODUCT(--(Assets!$A$2:$A$201=$B232))&lt;&gt;1,"Check ID",IF(OR(AND($F232&lt;&gt;"",SUMPRODUCT(--(Parts!$A$2:$A$101=$F232))&lt;&gt;1),AND($F232="",N($G232)&gt;0)),"Check part",IF(OR(NOT(AND(ISNUMBER(A232),N(A232)&gt;=18264,N(A232)&lt;=73050)),NOT(OR(C232="PM",C232="Repair",C232="Inspection")),AND($F232&lt;&gt;"",$G232=""),AND($G232&lt;&gt;"",NOT(AND(ISNUMBER(G232),N(G232)&gt;=0,N(G232)&lt;=10000))),NOT(AND(ISNUMBER(I232),N(I232)&gt;=0,N(I232)&lt;=1000))),"Check inputs","OK")))))</f>
        <v/>
      </c>
      <c r="M232" s="21">
        <f>IF(AND($C232="PM",AND(ISNUMBER($A232),N($A232)&gt;=18264,N($A232)&lt;=73050)),$A232,0)</f>
        <v>0</v>
      </c>
    </row>
    <row r="233" ht="22" customHeight="1" spans="1:13" x14ac:dyDescent="0.25">
      <c r="A233" s="14"/>
      <c r="B233" s="12"/>
      <c r="C233" s="12"/>
      <c r="D233" s="13"/>
      <c r="E233" s="13"/>
      <c r="F233" s="12"/>
      <c r="G233" s="12"/>
      <c r="H233" s="19" t="str">
        <f>IF($B233="","",IF(F233="",0,IF(SUMPRODUCT(--(Parts!$A$2:$A$101=F233))=1,N(G233)*SUMPRODUCT(--(Parts!$A$2:$A$101=F233),Parts!$C$2:$C$101),0)))</f>
        <v/>
      </c>
      <c r="I233" s="20"/>
      <c r="J233" s="19" t="str">
        <f>IF($B233="","",N(I233)*N(Dashboard!$B$6))</f>
        <v/>
      </c>
      <c r="K233" s="19" t="str">
        <f>IF($B233="","",H233+J233)</f>
        <v/>
      </c>
      <c r="L233" s="18" t="str">
        <f>IF(COUNTA($A233:$G233,$I233)=0,"",IF($B233="","Check ID",IF(SUMPRODUCT(--(Assets!$A$2:$A$201=$B233))&lt;&gt;1,"Check ID",IF(OR(AND($F233&lt;&gt;"",SUMPRODUCT(--(Parts!$A$2:$A$101=$F233))&lt;&gt;1),AND($F233="",N($G233)&gt;0)),"Check part",IF(OR(NOT(AND(ISNUMBER(A233),N(A233)&gt;=18264,N(A233)&lt;=73050)),NOT(OR(C233="PM",C233="Repair",C233="Inspection")),AND($F233&lt;&gt;"",$G233=""),AND($G233&lt;&gt;"",NOT(AND(ISNUMBER(G233),N(G233)&gt;=0,N(G233)&lt;=10000))),NOT(AND(ISNUMBER(I233),N(I233)&gt;=0,N(I233)&lt;=1000))),"Check inputs","OK")))))</f>
        <v/>
      </c>
      <c r="M233" s="21">
        <f>IF(AND($C233="PM",AND(ISNUMBER($A233),N($A233)&gt;=18264,N($A233)&lt;=73050)),$A233,0)</f>
        <v>0</v>
      </c>
    </row>
    <row r="234" ht="22" customHeight="1" spans="1:13" x14ac:dyDescent="0.25">
      <c r="A234" s="14"/>
      <c r="B234" s="12"/>
      <c r="C234" s="12"/>
      <c r="D234" s="13"/>
      <c r="E234" s="13"/>
      <c r="F234" s="12"/>
      <c r="G234" s="12"/>
      <c r="H234" s="19" t="str">
        <f>IF($B234="","",IF(F234="",0,IF(SUMPRODUCT(--(Parts!$A$2:$A$101=F234))=1,N(G234)*SUMPRODUCT(--(Parts!$A$2:$A$101=F234),Parts!$C$2:$C$101),0)))</f>
        <v/>
      </c>
      <c r="I234" s="20"/>
      <c r="J234" s="19" t="str">
        <f>IF($B234="","",N(I234)*N(Dashboard!$B$6))</f>
        <v/>
      </c>
      <c r="K234" s="19" t="str">
        <f>IF($B234="","",H234+J234)</f>
        <v/>
      </c>
      <c r="L234" s="18" t="str">
        <f>IF(COUNTA($A234:$G234,$I234)=0,"",IF($B234="","Check ID",IF(SUMPRODUCT(--(Assets!$A$2:$A$201=$B234))&lt;&gt;1,"Check ID",IF(OR(AND($F234&lt;&gt;"",SUMPRODUCT(--(Parts!$A$2:$A$101=$F234))&lt;&gt;1),AND($F234="",N($G234)&gt;0)),"Check part",IF(OR(NOT(AND(ISNUMBER(A234),N(A234)&gt;=18264,N(A234)&lt;=73050)),NOT(OR(C234="PM",C234="Repair",C234="Inspection")),AND($F234&lt;&gt;"",$G234=""),AND($G234&lt;&gt;"",NOT(AND(ISNUMBER(G234),N(G234)&gt;=0,N(G234)&lt;=10000))),NOT(AND(ISNUMBER(I234),N(I234)&gt;=0,N(I234)&lt;=1000))),"Check inputs","OK")))))</f>
        <v/>
      </c>
      <c r="M234" s="21">
        <f>IF(AND($C234="PM",AND(ISNUMBER($A234),N($A234)&gt;=18264,N($A234)&lt;=73050)),$A234,0)</f>
        <v>0</v>
      </c>
    </row>
    <row r="235" ht="22" customHeight="1" spans="1:13" x14ac:dyDescent="0.25">
      <c r="A235" s="14"/>
      <c r="B235" s="12"/>
      <c r="C235" s="12"/>
      <c r="D235" s="13"/>
      <c r="E235" s="13"/>
      <c r="F235" s="12"/>
      <c r="G235" s="12"/>
      <c r="H235" s="19" t="str">
        <f>IF($B235="","",IF(F235="",0,IF(SUMPRODUCT(--(Parts!$A$2:$A$101=F235))=1,N(G235)*SUMPRODUCT(--(Parts!$A$2:$A$101=F235),Parts!$C$2:$C$101),0)))</f>
        <v/>
      </c>
      <c r="I235" s="20"/>
      <c r="J235" s="19" t="str">
        <f>IF($B235="","",N(I235)*N(Dashboard!$B$6))</f>
        <v/>
      </c>
      <c r="K235" s="19" t="str">
        <f>IF($B235="","",H235+J235)</f>
        <v/>
      </c>
      <c r="L235" s="18" t="str">
        <f>IF(COUNTA($A235:$G235,$I235)=0,"",IF($B235="","Check ID",IF(SUMPRODUCT(--(Assets!$A$2:$A$201=$B235))&lt;&gt;1,"Check ID",IF(OR(AND($F235&lt;&gt;"",SUMPRODUCT(--(Parts!$A$2:$A$101=$F235))&lt;&gt;1),AND($F235="",N($G235)&gt;0)),"Check part",IF(OR(NOT(AND(ISNUMBER(A235),N(A235)&gt;=18264,N(A235)&lt;=73050)),NOT(OR(C235="PM",C235="Repair",C235="Inspection")),AND($F235&lt;&gt;"",$G235=""),AND($G235&lt;&gt;"",NOT(AND(ISNUMBER(G235),N(G235)&gt;=0,N(G235)&lt;=10000))),NOT(AND(ISNUMBER(I235),N(I235)&gt;=0,N(I235)&lt;=1000))),"Check inputs","OK")))))</f>
        <v/>
      </c>
      <c r="M235" s="21">
        <f>IF(AND($C235="PM",AND(ISNUMBER($A235),N($A235)&gt;=18264,N($A235)&lt;=73050)),$A235,0)</f>
        <v>0</v>
      </c>
    </row>
    <row r="236" ht="22" customHeight="1" spans="1:13" x14ac:dyDescent="0.25">
      <c r="A236" s="14"/>
      <c r="B236" s="12"/>
      <c r="C236" s="12"/>
      <c r="D236" s="13"/>
      <c r="E236" s="13"/>
      <c r="F236" s="12"/>
      <c r="G236" s="12"/>
      <c r="H236" s="19" t="str">
        <f>IF($B236="","",IF(F236="",0,IF(SUMPRODUCT(--(Parts!$A$2:$A$101=F236))=1,N(G236)*SUMPRODUCT(--(Parts!$A$2:$A$101=F236),Parts!$C$2:$C$101),0)))</f>
        <v/>
      </c>
      <c r="I236" s="20"/>
      <c r="J236" s="19" t="str">
        <f>IF($B236="","",N(I236)*N(Dashboard!$B$6))</f>
        <v/>
      </c>
      <c r="K236" s="19" t="str">
        <f>IF($B236="","",H236+J236)</f>
        <v/>
      </c>
      <c r="L236" s="18" t="str">
        <f>IF(COUNTA($A236:$G236,$I236)=0,"",IF($B236="","Check ID",IF(SUMPRODUCT(--(Assets!$A$2:$A$201=$B236))&lt;&gt;1,"Check ID",IF(OR(AND($F236&lt;&gt;"",SUMPRODUCT(--(Parts!$A$2:$A$101=$F236))&lt;&gt;1),AND($F236="",N($G236)&gt;0)),"Check part",IF(OR(NOT(AND(ISNUMBER(A236),N(A236)&gt;=18264,N(A236)&lt;=73050)),NOT(OR(C236="PM",C236="Repair",C236="Inspection")),AND($F236&lt;&gt;"",$G236=""),AND($G236&lt;&gt;"",NOT(AND(ISNUMBER(G236),N(G236)&gt;=0,N(G236)&lt;=10000))),NOT(AND(ISNUMBER(I236),N(I236)&gt;=0,N(I236)&lt;=1000))),"Check inputs","OK")))))</f>
        <v/>
      </c>
      <c r="M236" s="21">
        <f>IF(AND($C236="PM",AND(ISNUMBER($A236),N($A236)&gt;=18264,N($A236)&lt;=73050)),$A236,0)</f>
        <v>0</v>
      </c>
    </row>
    <row r="237" ht="22" customHeight="1" spans="1:13" x14ac:dyDescent="0.25">
      <c r="A237" s="14"/>
      <c r="B237" s="12"/>
      <c r="C237" s="12"/>
      <c r="D237" s="13"/>
      <c r="E237" s="13"/>
      <c r="F237" s="12"/>
      <c r="G237" s="12"/>
      <c r="H237" s="19" t="str">
        <f>IF($B237="","",IF(F237="",0,IF(SUMPRODUCT(--(Parts!$A$2:$A$101=F237))=1,N(G237)*SUMPRODUCT(--(Parts!$A$2:$A$101=F237),Parts!$C$2:$C$101),0)))</f>
        <v/>
      </c>
      <c r="I237" s="20"/>
      <c r="J237" s="19" t="str">
        <f>IF($B237="","",N(I237)*N(Dashboard!$B$6))</f>
        <v/>
      </c>
      <c r="K237" s="19" t="str">
        <f>IF($B237="","",H237+J237)</f>
        <v/>
      </c>
      <c r="L237" s="18" t="str">
        <f>IF(COUNTA($A237:$G237,$I237)=0,"",IF($B237="","Check ID",IF(SUMPRODUCT(--(Assets!$A$2:$A$201=$B237))&lt;&gt;1,"Check ID",IF(OR(AND($F237&lt;&gt;"",SUMPRODUCT(--(Parts!$A$2:$A$101=$F237))&lt;&gt;1),AND($F237="",N($G237)&gt;0)),"Check part",IF(OR(NOT(AND(ISNUMBER(A237),N(A237)&gt;=18264,N(A237)&lt;=73050)),NOT(OR(C237="PM",C237="Repair",C237="Inspection")),AND($F237&lt;&gt;"",$G237=""),AND($G237&lt;&gt;"",NOT(AND(ISNUMBER(G237),N(G237)&gt;=0,N(G237)&lt;=10000))),NOT(AND(ISNUMBER(I237),N(I237)&gt;=0,N(I237)&lt;=1000))),"Check inputs","OK")))))</f>
        <v/>
      </c>
      <c r="M237" s="21">
        <f>IF(AND($C237="PM",AND(ISNUMBER($A237),N($A237)&gt;=18264,N($A237)&lt;=73050)),$A237,0)</f>
        <v>0</v>
      </c>
    </row>
    <row r="238" ht="22" customHeight="1" spans="1:13" x14ac:dyDescent="0.25">
      <c r="A238" s="14"/>
      <c r="B238" s="12"/>
      <c r="C238" s="12"/>
      <c r="D238" s="13"/>
      <c r="E238" s="13"/>
      <c r="F238" s="12"/>
      <c r="G238" s="12"/>
      <c r="H238" s="19" t="str">
        <f>IF($B238="","",IF(F238="",0,IF(SUMPRODUCT(--(Parts!$A$2:$A$101=F238))=1,N(G238)*SUMPRODUCT(--(Parts!$A$2:$A$101=F238),Parts!$C$2:$C$101),0)))</f>
        <v/>
      </c>
      <c r="I238" s="20"/>
      <c r="J238" s="19" t="str">
        <f>IF($B238="","",N(I238)*N(Dashboard!$B$6))</f>
        <v/>
      </c>
      <c r="K238" s="19" t="str">
        <f>IF($B238="","",H238+J238)</f>
        <v/>
      </c>
      <c r="L238" s="18" t="str">
        <f>IF(COUNTA($A238:$G238,$I238)=0,"",IF($B238="","Check ID",IF(SUMPRODUCT(--(Assets!$A$2:$A$201=$B238))&lt;&gt;1,"Check ID",IF(OR(AND($F238&lt;&gt;"",SUMPRODUCT(--(Parts!$A$2:$A$101=$F238))&lt;&gt;1),AND($F238="",N($G238)&gt;0)),"Check part",IF(OR(NOT(AND(ISNUMBER(A238),N(A238)&gt;=18264,N(A238)&lt;=73050)),NOT(OR(C238="PM",C238="Repair",C238="Inspection")),AND($F238&lt;&gt;"",$G238=""),AND($G238&lt;&gt;"",NOT(AND(ISNUMBER(G238),N(G238)&gt;=0,N(G238)&lt;=10000))),NOT(AND(ISNUMBER(I238),N(I238)&gt;=0,N(I238)&lt;=1000))),"Check inputs","OK")))))</f>
        <v/>
      </c>
      <c r="M238" s="21">
        <f>IF(AND($C238="PM",AND(ISNUMBER($A238),N($A238)&gt;=18264,N($A238)&lt;=73050)),$A238,0)</f>
        <v>0</v>
      </c>
    </row>
    <row r="239" ht="22" customHeight="1" spans="1:13" x14ac:dyDescent="0.25">
      <c r="A239" s="14"/>
      <c r="B239" s="12"/>
      <c r="C239" s="12"/>
      <c r="D239" s="13"/>
      <c r="E239" s="13"/>
      <c r="F239" s="12"/>
      <c r="G239" s="12"/>
      <c r="H239" s="19" t="str">
        <f>IF($B239="","",IF(F239="",0,IF(SUMPRODUCT(--(Parts!$A$2:$A$101=F239))=1,N(G239)*SUMPRODUCT(--(Parts!$A$2:$A$101=F239),Parts!$C$2:$C$101),0)))</f>
        <v/>
      </c>
      <c r="I239" s="20"/>
      <c r="J239" s="19" t="str">
        <f>IF($B239="","",N(I239)*N(Dashboard!$B$6))</f>
        <v/>
      </c>
      <c r="K239" s="19" t="str">
        <f>IF($B239="","",H239+J239)</f>
        <v/>
      </c>
      <c r="L239" s="18" t="str">
        <f>IF(COUNTA($A239:$G239,$I239)=0,"",IF($B239="","Check ID",IF(SUMPRODUCT(--(Assets!$A$2:$A$201=$B239))&lt;&gt;1,"Check ID",IF(OR(AND($F239&lt;&gt;"",SUMPRODUCT(--(Parts!$A$2:$A$101=$F239))&lt;&gt;1),AND($F239="",N($G239)&gt;0)),"Check part",IF(OR(NOT(AND(ISNUMBER(A239),N(A239)&gt;=18264,N(A239)&lt;=73050)),NOT(OR(C239="PM",C239="Repair",C239="Inspection")),AND($F239&lt;&gt;"",$G239=""),AND($G239&lt;&gt;"",NOT(AND(ISNUMBER(G239),N(G239)&gt;=0,N(G239)&lt;=10000))),NOT(AND(ISNUMBER(I239),N(I239)&gt;=0,N(I239)&lt;=1000))),"Check inputs","OK")))))</f>
        <v/>
      </c>
      <c r="M239" s="21">
        <f>IF(AND($C239="PM",AND(ISNUMBER($A239),N($A239)&gt;=18264,N($A239)&lt;=73050)),$A239,0)</f>
        <v>0</v>
      </c>
    </row>
    <row r="240" ht="22" customHeight="1" spans="1:13" x14ac:dyDescent="0.25">
      <c r="A240" s="14"/>
      <c r="B240" s="12"/>
      <c r="C240" s="12"/>
      <c r="D240" s="13"/>
      <c r="E240" s="13"/>
      <c r="F240" s="12"/>
      <c r="G240" s="12"/>
      <c r="H240" s="19" t="str">
        <f>IF($B240="","",IF(F240="",0,IF(SUMPRODUCT(--(Parts!$A$2:$A$101=F240))=1,N(G240)*SUMPRODUCT(--(Parts!$A$2:$A$101=F240),Parts!$C$2:$C$101),0)))</f>
        <v/>
      </c>
      <c r="I240" s="20"/>
      <c r="J240" s="19" t="str">
        <f>IF($B240="","",N(I240)*N(Dashboard!$B$6))</f>
        <v/>
      </c>
      <c r="K240" s="19" t="str">
        <f>IF($B240="","",H240+J240)</f>
        <v/>
      </c>
      <c r="L240" s="18" t="str">
        <f>IF(COUNTA($A240:$G240,$I240)=0,"",IF($B240="","Check ID",IF(SUMPRODUCT(--(Assets!$A$2:$A$201=$B240))&lt;&gt;1,"Check ID",IF(OR(AND($F240&lt;&gt;"",SUMPRODUCT(--(Parts!$A$2:$A$101=$F240))&lt;&gt;1),AND($F240="",N($G240)&gt;0)),"Check part",IF(OR(NOT(AND(ISNUMBER(A240),N(A240)&gt;=18264,N(A240)&lt;=73050)),NOT(OR(C240="PM",C240="Repair",C240="Inspection")),AND($F240&lt;&gt;"",$G240=""),AND($G240&lt;&gt;"",NOT(AND(ISNUMBER(G240),N(G240)&gt;=0,N(G240)&lt;=10000))),NOT(AND(ISNUMBER(I240),N(I240)&gt;=0,N(I240)&lt;=1000))),"Check inputs","OK")))))</f>
        <v/>
      </c>
      <c r="M240" s="21">
        <f>IF(AND($C240="PM",AND(ISNUMBER($A240),N($A240)&gt;=18264,N($A240)&lt;=73050)),$A240,0)</f>
        <v>0</v>
      </c>
    </row>
    <row r="241" ht="22" customHeight="1" spans="1:13" x14ac:dyDescent="0.25">
      <c r="A241" s="14"/>
      <c r="B241" s="12"/>
      <c r="C241" s="12"/>
      <c r="D241" s="13"/>
      <c r="E241" s="13"/>
      <c r="F241" s="12"/>
      <c r="G241" s="12"/>
      <c r="H241" s="19" t="str">
        <f>IF($B241="","",IF(F241="",0,IF(SUMPRODUCT(--(Parts!$A$2:$A$101=F241))=1,N(G241)*SUMPRODUCT(--(Parts!$A$2:$A$101=F241),Parts!$C$2:$C$101),0)))</f>
        <v/>
      </c>
      <c r="I241" s="20"/>
      <c r="J241" s="19" t="str">
        <f>IF($B241="","",N(I241)*N(Dashboard!$B$6))</f>
        <v/>
      </c>
      <c r="K241" s="19" t="str">
        <f>IF($B241="","",H241+J241)</f>
        <v/>
      </c>
      <c r="L241" s="18" t="str">
        <f>IF(COUNTA($A241:$G241,$I241)=0,"",IF($B241="","Check ID",IF(SUMPRODUCT(--(Assets!$A$2:$A$201=$B241))&lt;&gt;1,"Check ID",IF(OR(AND($F241&lt;&gt;"",SUMPRODUCT(--(Parts!$A$2:$A$101=$F241))&lt;&gt;1),AND($F241="",N($G241)&gt;0)),"Check part",IF(OR(NOT(AND(ISNUMBER(A241),N(A241)&gt;=18264,N(A241)&lt;=73050)),NOT(OR(C241="PM",C241="Repair",C241="Inspection")),AND($F241&lt;&gt;"",$G241=""),AND($G241&lt;&gt;"",NOT(AND(ISNUMBER(G241),N(G241)&gt;=0,N(G241)&lt;=10000))),NOT(AND(ISNUMBER(I241),N(I241)&gt;=0,N(I241)&lt;=1000))),"Check inputs","OK")))))</f>
        <v/>
      </c>
      <c r="M241" s="21">
        <f>IF(AND($C241="PM",AND(ISNUMBER($A241),N($A241)&gt;=18264,N($A241)&lt;=73050)),$A241,0)</f>
        <v>0</v>
      </c>
    </row>
    <row r="242" ht="22" customHeight="1" spans="1:13" x14ac:dyDescent="0.25">
      <c r="A242" s="14"/>
      <c r="B242" s="12"/>
      <c r="C242" s="12"/>
      <c r="D242" s="13"/>
      <c r="E242" s="13"/>
      <c r="F242" s="12"/>
      <c r="G242" s="12"/>
      <c r="H242" s="19" t="str">
        <f>IF($B242="","",IF(F242="",0,IF(SUMPRODUCT(--(Parts!$A$2:$A$101=F242))=1,N(G242)*SUMPRODUCT(--(Parts!$A$2:$A$101=F242),Parts!$C$2:$C$101),0)))</f>
        <v/>
      </c>
      <c r="I242" s="20"/>
      <c r="J242" s="19" t="str">
        <f>IF($B242="","",N(I242)*N(Dashboard!$B$6))</f>
        <v/>
      </c>
      <c r="K242" s="19" t="str">
        <f>IF($B242="","",H242+J242)</f>
        <v/>
      </c>
      <c r="L242" s="18" t="str">
        <f>IF(COUNTA($A242:$G242,$I242)=0,"",IF($B242="","Check ID",IF(SUMPRODUCT(--(Assets!$A$2:$A$201=$B242))&lt;&gt;1,"Check ID",IF(OR(AND($F242&lt;&gt;"",SUMPRODUCT(--(Parts!$A$2:$A$101=$F242))&lt;&gt;1),AND($F242="",N($G242)&gt;0)),"Check part",IF(OR(NOT(AND(ISNUMBER(A242),N(A242)&gt;=18264,N(A242)&lt;=73050)),NOT(OR(C242="PM",C242="Repair",C242="Inspection")),AND($F242&lt;&gt;"",$G242=""),AND($G242&lt;&gt;"",NOT(AND(ISNUMBER(G242),N(G242)&gt;=0,N(G242)&lt;=10000))),NOT(AND(ISNUMBER(I242),N(I242)&gt;=0,N(I242)&lt;=1000))),"Check inputs","OK")))))</f>
        <v/>
      </c>
      <c r="M242" s="21">
        <f>IF(AND($C242="PM",AND(ISNUMBER($A242),N($A242)&gt;=18264,N($A242)&lt;=73050)),$A242,0)</f>
        <v>0</v>
      </c>
    </row>
    <row r="243" ht="22" customHeight="1" spans="1:13" x14ac:dyDescent="0.25">
      <c r="A243" s="14"/>
      <c r="B243" s="12"/>
      <c r="C243" s="12"/>
      <c r="D243" s="13"/>
      <c r="E243" s="13"/>
      <c r="F243" s="12"/>
      <c r="G243" s="12"/>
      <c r="H243" s="19" t="str">
        <f>IF($B243="","",IF(F243="",0,IF(SUMPRODUCT(--(Parts!$A$2:$A$101=F243))=1,N(G243)*SUMPRODUCT(--(Parts!$A$2:$A$101=F243),Parts!$C$2:$C$101),0)))</f>
        <v/>
      </c>
      <c r="I243" s="20"/>
      <c r="J243" s="19" t="str">
        <f>IF($B243="","",N(I243)*N(Dashboard!$B$6))</f>
        <v/>
      </c>
      <c r="K243" s="19" t="str">
        <f>IF($B243="","",H243+J243)</f>
        <v/>
      </c>
      <c r="L243" s="18" t="str">
        <f>IF(COUNTA($A243:$G243,$I243)=0,"",IF($B243="","Check ID",IF(SUMPRODUCT(--(Assets!$A$2:$A$201=$B243))&lt;&gt;1,"Check ID",IF(OR(AND($F243&lt;&gt;"",SUMPRODUCT(--(Parts!$A$2:$A$101=$F243))&lt;&gt;1),AND($F243="",N($G243)&gt;0)),"Check part",IF(OR(NOT(AND(ISNUMBER(A243),N(A243)&gt;=18264,N(A243)&lt;=73050)),NOT(OR(C243="PM",C243="Repair",C243="Inspection")),AND($F243&lt;&gt;"",$G243=""),AND($G243&lt;&gt;"",NOT(AND(ISNUMBER(G243),N(G243)&gt;=0,N(G243)&lt;=10000))),NOT(AND(ISNUMBER(I243),N(I243)&gt;=0,N(I243)&lt;=1000))),"Check inputs","OK")))))</f>
        <v/>
      </c>
      <c r="M243" s="21">
        <f>IF(AND($C243="PM",AND(ISNUMBER($A243),N($A243)&gt;=18264,N($A243)&lt;=73050)),$A243,0)</f>
        <v>0</v>
      </c>
    </row>
    <row r="244" ht="22" customHeight="1" spans="1:13" x14ac:dyDescent="0.25">
      <c r="A244" s="14"/>
      <c r="B244" s="12"/>
      <c r="C244" s="12"/>
      <c r="D244" s="13"/>
      <c r="E244" s="13"/>
      <c r="F244" s="12"/>
      <c r="G244" s="12"/>
      <c r="H244" s="19" t="str">
        <f>IF($B244="","",IF(F244="",0,IF(SUMPRODUCT(--(Parts!$A$2:$A$101=F244))=1,N(G244)*SUMPRODUCT(--(Parts!$A$2:$A$101=F244),Parts!$C$2:$C$101),0)))</f>
        <v/>
      </c>
      <c r="I244" s="20"/>
      <c r="J244" s="19" t="str">
        <f>IF($B244="","",N(I244)*N(Dashboard!$B$6))</f>
        <v/>
      </c>
      <c r="K244" s="19" t="str">
        <f>IF($B244="","",H244+J244)</f>
        <v/>
      </c>
      <c r="L244" s="18" t="str">
        <f>IF(COUNTA($A244:$G244,$I244)=0,"",IF($B244="","Check ID",IF(SUMPRODUCT(--(Assets!$A$2:$A$201=$B244))&lt;&gt;1,"Check ID",IF(OR(AND($F244&lt;&gt;"",SUMPRODUCT(--(Parts!$A$2:$A$101=$F244))&lt;&gt;1),AND($F244="",N($G244)&gt;0)),"Check part",IF(OR(NOT(AND(ISNUMBER(A244),N(A244)&gt;=18264,N(A244)&lt;=73050)),NOT(OR(C244="PM",C244="Repair",C244="Inspection")),AND($F244&lt;&gt;"",$G244=""),AND($G244&lt;&gt;"",NOT(AND(ISNUMBER(G244),N(G244)&gt;=0,N(G244)&lt;=10000))),NOT(AND(ISNUMBER(I244),N(I244)&gt;=0,N(I244)&lt;=1000))),"Check inputs","OK")))))</f>
        <v/>
      </c>
      <c r="M244" s="21">
        <f>IF(AND($C244="PM",AND(ISNUMBER($A244),N($A244)&gt;=18264,N($A244)&lt;=73050)),$A244,0)</f>
        <v>0</v>
      </c>
    </row>
    <row r="245" ht="22" customHeight="1" spans="1:13" x14ac:dyDescent="0.25">
      <c r="A245" s="14"/>
      <c r="B245" s="12"/>
      <c r="C245" s="12"/>
      <c r="D245" s="13"/>
      <c r="E245" s="13"/>
      <c r="F245" s="12"/>
      <c r="G245" s="12"/>
      <c r="H245" s="19" t="str">
        <f>IF($B245="","",IF(F245="",0,IF(SUMPRODUCT(--(Parts!$A$2:$A$101=F245))=1,N(G245)*SUMPRODUCT(--(Parts!$A$2:$A$101=F245),Parts!$C$2:$C$101),0)))</f>
        <v/>
      </c>
      <c r="I245" s="20"/>
      <c r="J245" s="19" t="str">
        <f>IF($B245="","",N(I245)*N(Dashboard!$B$6))</f>
        <v/>
      </c>
      <c r="K245" s="19" t="str">
        <f>IF($B245="","",H245+J245)</f>
        <v/>
      </c>
      <c r="L245" s="18" t="str">
        <f>IF(COUNTA($A245:$G245,$I245)=0,"",IF($B245="","Check ID",IF(SUMPRODUCT(--(Assets!$A$2:$A$201=$B245))&lt;&gt;1,"Check ID",IF(OR(AND($F245&lt;&gt;"",SUMPRODUCT(--(Parts!$A$2:$A$101=$F245))&lt;&gt;1),AND($F245="",N($G245)&gt;0)),"Check part",IF(OR(NOT(AND(ISNUMBER(A245),N(A245)&gt;=18264,N(A245)&lt;=73050)),NOT(OR(C245="PM",C245="Repair",C245="Inspection")),AND($F245&lt;&gt;"",$G245=""),AND($G245&lt;&gt;"",NOT(AND(ISNUMBER(G245),N(G245)&gt;=0,N(G245)&lt;=10000))),NOT(AND(ISNUMBER(I245),N(I245)&gt;=0,N(I245)&lt;=1000))),"Check inputs","OK")))))</f>
        <v/>
      </c>
      <c r="M245" s="21">
        <f>IF(AND($C245="PM",AND(ISNUMBER($A245),N($A245)&gt;=18264,N($A245)&lt;=73050)),$A245,0)</f>
        <v>0</v>
      </c>
    </row>
    <row r="246" ht="22" customHeight="1" spans="1:13" x14ac:dyDescent="0.25">
      <c r="A246" s="14"/>
      <c r="B246" s="12"/>
      <c r="C246" s="12"/>
      <c r="D246" s="13"/>
      <c r="E246" s="13"/>
      <c r="F246" s="12"/>
      <c r="G246" s="12"/>
      <c r="H246" s="19" t="str">
        <f>IF($B246="","",IF(F246="",0,IF(SUMPRODUCT(--(Parts!$A$2:$A$101=F246))=1,N(G246)*SUMPRODUCT(--(Parts!$A$2:$A$101=F246),Parts!$C$2:$C$101),0)))</f>
        <v/>
      </c>
      <c r="I246" s="20"/>
      <c r="J246" s="19" t="str">
        <f>IF($B246="","",N(I246)*N(Dashboard!$B$6))</f>
        <v/>
      </c>
      <c r="K246" s="19" t="str">
        <f>IF($B246="","",H246+J246)</f>
        <v/>
      </c>
      <c r="L246" s="18" t="str">
        <f>IF(COUNTA($A246:$G246,$I246)=0,"",IF($B246="","Check ID",IF(SUMPRODUCT(--(Assets!$A$2:$A$201=$B246))&lt;&gt;1,"Check ID",IF(OR(AND($F246&lt;&gt;"",SUMPRODUCT(--(Parts!$A$2:$A$101=$F246))&lt;&gt;1),AND($F246="",N($G246)&gt;0)),"Check part",IF(OR(NOT(AND(ISNUMBER(A246),N(A246)&gt;=18264,N(A246)&lt;=73050)),NOT(OR(C246="PM",C246="Repair",C246="Inspection")),AND($F246&lt;&gt;"",$G246=""),AND($G246&lt;&gt;"",NOT(AND(ISNUMBER(G246),N(G246)&gt;=0,N(G246)&lt;=10000))),NOT(AND(ISNUMBER(I246),N(I246)&gt;=0,N(I246)&lt;=1000))),"Check inputs","OK")))))</f>
        <v/>
      </c>
      <c r="M246" s="21">
        <f>IF(AND($C246="PM",AND(ISNUMBER($A246),N($A246)&gt;=18264,N($A246)&lt;=73050)),$A246,0)</f>
        <v>0</v>
      </c>
    </row>
    <row r="247" ht="22" customHeight="1" spans="1:13" x14ac:dyDescent="0.25">
      <c r="A247" s="14"/>
      <c r="B247" s="12"/>
      <c r="C247" s="12"/>
      <c r="D247" s="13"/>
      <c r="E247" s="13"/>
      <c r="F247" s="12"/>
      <c r="G247" s="12"/>
      <c r="H247" s="19" t="str">
        <f>IF($B247="","",IF(F247="",0,IF(SUMPRODUCT(--(Parts!$A$2:$A$101=F247))=1,N(G247)*SUMPRODUCT(--(Parts!$A$2:$A$101=F247),Parts!$C$2:$C$101),0)))</f>
        <v/>
      </c>
      <c r="I247" s="20"/>
      <c r="J247" s="19" t="str">
        <f>IF($B247="","",N(I247)*N(Dashboard!$B$6))</f>
        <v/>
      </c>
      <c r="K247" s="19" t="str">
        <f>IF($B247="","",H247+J247)</f>
        <v/>
      </c>
      <c r="L247" s="18" t="str">
        <f>IF(COUNTA($A247:$G247,$I247)=0,"",IF($B247="","Check ID",IF(SUMPRODUCT(--(Assets!$A$2:$A$201=$B247))&lt;&gt;1,"Check ID",IF(OR(AND($F247&lt;&gt;"",SUMPRODUCT(--(Parts!$A$2:$A$101=$F247))&lt;&gt;1),AND($F247="",N($G247)&gt;0)),"Check part",IF(OR(NOT(AND(ISNUMBER(A247),N(A247)&gt;=18264,N(A247)&lt;=73050)),NOT(OR(C247="PM",C247="Repair",C247="Inspection")),AND($F247&lt;&gt;"",$G247=""),AND($G247&lt;&gt;"",NOT(AND(ISNUMBER(G247),N(G247)&gt;=0,N(G247)&lt;=10000))),NOT(AND(ISNUMBER(I247),N(I247)&gt;=0,N(I247)&lt;=1000))),"Check inputs","OK")))))</f>
        <v/>
      </c>
      <c r="M247" s="21">
        <f>IF(AND($C247="PM",AND(ISNUMBER($A247),N($A247)&gt;=18264,N($A247)&lt;=73050)),$A247,0)</f>
        <v>0</v>
      </c>
    </row>
    <row r="248" ht="22" customHeight="1" spans="1:13" x14ac:dyDescent="0.25">
      <c r="A248" s="14"/>
      <c r="B248" s="12"/>
      <c r="C248" s="12"/>
      <c r="D248" s="13"/>
      <c r="E248" s="13"/>
      <c r="F248" s="12"/>
      <c r="G248" s="12"/>
      <c r="H248" s="19" t="str">
        <f>IF($B248="","",IF(F248="",0,IF(SUMPRODUCT(--(Parts!$A$2:$A$101=F248))=1,N(G248)*SUMPRODUCT(--(Parts!$A$2:$A$101=F248),Parts!$C$2:$C$101),0)))</f>
        <v/>
      </c>
      <c r="I248" s="20"/>
      <c r="J248" s="19" t="str">
        <f>IF($B248="","",N(I248)*N(Dashboard!$B$6))</f>
        <v/>
      </c>
      <c r="K248" s="19" t="str">
        <f>IF($B248="","",H248+J248)</f>
        <v/>
      </c>
      <c r="L248" s="18" t="str">
        <f>IF(COUNTA($A248:$G248,$I248)=0,"",IF($B248="","Check ID",IF(SUMPRODUCT(--(Assets!$A$2:$A$201=$B248))&lt;&gt;1,"Check ID",IF(OR(AND($F248&lt;&gt;"",SUMPRODUCT(--(Parts!$A$2:$A$101=$F248))&lt;&gt;1),AND($F248="",N($G248)&gt;0)),"Check part",IF(OR(NOT(AND(ISNUMBER(A248),N(A248)&gt;=18264,N(A248)&lt;=73050)),NOT(OR(C248="PM",C248="Repair",C248="Inspection")),AND($F248&lt;&gt;"",$G248=""),AND($G248&lt;&gt;"",NOT(AND(ISNUMBER(G248),N(G248)&gt;=0,N(G248)&lt;=10000))),NOT(AND(ISNUMBER(I248),N(I248)&gt;=0,N(I248)&lt;=1000))),"Check inputs","OK")))))</f>
        <v/>
      </c>
      <c r="M248" s="21">
        <f>IF(AND($C248="PM",AND(ISNUMBER($A248),N($A248)&gt;=18264,N($A248)&lt;=73050)),$A248,0)</f>
        <v>0</v>
      </c>
    </row>
    <row r="249" ht="22" customHeight="1" spans="1:13" x14ac:dyDescent="0.25">
      <c r="A249" s="14"/>
      <c r="B249" s="12"/>
      <c r="C249" s="12"/>
      <c r="D249" s="13"/>
      <c r="E249" s="13"/>
      <c r="F249" s="12"/>
      <c r="G249" s="12"/>
      <c r="H249" s="19" t="str">
        <f>IF($B249="","",IF(F249="",0,IF(SUMPRODUCT(--(Parts!$A$2:$A$101=F249))=1,N(G249)*SUMPRODUCT(--(Parts!$A$2:$A$101=F249),Parts!$C$2:$C$101),0)))</f>
        <v/>
      </c>
      <c r="I249" s="20"/>
      <c r="J249" s="19" t="str">
        <f>IF($B249="","",N(I249)*N(Dashboard!$B$6))</f>
        <v/>
      </c>
      <c r="K249" s="19" t="str">
        <f>IF($B249="","",H249+J249)</f>
        <v/>
      </c>
      <c r="L249" s="18" t="str">
        <f>IF(COUNTA($A249:$G249,$I249)=0,"",IF($B249="","Check ID",IF(SUMPRODUCT(--(Assets!$A$2:$A$201=$B249))&lt;&gt;1,"Check ID",IF(OR(AND($F249&lt;&gt;"",SUMPRODUCT(--(Parts!$A$2:$A$101=$F249))&lt;&gt;1),AND($F249="",N($G249)&gt;0)),"Check part",IF(OR(NOT(AND(ISNUMBER(A249),N(A249)&gt;=18264,N(A249)&lt;=73050)),NOT(OR(C249="PM",C249="Repair",C249="Inspection")),AND($F249&lt;&gt;"",$G249=""),AND($G249&lt;&gt;"",NOT(AND(ISNUMBER(G249),N(G249)&gt;=0,N(G249)&lt;=10000))),NOT(AND(ISNUMBER(I249),N(I249)&gt;=0,N(I249)&lt;=1000))),"Check inputs","OK")))))</f>
        <v/>
      </c>
      <c r="M249" s="21">
        <f>IF(AND($C249="PM",AND(ISNUMBER($A249),N($A249)&gt;=18264,N($A249)&lt;=73050)),$A249,0)</f>
        <v>0</v>
      </c>
    </row>
    <row r="250" ht="22" customHeight="1" spans="1:13" x14ac:dyDescent="0.25">
      <c r="A250" s="14"/>
      <c r="B250" s="12"/>
      <c r="C250" s="12"/>
      <c r="D250" s="13"/>
      <c r="E250" s="13"/>
      <c r="F250" s="12"/>
      <c r="G250" s="12"/>
      <c r="H250" s="19" t="str">
        <f>IF($B250="","",IF(F250="",0,IF(SUMPRODUCT(--(Parts!$A$2:$A$101=F250))=1,N(G250)*SUMPRODUCT(--(Parts!$A$2:$A$101=F250),Parts!$C$2:$C$101),0)))</f>
        <v/>
      </c>
      <c r="I250" s="20"/>
      <c r="J250" s="19" t="str">
        <f>IF($B250="","",N(I250)*N(Dashboard!$B$6))</f>
        <v/>
      </c>
      <c r="K250" s="19" t="str">
        <f>IF($B250="","",H250+J250)</f>
        <v/>
      </c>
      <c r="L250" s="18" t="str">
        <f>IF(COUNTA($A250:$G250,$I250)=0,"",IF($B250="","Check ID",IF(SUMPRODUCT(--(Assets!$A$2:$A$201=$B250))&lt;&gt;1,"Check ID",IF(OR(AND($F250&lt;&gt;"",SUMPRODUCT(--(Parts!$A$2:$A$101=$F250))&lt;&gt;1),AND($F250="",N($G250)&gt;0)),"Check part",IF(OR(NOT(AND(ISNUMBER(A250),N(A250)&gt;=18264,N(A250)&lt;=73050)),NOT(OR(C250="PM",C250="Repair",C250="Inspection")),AND($F250&lt;&gt;"",$G250=""),AND($G250&lt;&gt;"",NOT(AND(ISNUMBER(G250),N(G250)&gt;=0,N(G250)&lt;=10000))),NOT(AND(ISNUMBER(I250),N(I250)&gt;=0,N(I250)&lt;=1000))),"Check inputs","OK")))))</f>
        <v/>
      </c>
      <c r="M250" s="21">
        <f>IF(AND($C250="PM",AND(ISNUMBER($A250),N($A250)&gt;=18264,N($A250)&lt;=73050)),$A250,0)</f>
        <v>0</v>
      </c>
    </row>
    <row r="251" ht="22" customHeight="1" spans="1:13" x14ac:dyDescent="0.25">
      <c r="A251" s="14"/>
      <c r="B251" s="12"/>
      <c r="C251" s="12"/>
      <c r="D251" s="13"/>
      <c r="E251" s="13"/>
      <c r="F251" s="12"/>
      <c r="G251" s="12"/>
      <c r="H251" s="19" t="str">
        <f>IF($B251="","",IF(F251="",0,IF(SUMPRODUCT(--(Parts!$A$2:$A$101=F251))=1,N(G251)*SUMPRODUCT(--(Parts!$A$2:$A$101=F251),Parts!$C$2:$C$101),0)))</f>
        <v/>
      </c>
      <c r="I251" s="20"/>
      <c r="J251" s="19" t="str">
        <f>IF($B251="","",N(I251)*N(Dashboard!$B$6))</f>
        <v/>
      </c>
      <c r="K251" s="19" t="str">
        <f>IF($B251="","",H251+J251)</f>
        <v/>
      </c>
      <c r="L251" s="18" t="str">
        <f>IF(COUNTA($A251:$G251,$I251)=0,"",IF($B251="","Check ID",IF(SUMPRODUCT(--(Assets!$A$2:$A$201=$B251))&lt;&gt;1,"Check ID",IF(OR(AND($F251&lt;&gt;"",SUMPRODUCT(--(Parts!$A$2:$A$101=$F251))&lt;&gt;1),AND($F251="",N($G251)&gt;0)),"Check part",IF(OR(NOT(AND(ISNUMBER(A251),N(A251)&gt;=18264,N(A251)&lt;=73050)),NOT(OR(C251="PM",C251="Repair",C251="Inspection")),AND($F251&lt;&gt;"",$G251=""),AND($G251&lt;&gt;"",NOT(AND(ISNUMBER(G251),N(G251)&gt;=0,N(G251)&lt;=10000))),NOT(AND(ISNUMBER(I251),N(I251)&gt;=0,N(I251)&lt;=1000))),"Check inputs","OK")))))</f>
        <v/>
      </c>
      <c r="M251" s="21">
        <f>IF(AND($C251="PM",AND(ISNUMBER($A251),N($A251)&gt;=18264,N($A251)&lt;=73050)),$A251,0)</f>
        <v>0</v>
      </c>
    </row>
    <row r="252" ht="22" customHeight="1" spans="1:13" x14ac:dyDescent="0.25">
      <c r="A252" s="14"/>
      <c r="B252" s="12"/>
      <c r="C252" s="12"/>
      <c r="D252" s="13"/>
      <c r="E252" s="13"/>
      <c r="F252" s="12"/>
      <c r="G252" s="12"/>
      <c r="H252" s="19" t="str">
        <f>IF($B252="","",IF(F252="",0,IF(SUMPRODUCT(--(Parts!$A$2:$A$101=F252))=1,N(G252)*SUMPRODUCT(--(Parts!$A$2:$A$101=F252),Parts!$C$2:$C$101),0)))</f>
        <v/>
      </c>
      <c r="I252" s="20"/>
      <c r="J252" s="19" t="str">
        <f>IF($B252="","",N(I252)*N(Dashboard!$B$6))</f>
        <v/>
      </c>
      <c r="K252" s="19" t="str">
        <f>IF($B252="","",H252+J252)</f>
        <v/>
      </c>
      <c r="L252" s="18" t="str">
        <f>IF(COUNTA($A252:$G252,$I252)=0,"",IF($B252="","Check ID",IF(SUMPRODUCT(--(Assets!$A$2:$A$201=$B252))&lt;&gt;1,"Check ID",IF(OR(AND($F252&lt;&gt;"",SUMPRODUCT(--(Parts!$A$2:$A$101=$F252))&lt;&gt;1),AND($F252="",N($G252)&gt;0)),"Check part",IF(OR(NOT(AND(ISNUMBER(A252),N(A252)&gt;=18264,N(A252)&lt;=73050)),NOT(OR(C252="PM",C252="Repair",C252="Inspection")),AND($F252&lt;&gt;"",$G252=""),AND($G252&lt;&gt;"",NOT(AND(ISNUMBER(G252),N(G252)&gt;=0,N(G252)&lt;=10000))),NOT(AND(ISNUMBER(I252),N(I252)&gt;=0,N(I252)&lt;=1000))),"Check inputs","OK")))))</f>
        <v/>
      </c>
      <c r="M252" s="21">
        <f>IF(AND($C252="PM",AND(ISNUMBER($A252),N($A252)&gt;=18264,N($A252)&lt;=73050)),$A252,0)</f>
        <v>0</v>
      </c>
    </row>
    <row r="253" ht="22" customHeight="1" spans="1:13" x14ac:dyDescent="0.25">
      <c r="A253" s="14"/>
      <c r="B253" s="12"/>
      <c r="C253" s="12"/>
      <c r="D253" s="13"/>
      <c r="E253" s="13"/>
      <c r="F253" s="12"/>
      <c r="G253" s="12"/>
      <c r="H253" s="19" t="str">
        <f>IF($B253="","",IF(F253="",0,IF(SUMPRODUCT(--(Parts!$A$2:$A$101=F253))=1,N(G253)*SUMPRODUCT(--(Parts!$A$2:$A$101=F253),Parts!$C$2:$C$101),0)))</f>
        <v/>
      </c>
      <c r="I253" s="20"/>
      <c r="J253" s="19" t="str">
        <f>IF($B253="","",N(I253)*N(Dashboard!$B$6))</f>
        <v/>
      </c>
      <c r="K253" s="19" t="str">
        <f>IF($B253="","",H253+J253)</f>
        <v/>
      </c>
      <c r="L253" s="18" t="str">
        <f>IF(COUNTA($A253:$G253,$I253)=0,"",IF($B253="","Check ID",IF(SUMPRODUCT(--(Assets!$A$2:$A$201=$B253))&lt;&gt;1,"Check ID",IF(OR(AND($F253&lt;&gt;"",SUMPRODUCT(--(Parts!$A$2:$A$101=$F253))&lt;&gt;1),AND($F253="",N($G253)&gt;0)),"Check part",IF(OR(NOT(AND(ISNUMBER(A253),N(A253)&gt;=18264,N(A253)&lt;=73050)),NOT(OR(C253="PM",C253="Repair",C253="Inspection")),AND($F253&lt;&gt;"",$G253=""),AND($G253&lt;&gt;"",NOT(AND(ISNUMBER(G253),N(G253)&gt;=0,N(G253)&lt;=10000))),NOT(AND(ISNUMBER(I253),N(I253)&gt;=0,N(I253)&lt;=1000))),"Check inputs","OK")))))</f>
        <v/>
      </c>
      <c r="M253" s="21">
        <f>IF(AND($C253="PM",AND(ISNUMBER($A253),N($A253)&gt;=18264,N($A253)&lt;=73050)),$A253,0)</f>
        <v>0</v>
      </c>
    </row>
    <row r="254" ht="22" customHeight="1" spans="1:13" x14ac:dyDescent="0.25">
      <c r="A254" s="14"/>
      <c r="B254" s="12"/>
      <c r="C254" s="12"/>
      <c r="D254" s="13"/>
      <c r="E254" s="13"/>
      <c r="F254" s="12"/>
      <c r="G254" s="12"/>
      <c r="H254" s="19" t="str">
        <f>IF($B254="","",IF(F254="",0,IF(SUMPRODUCT(--(Parts!$A$2:$A$101=F254))=1,N(G254)*SUMPRODUCT(--(Parts!$A$2:$A$101=F254),Parts!$C$2:$C$101),0)))</f>
        <v/>
      </c>
      <c r="I254" s="20"/>
      <c r="J254" s="19" t="str">
        <f>IF($B254="","",N(I254)*N(Dashboard!$B$6))</f>
        <v/>
      </c>
      <c r="K254" s="19" t="str">
        <f>IF($B254="","",H254+J254)</f>
        <v/>
      </c>
      <c r="L254" s="18" t="str">
        <f>IF(COUNTA($A254:$G254,$I254)=0,"",IF($B254="","Check ID",IF(SUMPRODUCT(--(Assets!$A$2:$A$201=$B254))&lt;&gt;1,"Check ID",IF(OR(AND($F254&lt;&gt;"",SUMPRODUCT(--(Parts!$A$2:$A$101=$F254))&lt;&gt;1),AND($F254="",N($G254)&gt;0)),"Check part",IF(OR(NOT(AND(ISNUMBER(A254),N(A254)&gt;=18264,N(A254)&lt;=73050)),NOT(OR(C254="PM",C254="Repair",C254="Inspection")),AND($F254&lt;&gt;"",$G254=""),AND($G254&lt;&gt;"",NOT(AND(ISNUMBER(G254),N(G254)&gt;=0,N(G254)&lt;=10000))),NOT(AND(ISNUMBER(I254),N(I254)&gt;=0,N(I254)&lt;=1000))),"Check inputs","OK")))))</f>
        <v/>
      </c>
      <c r="M254" s="21">
        <f>IF(AND($C254="PM",AND(ISNUMBER($A254),N($A254)&gt;=18264,N($A254)&lt;=73050)),$A254,0)</f>
        <v>0</v>
      </c>
    </row>
    <row r="255" ht="22" customHeight="1" spans="1:13" x14ac:dyDescent="0.25">
      <c r="A255" s="14"/>
      <c r="B255" s="12"/>
      <c r="C255" s="12"/>
      <c r="D255" s="13"/>
      <c r="E255" s="13"/>
      <c r="F255" s="12"/>
      <c r="G255" s="12"/>
      <c r="H255" s="19" t="str">
        <f>IF($B255="","",IF(F255="",0,IF(SUMPRODUCT(--(Parts!$A$2:$A$101=F255))=1,N(G255)*SUMPRODUCT(--(Parts!$A$2:$A$101=F255),Parts!$C$2:$C$101),0)))</f>
        <v/>
      </c>
      <c r="I255" s="20"/>
      <c r="J255" s="19" t="str">
        <f>IF($B255="","",N(I255)*N(Dashboard!$B$6))</f>
        <v/>
      </c>
      <c r="K255" s="19" t="str">
        <f>IF($B255="","",H255+J255)</f>
        <v/>
      </c>
      <c r="L255" s="18" t="str">
        <f>IF(COUNTA($A255:$G255,$I255)=0,"",IF($B255="","Check ID",IF(SUMPRODUCT(--(Assets!$A$2:$A$201=$B255))&lt;&gt;1,"Check ID",IF(OR(AND($F255&lt;&gt;"",SUMPRODUCT(--(Parts!$A$2:$A$101=$F255))&lt;&gt;1),AND($F255="",N($G255)&gt;0)),"Check part",IF(OR(NOT(AND(ISNUMBER(A255),N(A255)&gt;=18264,N(A255)&lt;=73050)),NOT(OR(C255="PM",C255="Repair",C255="Inspection")),AND($F255&lt;&gt;"",$G255=""),AND($G255&lt;&gt;"",NOT(AND(ISNUMBER(G255),N(G255)&gt;=0,N(G255)&lt;=10000))),NOT(AND(ISNUMBER(I255),N(I255)&gt;=0,N(I255)&lt;=1000))),"Check inputs","OK")))))</f>
        <v/>
      </c>
      <c r="M255" s="21">
        <f>IF(AND($C255="PM",AND(ISNUMBER($A255),N($A255)&gt;=18264,N($A255)&lt;=73050)),$A255,0)</f>
        <v>0</v>
      </c>
    </row>
    <row r="256" ht="22" customHeight="1" spans="1:13" x14ac:dyDescent="0.25">
      <c r="A256" s="14"/>
      <c r="B256" s="12"/>
      <c r="C256" s="12"/>
      <c r="D256" s="13"/>
      <c r="E256" s="13"/>
      <c r="F256" s="12"/>
      <c r="G256" s="12"/>
      <c r="H256" s="19" t="str">
        <f>IF($B256="","",IF(F256="",0,IF(SUMPRODUCT(--(Parts!$A$2:$A$101=F256))=1,N(G256)*SUMPRODUCT(--(Parts!$A$2:$A$101=F256),Parts!$C$2:$C$101),0)))</f>
        <v/>
      </c>
      <c r="I256" s="20"/>
      <c r="J256" s="19" t="str">
        <f>IF($B256="","",N(I256)*N(Dashboard!$B$6))</f>
        <v/>
      </c>
      <c r="K256" s="19" t="str">
        <f>IF($B256="","",H256+J256)</f>
        <v/>
      </c>
      <c r="L256" s="18" t="str">
        <f>IF(COUNTA($A256:$G256,$I256)=0,"",IF($B256="","Check ID",IF(SUMPRODUCT(--(Assets!$A$2:$A$201=$B256))&lt;&gt;1,"Check ID",IF(OR(AND($F256&lt;&gt;"",SUMPRODUCT(--(Parts!$A$2:$A$101=$F256))&lt;&gt;1),AND($F256="",N($G256)&gt;0)),"Check part",IF(OR(NOT(AND(ISNUMBER(A256),N(A256)&gt;=18264,N(A256)&lt;=73050)),NOT(OR(C256="PM",C256="Repair",C256="Inspection")),AND($F256&lt;&gt;"",$G256=""),AND($G256&lt;&gt;"",NOT(AND(ISNUMBER(G256),N(G256)&gt;=0,N(G256)&lt;=10000))),NOT(AND(ISNUMBER(I256),N(I256)&gt;=0,N(I256)&lt;=1000))),"Check inputs","OK")))))</f>
        <v/>
      </c>
      <c r="M256" s="21">
        <f>IF(AND($C256="PM",AND(ISNUMBER($A256),N($A256)&gt;=18264,N($A256)&lt;=73050)),$A256,0)</f>
        <v>0</v>
      </c>
    </row>
    <row r="257" ht="22" customHeight="1" spans="1:13" x14ac:dyDescent="0.25">
      <c r="A257" s="14"/>
      <c r="B257" s="12"/>
      <c r="C257" s="12"/>
      <c r="D257" s="13"/>
      <c r="E257" s="13"/>
      <c r="F257" s="12"/>
      <c r="G257" s="12"/>
      <c r="H257" s="19" t="str">
        <f>IF($B257="","",IF(F257="",0,IF(SUMPRODUCT(--(Parts!$A$2:$A$101=F257))=1,N(G257)*SUMPRODUCT(--(Parts!$A$2:$A$101=F257),Parts!$C$2:$C$101),0)))</f>
        <v/>
      </c>
      <c r="I257" s="20"/>
      <c r="J257" s="19" t="str">
        <f>IF($B257="","",N(I257)*N(Dashboard!$B$6))</f>
        <v/>
      </c>
      <c r="K257" s="19" t="str">
        <f>IF($B257="","",H257+J257)</f>
        <v/>
      </c>
      <c r="L257" s="18" t="str">
        <f>IF(COUNTA($A257:$G257,$I257)=0,"",IF($B257="","Check ID",IF(SUMPRODUCT(--(Assets!$A$2:$A$201=$B257))&lt;&gt;1,"Check ID",IF(OR(AND($F257&lt;&gt;"",SUMPRODUCT(--(Parts!$A$2:$A$101=$F257))&lt;&gt;1),AND($F257="",N($G257)&gt;0)),"Check part",IF(OR(NOT(AND(ISNUMBER(A257),N(A257)&gt;=18264,N(A257)&lt;=73050)),NOT(OR(C257="PM",C257="Repair",C257="Inspection")),AND($F257&lt;&gt;"",$G257=""),AND($G257&lt;&gt;"",NOT(AND(ISNUMBER(G257),N(G257)&gt;=0,N(G257)&lt;=10000))),NOT(AND(ISNUMBER(I257),N(I257)&gt;=0,N(I257)&lt;=1000))),"Check inputs","OK")))))</f>
        <v/>
      </c>
      <c r="M257" s="21">
        <f>IF(AND($C257="PM",AND(ISNUMBER($A257),N($A257)&gt;=18264,N($A257)&lt;=73050)),$A257,0)</f>
        <v>0</v>
      </c>
    </row>
    <row r="258" ht="22" customHeight="1" spans="1:13" x14ac:dyDescent="0.25">
      <c r="A258" s="14"/>
      <c r="B258" s="12"/>
      <c r="C258" s="12"/>
      <c r="D258" s="13"/>
      <c r="E258" s="13"/>
      <c r="F258" s="12"/>
      <c r="G258" s="12"/>
      <c r="H258" s="19" t="str">
        <f>IF($B258="","",IF(F258="",0,IF(SUMPRODUCT(--(Parts!$A$2:$A$101=F258))=1,N(G258)*SUMPRODUCT(--(Parts!$A$2:$A$101=F258),Parts!$C$2:$C$101),0)))</f>
        <v/>
      </c>
      <c r="I258" s="20"/>
      <c r="J258" s="19" t="str">
        <f>IF($B258="","",N(I258)*N(Dashboard!$B$6))</f>
        <v/>
      </c>
      <c r="K258" s="19" t="str">
        <f>IF($B258="","",H258+J258)</f>
        <v/>
      </c>
      <c r="L258" s="18" t="str">
        <f>IF(COUNTA($A258:$G258,$I258)=0,"",IF($B258="","Check ID",IF(SUMPRODUCT(--(Assets!$A$2:$A$201=$B258))&lt;&gt;1,"Check ID",IF(OR(AND($F258&lt;&gt;"",SUMPRODUCT(--(Parts!$A$2:$A$101=$F258))&lt;&gt;1),AND($F258="",N($G258)&gt;0)),"Check part",IF(OR(NOT(AND(ISNUMBER(A258),N(A258)&gt;=18264,N(A258)&lt;=73050)),NOT(OR(C258="PM",C258="Repair",C258="Inspection")),AND($F258&lt;&gt;"",$G258=""),AND($G258&lt;&gt;"",NOT(AND(ISNUMBER(G258),N(G258)&gt;=0,N(G258)&lt;=10000))),NOT(AND(ISNUMBER(I258),N(I258)&gt;=0,N(I258)&lt;=1000))),"Check inputs","OK")))))</f>
        <v/>
      </c>
      <c r="M258" s="21">
        <f>IF(AND($C258="PM",AND(ISNUMBER($A258),N($A258)&gt;=18264,N($A258)&lt;=73050)),$A258,0)</f>
        <v>0</v>
      </c>
    </row>
    <row r="259" ht="22" customHeight="1" spans="1:13" x14ac:dyDescent="0.25">
      <c r="A259" s="14"/>
      <c r="B259" s="12"/>
      <c r="C259" s="12"/>
      <c r="D259" s="13"/>
      <c r="E259" s="13"/>
      <c r="F259" s="12"/>
      <c r="G259" s="12"/>
      <c r="H259" s="19" t="str">
        <f>IF($B259="","",IF(F259="",0,IF(SUMPRODUCT(--(Parts!$A$2:$A$101=F259))=1,N(G259)*SUMPRODUCT(--(Parts!$A$2:$A$101=F259),Parts!$C$2:$C$101),0)))</f>
        <v/>
      </c>
      <c r="I259" s="20"/>
      <c r="J259" s="19" t="str">
        <f>IF($B259="","",N(I259)*N(Dashboard!$B$6))</f>
        <v/>
      </c>
      <c r="K259" s="19" t="str">
        <f>IF($B259="","",H259+J259)</f>
        <v/>
      </c>
      <c r="L259" s="18" t="str">
        <f>IF(COUNTA($A259:$G259,$I259)=0,"",IF($B259="","Check ID",IF(SUMPRODUCT(--(Assets!$A$2:$A$201=$B259))&lt;&gt;1,"Check ID",IF(OR(AND($F259&lt;&gt;"",SUMPRODUCT(--(Parts!$A$2:$A$101=$F259))&lt;&gt;1),AND($F259="",N($G259)&gt;0)),"Check part",IF(OR(NOT(AND(ISNUMBER(A259),N(A259)&gt;=18264,N(A259)&lt;=73050)),NOT(OR(C259="PM",C259="Repair",C259="Inspection")),AND($F259&lt;&gt;"",$G259=""),AND($G259&lt;&gt;"",NOT(AND(ISNUMBER(G259),N(G259)&gt;=0,N(G259)&lt;=10000))),NOT(AND(ISNUMBER(I259),N(I259)&gt;=0,N(I259)&lt;=1000))),"Check inputs","OK")))))</f>
        <v/>
      </c>
      <c r="M259" s="21">
        <f>IF(AND($C259="PM",AND(ISNUMBER($A259),N($A259)&gt;=18264,N($A259)&lt;=73050)),$A259,0)</f>
        <v>0</v>
      </c>
    </row>
    <row r="260" ht="22" customHeight="1" spans="1:13" x14ac:dyDescent="0.25">
      <c r="A260" s="14"/>
      <c r="B260" s="12"/>
      <c r="C260" s="12"/>
      <c r="D260" s="13"/>
      <c r="E260" s="13"/>
      <c r="F260" s="12"/>
      <c r="G260" s="12"/>
      <c r="H260" s="19" t="str">
        <f>IF($B260="","",IF(F260="",0,IF(SUMPRODUCT(--(Parts!$A$2:$A$101=F260))=1,N(G260)*SUMPRODUCT(--(Parts!$A$2:$A$101=F260),Parts!$C$2:$C$101),0)))</f>
        <v/>
      </c>
      <c r="I260" s="20"/>
      <c r="J260" s="19" t="str">
        <f>IF($B260="","",N(I260)*N(Dashboard!$B$6))</f>
        <v/>
      </c>
      <c r="K260" s="19" t="str">
        <f>IF($B260="","",H260+J260)</f>
        <v/>
      </c>
      <c r="L260" s="18" t="str">
        <f>IF(COUNTA($A260:$G260,$I260)=0,"",IF($B260="","Check ID",IF(SUMPRODUCT(--(Assets!$A$2:$A$201=$B260))&lt;&gt;1,"Check ID",IF(OR(AND($F260&lt;&gt;"",SUMPRODUCT(--(Parts!$A$2:$A$101=$F260))&lt;&gt;1),AND($F260="",N($G260)&gt;0)),"Check part",IF(OR(NOT(AND(ISNUMBER(A260),N(A260)&gt;=18264,N(A260)&lt;=73050)),NOT(OR(C260="PM",C260="Repair",C260="Inspection")),AND($F260&lt;&gt;"",$G260=""),AND($G260&lt;&gt;"",NOT(AND(ISNUMBER(G260),N(G260)&gt;=0,N(G260)&lt;=10000))),NOT(AND(ISNUMBER(I260),N(I260)&gt;=0,N(I260)&lt;=1000))),"Check inputs","OK")))))</f>
        <v/>
      </c>
      <c r="M260" s="21">
        <f>IF(AND($C260="PM",AND(ISNUMBER($A260),N($A260)&gt;=18264,N($A260)&lt;=73050)),$A260,0)</f>
        <v>0</v>
      </c>
    </row>
    <row r="261" ht="22" customHeight="1" spans="1:13" x14ac:dyDescent="0.25">
      <c r="A261" s="14"/>
      <c r="B261" s="12"/>
      <c r="C261" s="12"/>
      <c r="D261" s="13"/>
      <c r="E261" s="13"/>
      <c r="F261" s="12"/>
      <c r="G261" s="12"/>
      <c r="H261" s="19" t="str">
        <f>IF($B261="","",IF(F261="",0,IF(SUMPRODUCT(--(Parts!$A$2:$A$101=F261))=1,N(G261)*SUMPRODUCT(--(Parts!$A$2:$A$101=F261),Parts!$C$2:$C$101),0)))</f>
        <v/>
      </c>
      <c r="I261" s="20"/>
      <c r="J261" s="19" t="str">
        <f>IF($B261="","",N(I261)*N(Dashboard!$B$6))</f>
        <v/>
      </c>
      <c r="K261" s="19" t="str">
        <f>IF($B261="","",H261+J261)</f>
        <v/>
      </c>
      <c r="L261" s="18" t="str">
        <f>IF(COUNTA($A261:$G261,$I261)=0,"",IF($B261="","Check ID",IF(SUMPRODUCT(--(Assets!$A$2:$A$201=$B261))&lt;&gt;1,"Check ID",IF(OR(AND($F261&lt;&gt;"",SUMPRODUCT(--(Parts!$A$2:$A$101=$F261))&lt;&gt;1),AND($F261="",N($G261)&gt;0)),"Check part",IF(OR(NOT(AND(ISNUMBER(A261),N(A261)&gt;=18264,N(A261)&lt;=73050)),NOT(OR(C261="PM",C261="Repair",C261="Inspection")),AND($F261&lt;&gt;"",$G261=""),AND($G261&lt;&gt;"",NOT(AND(ISNUMBER(G261),N(G261)&gt;=0,N(G261)&lt;=10000))),NOT(AND(ISNUMBER(I261),N(I261)&gt;=0,N(I261)&lt;=1000))),"Check inputs","OK")))))</f>
        <v/>
      </c>
      <c r="M261" s="21">
        <f>IF(AND($C261="PM",AND(ISNUMBER($A261),N($A261)&gt;=18264,N($A261)&lt;=73050)),$A261,0)</f>
        <v>0</v>
      </c>
    </row>
    <row r="262" ht="22" customHeight="1" spans="1:13" x14ac:dyDescent="0.25">
      <c r="A262" s="14"/>
      <c r="B262" s="12"/>
      <c r="C262" s="12"/>
      <c r="D262" s="13"/>
      <c r="E262" s="13"/>
      <c r="F262" s="12"/>
      <c r="G262" s="12"/>
      <c r="H262" s="19" t="str">
        <f>IF($B262="","",IF(F262="",0,IF(SUMPRODUCT(--(Parts!$A$2:$A$101=F262))=1,N(G262)*SUMPRODUCT(--(Parts!$A$2:$A$101=F262),Parts!$C$2:$C$101),0)))</f>
        <v/>
      </c>
      <c r="I262" s="20"/>
      <c r="J262" s="19" t="str">
        <f>IF($B262="","",N(I262)*N(Dashboard!$B$6))</f>
        <v/>
      </c>
      <c r="K262" s="19" t="str">
        <f>IF($B262="","",H262+J262)</f>
        <v/>
      </c>
      <c r="L262" s="18" t="str">
        <f>IF(COUNTA($A262:$G262,$I262)=0,"",IF($B262="","Check ID",IF(SUMPRODUCT(--(Assets!$A$2:$A$201=$B262))&lt;&gt;1,"Check ID",IF(OR(AND($F262&lt;&gt;"",SUMPRODUCT(--(Parts!$A$2:$A$101=$F262))&lt;&gt;1),AND($F262="",N($G262)&gt;0)),"Check part",IF(OR(NOT(AND(ISNUMBER(A262),N(A262)&gt;=18264,N(A262)&lt;=73050)),NOT(OR(C262="PM",C262="Repair",C262="Inspection")),AND($F262&lt;&gt;"",$G262=""),AND($G262&lt;&gt;"",NOT(AND(ISNUMBER(G262),N(G262)&gt;=0,N(G262)&lt;=10000))),NOT(AND(ISNUMBER(I262),N(I262)&gt;=0,N(I262)&lt;=1000))),"Check inputs","OK")))))</f>
        <v/>
      </c>
      <c r="M262" s="21">
        <f>IF(AND($C262="PM",AND(ISNUMBER($A262),N($A262)&gt;=18264,N($A262)&lt;=73050)),$A262,0)</f>
        <v>0</v>
      </c>
    </row>
    <row r="263" ht="22" customHeight="1" spans="1:13" x14ac:dyDescent="0.25">
      <c r="A263" s="14"/>
      <c r="B263" s="12"/>
      <c r="C263" s="12"/>
      <c r="D263" s="13"/>
      <c r="E263" s="13"/>
      <c r="F263" s="12"/>
      <c r="G263" s="12"/>
      <c r="H263" s="19" t="str">
        <f>IF($B263="","",IF(F263="",0,IF(SUMPRODUCT(--(Parts!$A$2:$A$101=F263))=1,N(G263)*SUMPRODUCT(--(Parts!$A$2:$A$101=F263),Parts!$C$2:$C$101),0)))</f>
        <v/>
      </c>
      <c r="I263" s="20"/>
      <c r="J263" s="19" t="str">
        <f>IF($B263="","",N(I263)*N(Dashboard!$B$6))</f>
        <v/>
      </c>
      <c r="K263" s="19" t="str">
        <f>IF($B263="","",H263+J263)</f>
        <v/>
      </c>
      <c r="L263" s="18" t="str">
        <f>IF(COUNTA($A263:$G263,$I263)=0,"",IF($B263="","Check ID",IF(SUMPRODUCT(--(Assets!$A$2:$A$201=$B263))&lt;&gt;1,"Check ID",IF(OR(AND($F263&lt;&gt;"",SUMPRODUCT(--(Parts!$A$2:$A$101=$F263))&lt;&gt;1),AND($F263="",N($G263)&gt;0)),"Check part",IF(OR(NOT(AND(ISNUMBER(A263),N(A263)&gt;=18264,N(A263)&lt;=73050)),NOT(OR(C263="PM",C263="Repair",C263="Inspection")),AND($F263&lt;&gt;"",$G263=""),AND($G263&lt;&gt;"",NOT(AND(ISNUMBER(G263),N(G263)&gt;=0,N(G263)&lt;=10000))),NOT(AND(ISNUMBER(I263),N(I263)&gt;=0,N(I263)&lt;=1000))),"Check inputs","OK")))))</f>
        <v/>
      </c>
      <c r="M263" s="21">
        <f>IF(AND($C263="PM",AND(ISNUMBER($A263),N($A263)&gt;=18264,N($A263)&lt;=73050)),$A263,0)</f>
        <v>0</v>
      </c>
    </row>
    <row r="264" ht="22" customHeight="1" spans="1:13" x14ac:dyDescent="0.25">
      <c r="A264" s="14"/>
      <c r="B264" s="12"/>
      <c r="C264" s="12"/>
      <c r="D264" s="13"/>
      <c r="E264" s="13"/>
      <c r="F264" s="12"/>
      <c r="G264" s="12"/>
      <c r="H264" s="19" t="str">
        <f>IF($B264="","",IF(F264="",0,IF(SUMPRODUCT(--(Parts!$A$2:$A$101=F264))=1,N(G264)*SUMPRODUCT(--(Parts!$A$2:$A$101=F264),Parts!$C$2:$C$101),0)))</f>
        <v/>
      </c>
      <c r="I264" s="20"/>
      <c r="J264" s="19" t="str">
        <f>IF($B264="","",N(I264)*N(Dashboard!$B$6))</f>
        <v/>
      </c>
      <c r="K264" s="19" t="str">
        <f>IF($B264="","",H264+J264)</f>
        <v/>
      </c>
      <c r="L264" s="18" t="str">
        <f>IF(COUNTA($A264:$G264,$I264)=0,"",IF($B264="","Check ID",IF(SUMPRODUCT(--(Assets!$A$2:$A$201=$B264))&lt;&gt;1,"Check ID",IF(OR(AND($F264&lt;&gt;"",SUMPRODUCT(--(Parts!$A$2:$A$101=$F264))&lt;&gt;1),AND($F264="",N($G264)&gt;0)),"Check part",IF(OR(NOT(AND(ISNUMBER(A264),N(A264)&gt;=18264,N(A264)&lt;=73050)),NOT(OR(C264="PM",C264="Repair",C264="Inspection")),AND($F264&lt;&gt;"",$G264=""),AND($G264&lt;&gt;"",NOT(AND(ISNUMBER(G264),N(G264)&gt;=0,N(G264)&lt;=10000))),NOT(AND(ISNUMBER(I264),N(I264)&gt;=0,N(I264)&lt;=1000))),"Check inputs","OK")))))</f>
        <v/>
      </c>
      <c r="M264" s="21">
        <f>IF(AND($C264="PM",AND(ISNUMBER($A264),N($A264)&gt;=18264,N($A264)&lt;=73050)),$A264,0)</f>
        <v>0</v>
      </c>
    </row>
    <row r="265" ht="22" customHeight="1" spans="1:13" x14ac:dyDescent="0.25">
      <c r="A265" s="14"/>
      <c r="B265" s="12"/>
      <c r="C265" s="12"/>
      <c r="D265" s="13"/>
      <c r="E265" s="13"/>
      <c r="F265" s="12"/>
      <c r="G265" s="12"/>
      <c r="H265" s="19" t="str">
        <f>IF($B265="","",IF(F265="",0,IF(SUMPRODUCT(--(Parts!$A$2:$A$101=F265))=1,N(G265)*SUMPRODUCT(--(Parts!$A$2:$A$101=F265),Parts!$C$2:$C$101),0)))</f>
        <v/>
      </c>
      <c r="I265" s="20"/>
      <c r="J265" s="19" t="str">
        <f>IF($B265="","",N(I265)*N(Dashboard!$B$6))</f>
        <v/>
      </c>
      <c r="K265" s="19" t="str">
        <f>IF($B265="","",H265+J265)</f>
        <v/>
      </c>
      <c r="L265" s="18" t="str">
        <f>IF(COUNTA($A265:$G265,$I265)=0,"",IF($B265="","Check ID",IF(SUMPRODUCT(--(Assets!$A$2:$A$201=$B265))&lt;&gt;1,"Check ID",IF(OR(AND($F265&lt;&gt;"",SUMPRODUCT(--(Parts!$A$2:$A$101=$F265))&lt;&gt;1),AND($F265="",N($G265)&gt;0)),"Check part",IF(OR(NOT(AND(ISNUMBER(A265),N(A265)&gt;=18264,N(A265)&lt;=73050)),NOT(OR(C265="PM",C265="Repair",C265="Inspection")),AND($F265&lt;&gt;"",$G265=""),AND($G265&lt;&gt;"",NOT(AND(ISNUMBER(G265),N(G265)&gt;=0,N(G265)&lt;=10000))),NOT(AND(ISNUMBER(I265),N(I265)&gt;=0,N(I265)&lt;=1000))),"Check inputs","OK")))))</f>
        <v/>
      </c>
      <c r="M265" s="21">
        <f>IF(AND($C265="PM",AND(ISNUMBER($A265),N($A265)&gt;=18264,N($A265)&lt;=73050)),$A265,0)</f>
        <v>0</v>
      </c>
    </row>
    <row r="266" ht="22" customHeight="1" spans="1:13" x14ac:dyDescent="0.25">
      <c r="A266" s="14"/>
      <c r="B266" s="12"/>
      <c r="C266" s="12"/>
      <c r="D266" s="13"/>
      <c r="E266" s="13"/>
      <c r="F266" s="12"/>
      <c r="G266" s="12"/>
      <c r="H266" s="19" t="str">
        <f>IF($B266="","",IF(F266="",0,IF(SUMPRODUCT(--(Parts!$A$2:$A$101=F266))=1,N(G266)*SUMPRODUCT(--(Parts!$A$2:$A$101=F266),Parts!$C$2:$C$101),0)))</f>
        <v/>
      </c>
      <c r="I266" s="20"/>
      <c r="J266" s="19" t="str">
        <f>IF($B266="","",N(I266)*N(Dashboard!$B$6))</f>
        <v/>
      </c>
      <c r="K266" s="19" t="str">
        <f>IF($B266="","",H266+J266)</f>
        <v/>
      </c>
      <c r="L266" s="18" t="str">
        <f>IF(COUNTA($A266:$G266,$I266)=0,"",IF($B266="","Check ID",IF(SUMPRODUCT(--(Assets!$A$2:$A$201=$B266))&lt;&gt;1,"Check ID",IF(OR(AND($F266&lt;&gt;"",SUMPRODUCT(--(Parts!$A$2:$A$101=$F266))&lt;&gt;1),AND($F266="",N($G266)&gt;0)),"Check part",IF(OR(NOT(AND(ISNUMBER(A266),N(A266)&gt;=18264,N(A266)&lt;=73050)),NOT(OR(C266="PM",C266="Repair",C266="Inspection")),AND($F266&lt;&gt;"",$G266=""),AND($G266&lt;&gt;"",NOT(AND(ISNUMBER(G266),N(G266)&gt;=0,N(G266)&lt;=10000))),NOT(AND(ISNUMBER(I266),N(I266)&gt;=0,N(I266)&lt;=1000))),"Check inputs","OK")))))</f>
        <v/>
      </c>
      <c r="M266" s="21">
        <f>IF(AND($C266="PM",AND(ISNUMBER($A266),N($A266)&gt;=18264,N($A266)&lt;=73050)),$A266,0)</f>
        <v>0</v>
      </c>
    </row>
    <row r="267" ht="22" customHeight="1" spans="1:13" x14ac:dyDescent="0.25">
      <c r="A267" s="14"/>
      <c r="B267" s="12"/>
      <c r="C267" s="12"/>
      <c r="D267" s="13"/>
      <c r="E267" s="13"/>
      <c r="F267" s="12"/>
      <c r="G267" s="12"/>
      <c r="H267" s="19" t="str">
        <f>IF($B267="","",IF(F267="",0,IF(SUMPRODUCT(--(Parts!$A$2:$A$101=F267))=1,N(G267)*SUMPRODUCT(--(Parts!$A$2:$A$101=F267),Parts!$C$2:$C$101),0)))</f>
        <v/>
      </c>
      <c r="I267" s="20"/>
      <c r="J267" s="19" t="str">
        <f>IF($B267="","",N(I267)*N(Dashboard!$B$6))</f>
        <v/>
      </c>
      <c r="K267" s="19" t="str">
        <f>IF($B267="","",H267+J267)</f>
        <v/>
      </c>
      <c r="L267" s="18" t="str">
        <f>IF(COUNTA($A267:$G267,$I267)=0,"",IF($B267="","Check ID",IF(SUMPRODUCT(--(Assets!$A$2:$A$201=$B267))&lt;&gt;1,"Check ID",IF(OR(AND($F267&lt;&gt;"",SUMPRODUCT(--(Parts!$A$2:$A$101=$F267))&lt;&gt;1),AND($F267="",N($G267)&gt;0)),"Check part",IF(OR(NOT(AND(ISNUMBER(A267),N(A267)&gt;=18264,N(A267)&lt;=73050)),NOT(OR(C267="PM",C267="Repair",C267="Inspection")),AND($F267&lt;&gt;"",$G267=""),AND($G267&lt;&gt;"",NOT(AND(ISNUMBER(G267),N(G267)&gt;=0,N(G267)&lt;=10000))),NOT(AND(ISNUMBER(I267),N(I267)&gt;=0,N(I267)&lt;=1000))),"Check inputs","OK")))))</f>
        <v/>
      </c>
      <c r="M267" s="21">
        <f>IF(AND($C267="PM",AND(ISNUMBER($A267),N($A267)&gt;=18264,N($A267)&lt;=73050)),$A267,0)</f>
        <v>0</v>
      </c>
    </row>
    <row r="268" ht="22" customHeight="1" spans="1:13" x14ac:dyDescent="0.25">
      <c r="A268" s="14"/>
      <c r="B268" s="12"/>
      <c r="C268" s="12"/>
      <c r="D268" s="13"/>
      <c r="E268" s="13"/>
      <c r="F268" s="12"/>
      <c r="G268" s="12"/>
      <c r="H268" s="19" t="str">
        <f>IF($B268="","",IF(F268="",0,IF(SUMPRODUCT(--(Parts!$A$2:$A$101=F268))=1,N(G268)*SUMPRODUCT(--(Parts!$A$2:$A$101=F268),Parts!$C$2:$C$101),0)))</f>
        <v/>
      </c>
      <c r="I268" s="20"/>
      <c r="J268" s="19" t="str">
        <f>IF($B268="","",N(I268)*N(Dashboard!$B$6))</f>
        <v/>
      </c>
      <c r="K268" s="19" t="str">
        <f>IF($B268="","",H268+J268)</f>
        <v/>
      </c>
      <c r="L268" s="18" t="str">
        <f>IF(COUNTA($A268:$G268,$I268)=0,"",IF($B268="","Check ID",IF(SUMPRODUCT(--(Assets!$A$2:$A$201=$B268))&lt;&gt;1,"Check ID",IF(OR(AND($F268&lt;&gt;"",SUMPRODUCT(--(Parts!$A$2:$A$101=$F268))&lt;&gt;1),AND($F268="",N($G268)&gt;0)),"Check part",IF(OR(NOT(AND(ISNUMBER(A268),N(A268)&gt;=18264,N(A268)&lt;=73050)),NOT(OR(C268="PM",C268="Repair",C268="Inspection")),AND($F268&lt;&gt;"",$G268=""),AND($G268&lt;&gt;"",NOT(AND(ISNUMBER(G268),N(G268)&gt;=0,N(G268)&lt;=10000))),NOT(AND(ISNUMBER(I268),N(I268)&gt;=0,N(I268)&lt;=1000))),"Check inputs","OK")))))</f>
        <v/>
      </c>
      <c r="M268" s="21">
        <f>IF(AND($C268="PM",AND(ISNUMBER($A268),N($A268)&gt;=18264,N($A268)&lt;=73050)),$A268,0)</f>
        <v>0</v>
      </c>
    </row>
    <row r="269" ht="22" customHeight="1" spans="1:13" x14ac:dyDescent="0.25">
      <c r="A269" s="14"/>
      <c r="B269" s="12"/>
      <c r="C269" s="12"/>
      <c r="D269" s="13"/>
      <c r="E269" s="13"/>
      <c r="F269" s="12"/>
      <c r="G269" s="12"/>
      <c r="H269" s="19" t="str">
        <f>IF($B269="","",IF(F269="",0,IF(SUMPRODUCT(--(Parts!$A$2:$A$101=F269))=1,N(G269)*SUMPRODUCT(--(Parts!$A$2:$A$101=F269),Parts!$C$2:$C$101),0)))</f>
        <v/>
      </c>
      <c r="I269" s="20"/>
      <c r="J269" s="19" t="str">
        <f>IF($B269="","",N(I269)*N(Dashboard!$B$6))</f>
        <v/>
      </c>
      <c r="K269" s="19" t="str">
        <f>IF($B269="","",H269+J269)</f>
        <v/>
      </c>
      <c r="L269" s="18" t="str">
        <f>IF(COUNTA($A269:$G269,$I269)=0,"",IF($B269="","Check ID",IF(SUMPRODUCT(--(Assets!$A$2:$A$201=$B269))&lt;&gt;1,"Check ID",IF(OR(AND($F269&lt;&gt;"",SUMPRODUCT(--(Parts!$A$2:$A$101=$F269))&lt;&gt;1),AND($F269="",N($G269)&gt;0)),"Check part",IF(OR(NOT(AND(ISNUMBER(A269),N(A269)&gt;=18264,N(A269)&lt;=73050)),NOT(OR(C269="PM",C269="Repair",C269="Inspection")),AND($F269&lt;&gt;"",$G269=""),AND($G269&lt;&gt;"",NOT(AND(ISNUMBER(G269),N(G269)&gt;=0,N(G269)&lt;=10000))),NOT(AND(ISNUMBER(I269),N(I269)&gt;=0,N(I269)&lt;=1000))),"Check inputs","OK")))))</f>
        <v/>
      </c>
      <c r="M269" s="21">
        <f>IF(AND($C269="PM",AND(ISNUMBER($A269),N($A269)&gt;=18264,N($A269)&lt;=73050)),$A269,0)</f>
        <v>0</v>
      </c>
    </row>
    <row r="270" ht="22" customHeight="1" spans="1:13" x14ac:dyDescent="0.25">
      <c r="A270" s="14"/>
      <c r="B270" s="12"/>
      <c r="C270" s="12"/>
      <c r="D270" s="13"/>
      <c r="E270" s="13"/>
      <c r="F270" s="12"/>
      <c r="G270" s="12"/>
      <c r="H270" s="19" t="str">
        <f>IF($B270="","",IF(F270="",0,IF(SUMPRODUCT(--(Parts!$A$2:$A$101=F270))=1,N(G270)*SUMPRODUCT(--(Parts!$A$2:$A$101=F270),Parts!$C$2:$C$101),0)))</f>
        <v/>
      </c>
      <c r="I270" s="20"/>
      <c r="J270" s="19" t="str">
        <f>IF($B270="","",N(I270)*N(Dashboard!$B$6))</f>
        <v/>
      </c>
      <c r="K270" s="19" t="str">
        <f>IF($B270="","",H270+J270)</f>
        <v/>
      </c>
      <c r="L270" s="18" t="str">
        <f>IF(COUNTA($A270:$G270,$I270)=0,"",IF($B270="","Check ID",IF(SUMPRODUCT(--(Assets!$A$2:$A$201=$B270))&lt;&gt;1,"Check ID",IF(OR(AND($F270&lt;&gt;"",SUMPRODUCT(--(Parts!$A$2:$A$101=$F270))&lt;&gt;1),AND($F270="",N($G270)&gt;0)),"Check part",IF(OR(NOT(AND(ISNUMBER(A270),N(A270)&gt;=18264,N(A270)&lt;=73050)),NOT(OR(C270="PM",C270="Repair",C270="Inspection")),AND($F270&lt;&gt;"",$G270=""),AND($G270&lt;&gt;"",NOT(AND(ISNUMBER(G270),N(G270)&gt;=0,N(G270)&lt;=10000))),NOT(AND(ISNUMBER(I270),N(I270)&gt;=0,N(I270)&lt;=1000))),"Check inputs","OK")))))</f>
        <v/>
      </c>
      <c r="M270" s="21">
        <f>IF(AND($C270="PM",AND(ISNUMBER($A270),N($A270)&gt;=18264,N($A270)&lt;=73050)),$A270,0)</f>
        <v>0</v>
      </c>
    </row>
    <row r="271" ht="22" customHeight="1" spans="1:13" x14ac:dyDescent="0.25">
      <c r="A271" s="14"/>
      <c r="B271" s="12"/>
      <c r="C271" s="12"/>
      <c r="D271" s="13"/>
      <c r="E271" s="13"/>
      <c r="F271" s="12"/>
      <c r="G271" s="12"/>
      <c r="H271" s="19" t="str">
        <f>IF($B271="","",IF(F271="",0,IF(SUMPRODUCT(--(Parts!$A$2:$A$101=F271))=1,N(G271)*SUMPRODUCT(--(Parts!$A$2:$A$101=F271),Parts!$C$2:$C$101),0)))</f>
        <v/>
      </c>
      <c r="I271" s="20"/>
      <c r="J271" s="19" t="str">
        <f>IF($B271="","",N(I271)*N(Dashboard!$B$6))</f>
        <v/>
      </c>
      <c r="K271" s="19" t="str">
        <f>IF($B271="","",H271+J271)</f>
        <v/>
      </c>
      <c r="L271" s="18" t="str">
        <f>IF(COUNTA($A271:$G271,$I271)=0,"",IF($B271="","Check ID",IF(SUMPRODUCT(--(Assets!$A$2:$A$201=$B271))&lt;&gt;1,"Check ID",IF(OR(AND($F271&lt;&gt;"",SUMPRODUCT(--(Parts!$A$2:$A$101=$F271))&lt;&gt;1),AND($F271="",N($G271)&gt;0)),"Check part",IF(OR(NOT(AND(ISNUMBER(A271),N(A271)&gt;=18264,N(A271)&lt;=73050)),NOT(OR(C271="PM",C271="Repair",C271="Inspection")),AND($F271&lt;&gt;"",$G271=""),AND($G271&lt;&gt;"",NOT(AND(ISNUMBER(G271),N(G271)&gt;=0,N(G271)&lt;=10000))),NOT(AND(ISNUMBER(I271),N(I271)&gt;=0,N(I271)&lt;=1000))),"Check inputs","OK")))))</f>
        <v/>
      </c>
      <c r="M271" s="21">
        <f>IF(AND($C271="PM",AND(ISNUMBER($A271),N($A271)&gt;=18264,N($A271)&lt;=73050)),$A271,0)</f>
        <v>0</v>
      </c>
    </row>
    <row r="272" ht="22" customHeight="1" spans="1:13" x14ac:dyDescent="0.25">
      <c r="A272" s="14"/>
      <c r="B272" s="12"/>
      <c r="C272" s="12"/>
      <c r="D272" s="13"/>
      <c r="E272" s="13"/>
      <c r="F272" s="12"/>
      <c r="G272" s="12"/>
      <c r="H272" s="19" t="str">
        <f>IF($B272="","",IF(F272="",0,IF(SUMPRODUCT(--(Parts!$A$2:$A$101=F272))=1,N(G272)*SUMPRODUCT(--(Parts!$A$2:$A$101=F272),Parts!$C$2:$C$101),0)))</f>
        <v/>
      </c>
      <c r="I272" s="20"/>
      <c r="J272" s="19" t="str">
        <f>IF($B272="","",N(I272)*N(Dashboard!$B$6))</f>
        <v/>
      </c>
      <c r="K272" s="19" t="str">
        <f>IF($B272="","",H272+J272)</f>
        <v/>
      </c>
      <c r="L272" s="18" t="str">
        <f>IF(COUNTA($A272:$G272,$I272)=0,"",IF($B272="","Check ID",IF(SUMPRODUCT(--(Assets!$A$2:$A$201=$B272))&lt;&gt;1,"Check ID",IF(OR(AND($F272&lt;&gt;"",SUMPRODUCT(--(Parts!$A$2:$A$101=$F272))&lt;&gt;1),AND($F272="",N($G272)&gt;0)),"Check part",IF(OR(NOT(AND(ISNUMBER(A272),N(A272)&gt;=18264,N(A272)&lt;=73050)),NOT(OR(C272="PM",C272="Repair",C272="Inspection")),AND($F272&lt;&gt;"",$G272=""),AND($G272&lt;&gt;"",NOT(AND(ISNUMBER(G272),N(G272)&gt;=0,N(G272)&lt;=10000))),NOT(AND(ISNUMBER(I272),N(I272)&gt;=0,N(I272)&lt;=1000))),"Check inputs","OK")))))</f>
        <v/>
      </c>
      <c r="M272" s="21">
        <f>IF(AND($C272="PM",AND(ISNUMBER($A272),N($A272)&gt;=18264,N($A272)&lt;=73050)),$A272,0)</f>
        <v>0</v>
      </c>
    </row>
    <row r="273" ht="22" customHeight="1" spans="1:13" x14ac:dyDescent="0.25">
      <c r="A273" s="14"/>
      <c r="B273" s="12"/>
      <c r="C273" s="12"/>
      <c r="D273" s="13"/>
      <c r="E273" s="13"/>
      <c r="F273" s="12"/>
      <c r="G273" s="12"/>
      <c r="H273" s="19" t="str">
        <f>IF($B273="","",IF(F273="",0,IF(SUMPRODUCT(--(Parts!$A$2:$A$101=F273))=1,N(G273)*SUMPRODUCT(--(Parts!$A$2:$A$101=F273),Parts!$C$2:$C$101),0)))</f>
        <v/>
      </c>
      <c r="I273" s="20"/>
      <c r="J273" s="19" t="str">
        <f>IF($B273="","",N(I273)*N(Dashboard!$B$6))</f>
        <v/>
      </c>
      <c r="K273" s="19" t="str">
        <f>IF($B273="","",H273+J273)</f>
        <v/>
      </c>
      <c r="L273" s="18" t="str">
        <f>IF(COUNTA($A273:$G273,$I273)=0,"",IF($B273="","Check ID",IF(SUMPRODUCT(--(Assets!$A$2:$A$201=$B273))&lt;&gt;1,"Check ID",IF(OR(AND($F273&lt;&gt;"",SUMPRODUCT(--(Parts!$A$2:$A$101=$F273))&lt;&gt;1),AND($F273="",N($G273)&gt;0)),"Check part",IF(OR(NOT(AND(ISNUMBER(A273),N(A273)&gt;=18264,N(A273)&lt;=73050)),NOT(OR(C273="PM",C273="Repair",C273="Inspection")),AND($F273&lt;&gt;"",$G273=""),AND($G273&lt;&gt;"",NOT(AND(ISNUMBER(G273),N(G273)&gt;=0,N(G273)&lt;=10000))),NOT(AND(ISNUMBER(I273),N(I273)&gt;=0,N(I273)&lt;=1000))),"Check inputs","OK")))))</f>
        <v/>
      </c>
      <c r="M273" s="21">
        <f>IF(AND($C273="PM",AND(ISNUMBER($A273),N($A273)&gt;=18264,N($A273)&lt;=73050)),$A273,0)</f>
        <v>0</v>
      </c>
    </row>
    <row r="274" ht="22" customHeight="1" spans="1:13" x14ac:dyDescent="0.25">
      <c r="A274" s="14"/>
      <c r="B274" s="12"/>
      <c r="C274" s="12"/>
      <c r="D274" s="13"/>
      <c r="E274" s="13"/>
      <c r="F274" s="12"/>
      <c r="G274" s="12"/>
      <c r="H274" s="19" t="str">
        <f>IF($B274="","",IF(F274="",0,IF(SUMPRODUCT(--(Parts!$A$2:$A$101=F274))=1,N(G274)*SUMPRODUCT(--(Parts!$A$2:$A$101=F274),Parts!$C$2:$C$101),0)))</f>
        <v/>
      </c>
      <c r="I274" s="20"/>
      <c r="J274" s="19" t="str">
        <f>IF($B274="","",N(I274)*N(Dashboard!$B$6))</f>
        <v/>
      </c>
      <c r="K274" s="19" t="str">
        <f>IF($B274="","",H274+J274)</f>
        <v/>
      </c>
      <c r="L274" s="18" t="str">
        <f>IF(COUNTA($A274:$G274,$I274)=0,"",IF($B274="","Check ID",IF(SUMPRODUCT(--(Assets!$A$2:$A$201=$B274))&lt;&gt;1,"Check ID",IF(OR(AND($F274&lt;&gt;"",SUMPRODUCT(--(Parts!$A$2:$A$101=$F274))&lt;&gt;1),AND($F274="",N($G274)&gt;0)),"Check part",IF(OR(NOT(AND(ISNUMBER(A274),N(A274)&gt;=18264,N(A274)&lt;=73050)),NOT(OR(C274="PM",C274="Repair",C274="Inspection")),AND($F274&lt;&gt;"",$G274=""),AND($G274&lt;&gt;"",NOT(AND(ISNUMBER(G274),N(G274)&gt;=0,N(G274)&lt;=10000))),NOT(AND(ISNUMBER(I274),N(I274)&gt;=0,N(I274)&lt;=1000))),"Check inputs","OK")))))</f>
        <v/>
      </c>
      <c r="M274" s="21">
        <f>IF(AND($C274="PM",AND(ISNUMBER($A274),N($A274)&gt;=18264,N($A274)&lt;=73050)),$A274,0)</f>
        <v>0</v>
      </c>
    </row>
    <row r="275" ht="22" customHeight="1" spans="1:13" x14ac:dyDescent="0.25">
      <c r="A275" s="14"/>
      <c r="B275" s="12"/>
      <c r="C275" s="12"/>
      <c r="D275" s="13"/>
      <c r="E275" s="13"/>
      <c r="F275" s="12"/>
      <c r="G275" s="12"/>
      <c r="H275" s="19" t="str">
        <f>IF($B275="","",IF(F275="",0,IF(SUMPRODUCT(--(Parts!$A$2:$A$101=F275))=1,N(G275)*SUMPRODUCT(--(Parts!$A$2:$A$101=F275),Parts!$C$2:$C$101),0)))</f>
        <v/>
      </c>
      <c r="I275" s="20"/>
      <c r="J275" s="19" t="str">
        <f>IF($B275="","",N(I275)*N(Dashboard!$B$6))</f>
        <v/>
      </c>
      <c r="K275" s="19" t="str">
        <f>IF($B275="","",H275+J275)</f>
        <v/>
      </c>
      <c r="L275" s="18" t="str">
        <f>IF(COUNTA($A275:$G275,$I275)=0,"",IF($B275="","Check ID",IF(SUMPRODUCT(--(Assets!$A$2:$A$201=$B275))&lt;&gt;1,"Check ID",IF(OR(AND($F275&lt;&gt;"",SUMPRODUCT(--(Parts!$A$2:$A$101=$F275))&lt;&gt;1),AND($F275="",N($G275)&gt;0)),"Check part",IF(OR(NOT(AND(ISNUMBER(A275),N(A275)&gt;=18264,N(A275)&lt;=73050)),NOT(OR(C275="PM",C275="Repair",C275="Inspection")),AND($F275&lt;&gt;"",$G275=""),AND($G275&lt;&gt;"",NOT(AND(ISNUMBER(G275),N(G275)&gt;=0,N(G275)&lt;=10000))),NOT(AND(ISNUMBER(I275),N(I275)&gt;=0,N(I275)&lt;=1000))),"Check inputs","OK")))))</f>
        <v/>
      </c>
      <c r="M275" s="21">
        <f>IF(AND($C275="PM",AND(ISNUMBER($A275),N($A275)&gt;=18264,N($A275)&lt;=73050)),$A275,0)</f>
        <v>0</v>
      </c>
    </row>
    <row r="276" ht="22" customHeight="1" spans="1:13" x14ac:dyDescent="0.25">
      <c r="A276" s="14"/>
      <c r="B276" s="12"/>
      <c r="C276" s="12"/>
      <c r="D276" s="13"/>
      <c r="E276" s="13"/>
      <c r="F276" s="12"/>
      <c r="G276" s="12"/>
      <c r="H276" s="19" t="str">
        <f>IF($B276="","",IF(F276="",0,IF(SUMPRODUCT(--(Parts!$A$2:$A$101=F276))=1,N(G276)*SUMPRODUCT(--(Parts!$A$2:$A$101=F276),Parts!$C$2:$C$101),0)))</f>
        <v/>
      </c>
      <c r="I276" s="20"/>
      <c r="J276" s="19" t="str">
        <f>IF($B276="","",N(I276)*N(Dashboard!$B$6))</f>
        <v/>
      </c>
      <c r="K276" s="19" t="str">
        <f>IF($B276="","",H276+J276)</f>
        <v/>
      </c>
      <c r="L276" s="18" t="str">
        <f>IF(COUNTA($A276:$G276,$I276)=0,"",IF($B276="","Check ID",IF(SUMPRODUCT(--(Assets!$A$2:$A$201=$B276))&lt;&gt;1,"Check ID",IF(OR(AND($F276&lt;&gt;"",SUMPRODUCT(--(Parts!$A$2:$A$101=$F276))&lt;&gt;1),AND($F276="",N($G276)&gt;0)),"Check part",IF(OR(NOT(AND(ISNUMBER(A276),N(A276)&gt;=18264,N(A276)&lt;=73050)),NOT(OR(C276="PM",C276="Repair",C276="Inspection")),AND($F276&lt;&gt;"",$G276=""),AND($G276&lt;&gt;"",NOT(AND(ISNUMBER(G276),N(G276)&gt;=0,N(G276)&lt;=10000))),NOT(AND(ISNUMBER(I276),N(I276)&gt;=0,N(I276)&lt;=1000))),"Check inputs","OK")))))</f>
        <v/>
      </c>
      <c r="M276" s="21">
        <f>IF(AND($C276="PM",AND(ISNUMBER($A276),N($A276)&gt;=18264,N($A276)&lt;=73050)),$A276,0)</f>
        <v>0</v>
      </c>
    </row>
    <row r="277" ht="22" customHeight="1" spans="1:13" x14ac:dyDescent="0.25">
      <c r="A277" s="14"/>
      <c r="B277" s="12"/>
      <c r="C277" s="12"/>
      <c r="D277" s="13"/>
      <c r="E277" s="13"/>
      <c r="F277" s="12"/>
      <c r="G277" s="12"/>
      <c r="H277" s="19" t="str">
        <f>IF($B277="","",IF(F277="",0,IF(SUMPRODUCT(--(Parts!$A$2:$A$101=F277))=1,N(G277)*SUMPRODUCT(--(Parts!$A$2:$A$101=F277),Parts!$C$2:$C$101),0)))</f>
        <v/>
      </c>
      <c r="I277" s="20"/>
      <c r="J277" s="19" t="str">
        <f>IF($B277="","",N(I277)*N(Dashboard!$B$6))</f>
        <v/>
      </c>
      <c r="K277" s="19" t="str">
        <f>IF($B277="","",H277+J277)</f>
        <v/>
      </c>
      <c r="L277" s="18" t="str">
        <f>IF(COUNTA($A277:$G277,$I277)=0,"",IF($B277="","Check ID",IF(SUMPRODUCT(--(Assets!$A$2:$A$201=$B277))&lt;&gt;1,"Check ID",IF(OR(AND($F277&lt;&gt;"",SUMPRODUCT(--(Parts!$A$2:$A$101=$F277))&lt;&gt;1),AND($F277="",N($G277)&gt;0)),"Check part",IF(OR(NOT(AND(ISNUMBER(A277),N(A277)&gt;=18264,N(A277)&lt;=73050)),NOT(OR(C277="PM",C277="Repair",C277="Inspection")),AND($F277&lt;&gt;"",$G277=""),AND($G277&lt;&gt;"",NOT(AND(ISNUMBER(G277),N(G277)&gt;=0,N(G277)&lt;=10000))),NOT(AND(ISNUMBER(I277),N(I277)&gt;=0,N(I277)&lt;=1000))),"Check inputs","OK")))))</f>
        <v/>
      </c>
      <c r="M277" s="21">
        <f>IF(AND($C277="PM",AND(ISNUMBER($A277),N($A277)&gt;=18264,N($A277)&lt;=73050)),$A277,0)</f>
        <v>0</v>
      </c>
    </row>
    <row r="278" ht="22" customHeight="1" spans="1:13" x14ac:dyDescent="0.25">
      <c r="A278" s="14"/>
      <c r="B278" s="12"/>
      <c r="C278" s="12"/>
      <c r="D278" s="13"/>
      <c r="E278" s="13"/>
      <c r="F278" s="12"/>
      <c r="G278" s="12"/>
      <c r="H278" s="19" t="str">
        <f>IF($B278="","",IF(F278="",0,IF(SUMPRODUCT(--(Parts!$A$2:$A$101=F278))=1,N(G278)*SUMPRODUCT(--(Parts!$A$2:$A$101=F278),Parts!$C$2:$C$101),0)))</f>
        <v/>
      </c>
      <c r="I278" s="20"/>
      <c r="J278" s="19" t="str">
        <f>IF($B278="","",N(I278)*N(Dashboard!$B$6))</f>
        <v/>
      </c>
      <c r="K278" s="19" t="str">
        <f>IF($B278="","",H278+J278)</f>
        <v/>
      </c>
      <c r="L278" s="18" t="str">
        <f>IF(COUNTA($A278:$G278,$I278)=0,"",IF($B278="","Check ID",IF(SUMPRODUCT(--(Assets!$A$2:$A$201=$B278))&lt;&gt;1,"Check ID",IF(OR(AND($F278&lt;&gt;"",SUMPRODUCT(--(Parts!$A$2:$A$101=$F278))&lt;&gt;1),AND($F278="",N($G278)&gt;0)),"Check part",IF(OR(NOT(AND(ISNUMBER(A278),N(A278)&gt;=18264,N(A278)&lt;=73050)),NOT(OR(C278="PM",C278="Repair",C278="Inspection")),AND($F278&lt;&gt;"",$G278=""),AND($G278&lt;&gt;"",NOT(AND(ISNUMBER(G278),N(G278)&gt;=0,N(G278)&lt;=10000))),NOT(AND(ISNUMBER(I278),N(I278)&gt;=0,N(I278)&lt;=1000))),"Check inputs","OK")))))</f>
        <v/>
      </c>
      <c r="M278" s="21">
        <f>IF(AND($C278="PM",AND(ISNUMBER($A278),N($A278)&gt;=18264,N($A278)&lt;=73050)),$A278,0)</f>
        <v>0</v>
      </c>
    </row>
    <row r="279" ht="22" customHeight="1" spans="1:13" x14ac:dyDescent="0.25">
      <c r="A279" s="14"/>
      <c r="B279" s="12"/>
      <c r="C279" s="12"/>
      <c r="D279" s="13"/>
      <c r="E279" s="13"/>
      <c r="F279" s="12"/>
      <c r="G279" s="12"/>
      <c r="H279" s="19" t="str">
        <f>IF($B279="","",IF(F279="",0,IF(SUMPRODUCT(--(Parts!$A$2:$A$101=F279))=1,N(G279)*SUMPRODUCT(--(Parts!$A$2:$A$101=F279),Parts!$C$2:$C$101),0)))</f>
        <v/>
      </c>
      <c r="I279" s="20"/>
      <c r="J279" s="19" t="str">
        <f>IF($B279="","",N(I279)*N(Dashboard!$B$6))</f>
        <v/>
      </c>
      <c r="K279" s="19" t="str">
        <f>IF($B279="","",H279+J279)</f>
        <v/>
      </c>
      <c r="L279" s="18" t="str">
        <f>IF(COUNTA($A279:$G279,$I279)=0,"",IF($B279="","Check ID",IF(SUMPRODUCT(--(Assets!$A$2:$A$201=$B279))&lt;&gt;1,"Check ID",IF(OR(AND($F279&lt;&gt;"",SUMPRODUCT(--(Parts!$A$2:$A$101=$F279))&lt;&gt;1),AND($F279="",N($G279)&gt;0)),"Check part",IF(OR(NOT(AND(ISNUMBER(A279),N(A279)&gt;=18264,N(A279)&lt;=73050)),NOT(OR(C279="PM",C279="Repair",C279="Inspection")),AND($F279&lt;&gt;"",$G279=""),AND($G279&lt;&gt;"",NOT(AND(ISNUMBER(G279),N(G279)&gt;=0,N(G279)&lt;=10000))),NOT(AND(ISNUMBER(I279),N(I279)&gt;=0,N(I279)&lt;=1000))),"Check inputs","OK")))))</f>
        <v/>
      </c>
      <c r="M279" s="21">
        <f>IF(AND($C279="PM",AND(ISNUMBER($A279),N($A279)&gt;=18264,N($A279)&lt;=73050)),$A279,0)</f>
        <v>0</v>
      </c>
    </row>
    <row r="280" ht="22" customHeight="1" spans="1:13" x14ac:dyDescent="0.25">
      <c r="A280" s="14"/>
      <c r="B280" s="12"/>
      <c r="C280" s="12"/>
      <c r="D280" s="13"/>
      <c r="E280" s="13"/>
      <c r="F280" s="12"/>
      <c r="G280" s="12"/>
      <c r="H280" s="19" t="str">
        <f>IF($B280="","",IF(F280="",0,IF(SUMPRODUCT(--(Parts!$A$2:$A$101=F280))=1,N(G280)*SUMPRODUCT(--(Parts!$A$2:$A$101=F280),Parts!$C$2:$C$101),0)))</f>
        <v/>
      </c>
      <c r="I280" s="20"/>
      <c r="J280" s="19" t="str">
        <f>IF($B280="","",N(I280)*N(Dashboard!$B$6))</f>
        <v/>
      </c>
      <c r="K280" s="19" t="str">
        <f>IF($B280="","",H280+J280)</f>
        <v/>
      </c>
      <c r="L280" s="18" t="str">
        <f>IF(COUNTA($A280:$G280,$I280)=0,"",IF($B280="","Check ID",IF(SUMPRODUCT(--(Assets!$A$2:$A$201=$B280))&lt;&gt;1,"Check ID",IF(OR(AND($F280&lt;&gt;"",SUMPRODUCT(--(Parts!$A$2:$A$101=$F280))&lt;&gt;1),AND($F280="",N($G280)&gt;0)),"Check part",IF(OR(NOT(AND(ISNUMBER(A280),N(A280)&gt;=18264,N(A280)&lt;=73050)),NOT(OR(C280="PM",C280="Repair",C280="Inspection")),AND($F280&lt;&gt;"",$G280=""),AND($G280&lt;&gt;"",NOT(AND(ISNUMBER(G280),N(G280)&gt;=0,N(G280)&lt;=10000))),NOT(AND(ISNUMBER(I280),N(I280)&gt;=0,N(I280)&lt;=1000))),"Check inputs","OK")))))</f>
        <v/>
      </c>
      <c r="M280" s="21">
        <f>IF(AND($C280="PM",AND(ISNUMBER($A280),N($A280)&gt;=18264,N($A280)&lt;=73050)),$A280,0)</f>
        <v>0</v>
      </c>
    </row>
    <row r="281" ht="22" customHeight="1" spans="1:13" x14ac:dyDescent="0.25">
      <c r="A281" s="14"/>
      <c r="B281" s="12"/>
      <c r="C281" s="12"/>
      <c r="D281" s="13"/>
      <c r="E281" s="13"/>
      <c r="F281" s="12"/>
      <c r="G281" s="12"/>
      <c r="H281" s="19" t="str">
        <f>IF($B281="","",IF(F281="",0,IF(SUMPRODUCT(--(Parts!$A$2:$A$101=F281))=1,N(G281)*SUMPRODUCT(--(Parts!$A$2:$A$101=F281),Parts!$C$2:$C$101),0)))</f>
        <v/>
      </c>
      <c r="I281" s="20"/>
      <c r="J281" s="19" t="str">
        <f>IF($B281="","",N(I281)*N(Dashboard!$B$6))</f>
        <v/>
      </c>
      <c r="K281" s="19" t="str">
        <f>IF($B281="","",H281+J281)</f>
        <v/>
      </c>
      <c r="L281" s="18" t="str">
        <f>IF(COUNTA($A281:$G281,$I281)=0,"",IF($B281="","Check ID",IF(SUMPRODUCT(--(Assets!$A$2:$A$201=$B281))&lt;&gt;1,"Check ID",IF(OR(AND($F281&lt;&gt;"",SUMPRODUCT(--(Parts!$A$2:$A$101=$F281))&lt;&gt;1),AND($F281="",N($G281)&gt;0)),"Check part",IF(OR(NOT(AND(ISNUMBER(A281),N(A281)&gt;=18264,N(A281)&lt;=73050)),NOT(OR(C281="PM",C281="Repair",C281="Inspection")),AND($F281&lt;&gt;"",$G281=""),AND($G281&lt;&gt;"",NOT(AND(ISNUMBER(G281),N(G281)&gt;=0,N(G281)&lt;=10000))),NOT(AND(ISNUMBER(I281),N(I281)&gt;=0,N(I281)&lt;=1000))),"Check inputs","OK")))))</f>
        <v/>
      </c>
      <c r="M281" s="21">
        <f>IF(AND($C281="PM",AND(ISNUMBER($A281),N($A281)&gt;=18264,N($A281)&lt;=73050)),$A281,0)</f>
        <v>0</v>
      </c>
    </row>
    <row r="282" ht="22" customHeight="1" spans="1:13" x14ac:dyDescent="0.25">
      <c r="A282" s="14"/>
      <c r="B282" s="12"/>
      <c r="C282" s="12"/>
      <c r="D282" s="13"/>
      <c r="E282" s="13"/>
      <c r="F282" s="12"/>
      <c r="G282" s="12"/>
      <c r="H282" s="19" t="str">
        <f>IF($B282="","",IF(F282="",0,IF(SUMPRODUCT(--(Parts!$A$2:$A$101=F282))=1,N(G282)*SUMPRODUCT(--(Parts!$A$2:$A$101=F282),Parts!$C$2:$C$101),0)))</f>
        <v/>
      </c>
      <c r="I282" s="20"/>
      <c r="J282" s="19" t="str">
        <f>IF($B282="","",N(I282)*N(Dashboard!$B$6))</f>
        <v/>
      </c>
      <c r="K282" s="19" t="str">
        <f>IF($B282="","",H282+J282)</f>
        <v/>
      </c>
      <c r="L282" s="18" t="str">
        <f>IF(COUNTA($A282:$G282,$I282)=0,"",IF($B282="","Check ID",IF(SUMPRODUCT(--(Assets!$A$2:$A$201=$B282))&lt;&gt;1,"Check ID",IF(OR(AND($F282&lt;&gt;"",SUMPRODUCT(--(Parts!$A$2:$A$101=$F282))&lt;&gt;1),AND($F282="",N($G282)&gt;0)),"Check part",IF(OR(NOT(AND(ISNUMBER(A282),N(A282)&gt;=18264,N(A282)&lt;=73050)),NOT(OR(C282="PM",C282="Repair",C282="Inspection")),AND($F282&lt;&gt;"",$G282=""),AND($G282&lt;&gt;"",NOT(AND(ISNUMBER(G282),N(G282)&gt;=0,N(G282)&lt;=10000))),NOT(AND(ISNUMBER(I282),N(I282)&gt;=0,N(I282)&lt;=1000))),"Check inputs","OK")))))</f>
        <v/>
      </c>
      <c r="M282" s="21">
        <f>IF(AND($C282="PM",AND(ISNUMBER($A282),N($A282)&gt;=18264,N($A282)&lt;=73050)),$A282,0)</f>
        <v>0</v>
      </c>
    </row>
    <row r="283" ht="22" customHeight="1" spans="1:13" x14ac:dyDescent="0.25">
      <c r="A283" s="14"/>
      <c r="B283" s="12"/>
      <c r="C283" s="12"/>
      <c r="D283" s="13"/>
      <c r="E283" s="13"/>
      <c r="F283" s="12"/>
      <c r="G283" s="12"/>
      <c r="H283" s="19" t="str">
        <f>IF($B283="","",IF(F283="",0,IF(SUMPRODUCT(--(Parts!$A$2:$A$101=F283))=1,N(G283)*SUMPRODUCT(--(Parts!$A$2:$A$101=F283),Parts!$C$2:$C$101),0)))</f>
        <v/>
      </c>
      <c r="I283" s="20"/>
      <c r="J283" s="19" t="str">
        <f>IF($B283="","",N(I283)*N(Dashboard!$B$6))</f>
        <v/>
      </c>
      <c r="K283" s="19" t="str">
        <f>IF($B283="","",H283+J283)</f>
        <v/>
      </c>
      <c r="L283" s="18" t="str">
        <f>IF(COUNTA($A283:$G283,$I283)=0,"",IF($B283="","Check ID",IF(SUMPRODUCT(--(Assets!$A$2:$A$201=$B283))&lt;&gt;1,"Check ID",IF(OR(AND($F283&lt;&gt;"",SUMPRODUCT(--(Parts!$A$2:$A$101=$F283))&lt;&gt;1),AND($F283="",N($G283)&gt;0)),"Check part",IF(OR(NOT(AND(ISNUMBER(A283),N(A283)&gt;=18264,N(A283)&lt;=73050)),NOT(OR(C283="PM",C283="Repair",C283="Inspection")),AND($F283&lt;&gt;"",$G283=""),AND($G283&lt;&gt;"",NOT(AND(ISNUMBER(G283),N(G283)&gt;=0,N(G283)&lt;=10000))),NOT(AND(ISNUMBER(I283),N(I283)&gt;=0,N(I283)&lt;=1000))),"Check inputs","OK")))))</f>
        <v/>
      </c>
      <c r="M283" s="21">
        <f>IF(AND($C283="PM",AND(ISNUMBER($A283),N($A283)&gt;=18264,N($A283)&lt;=73050)),$A283,0)</f>
        <v>0</v>
      </c>
    </row>
    <row r="284" ht="22" customHeight="1" spans="1:13" x14ac:dyDescent="0.25">
      <c r="A284" s="14"/>
      <c r="B284" s="12"/>
      <c r="C284" s="12"/>
      <c r="D284" s="13"/>
      <c r="E284" s="13"/>
      <c r="F284" s="12"/>
      <c r="G284" s="12"/>
      <c r="H284" s="19" t="str">
        <f>IF($B284="","",IF(F284="",0,IF(SUMPRODUCT(--(Parts!$A$2:$A$101=F284))=1,N(G284)*SUMPRODUCT(--(Parts!$A$2:$A$101=F284),Parts!$C$2:$C$101),0)))</f>
        <v/>
      </c>
      <c r="I284" s="20"/>
      <c r="J284" s="19" t="str">
        <f>IF($B284="","",N(I284)*N(Dashboard!$B$6))</f>
        <v/>
      </c>
      <c r="K284" s="19" t="str">
        <f>IF($B284="","",H284+J284)</f>
        <v/>
      </c>
      <c r="L284" s="18" t="str">
        <f>IF(COUNTA($A284:$G284,$I284)=0,"",IF($B284="","Check ID",IF(SUMPRODUCT(--(Assets!$A$2:$A$201=$B284))&lt;&gt;1,"Check ID",IF(OR(AND($F284&lt;&gt;"",SUMPRODUCT(--(Parts!$A$2:$A$101=$F284))&lt;&gt;1),AND($F284="",N($G284)&gt;0)),"Check part",IF(OR(NOT(AND(ISNUMBER(A284),N(A284)&gt;=18264,N(A284)&lt;=73050)),NOT(OR(C284="PM",C284="Repair",C284="Inspection")),AND($F284&lt;&gt;"",$G284=""),AND($G284&lt;&gt;"",NOT(AND(ISNUMBER(G284),N(G284)&gt;=0,N(G284)&lt;=10000))),NOT(AND(ISNUMBER(I284),N(I284)&gt;=0,N(I284)&lt;=1000))),"Check inputs","OK")))))</f>
        <v/>
      </c>
      <c r="M284" s="21">
        <f>IF(AND($C284="PM",AND(ISNUMBER($A284),N($A284)&gt;=18264,N($A284)&lt;=73050)),$A284,0)</f>
        <v>0</v>
      </c>
    </row>
    <row r="285" ht="22" customHeight="1" spans="1:13" x14ac:dyDescent="0.25">
      <c r="A285" s="14"/>
      <c r="B285" s="12"/>
      <c r="C285" s="12"/>
      <c r="D285" s="13"/>
      <c r="E285" s="13"/>
      <c r="F285" s="12"/>
      <c r="G285" s="12"/>
      <c r="H285" s="19" t="str">
        <f>IF($B285="","",IF(F285="",0,IF(SUMPRODUCT(--(Parts!$A$2:$A$101=F285))=1,N(G285)*SUMPRODUCT(--(Parts!$A$2:$A$101=F285),Parts!$C$2:$C$101),0)))</f>
        <v/>
      </c>
      <c r="I285" s="20"/>
      <c r="J285" s="19" t="str">
        <f>IF($B285="","",N(I285)*N(Dashboard!$B$6))</f>
        <v/>
      </c>
      <c r="K285" s="19" t="str">
        <f>IF($B285="","",H285+J285)</f>
        <v/>
      </c>
      <c r="L285" s="18" t="str">
        <f>IF(COUNTA($A285:$G285,$I285)=0,"",IF($B285="","Check ID",IF(SUMPRODUCT(--(Assets!$A$2:$A$201=$B285))&lt;&gt;1,"Check ID",IF(OR(AND($F285&lt;&gt;"",SUMPRODUCT(--(Parts!$A$2:$A$101=$F285))&lt;&gt;1),AND($F285="",N($G285)&gt;0)),"Check part",IF(OR(NOT(AND(ISNUMBER(A285),N(A285)&gt;=18264,N(A285)&lt;=73050)),NOT(OR(C285="PM",C285="Repair",C285="Inspection")),AND($F285&lt;&gt;"",$G285=""),AND($G285&lt;&gt;"",NOT(AND(ISNUMBER(G285),N(G285)&gt;=0,N(G285)&lt;=10000))),NOT(AND(ISNUMBER(I285),N(I285)&gt;=0,N(I285)&lt;=1000))),"Check inputs","OK")))))</f>
        <v/>
      </c>
      <c r="M285" s="21">
        <f>IF(AND($C285="PM",AND(ISNUMBER($A285),N($A285)&gt;=18264,N($A285)&lt;=73050)),$A285,0)</f>
        <v>0</v>
      </c>
    </row>
    <row r="286" ht="22" customHeight="1" spans="1:13" x14ac:dyDescent="0.25">
      <c r="A286" s="14"/>
      <c r="B286" s="12"/>
      <c r="C286" s="12"/>
      <c r="D286" s="13"/>
      <c r="E286" s="13"/>
      <c r="F286" s="12"/>
      <c r="G286" s="12"/>
      <c r="H286" s="19" t="str">
        <f>IF($B286="","",IF(F286="",0,IF(SUMPRODUCT(--(Parts!$A$2:$A$101=F286))=1,N(G286)*SUMPRODUCT(--(Parts!$A$2:$A$101=F286),Parts!$C$2:$C$101),0)))</f>
        <v/>
      </c>
      <c r="I286" s="20"/>
      <c r="J286" s="19" t="str">
        <f>IF($B286="","",N(I286)*N(Dashboard!$B$6))</f>
        <v/>
      </c>
      <c r="K286" s="19" t="str">
        <f>IF($B286="","",H286+J286)</f>
        <v/>
      </c>
      <c r="L286" s="18" t="str">
        <f>IF(COUNTA($A286:$G286,$I286)=0,"",IF($B286="","Check ID",IF(SUMPRODUCT(--(Assets!$A$2:$A$201=$B286))&lt;&gt;1,"Check ID",IF(OR(AND($F286&lt;&gt;"",SUMPRODUCT(--(Parts!$A$2:$A$101=$F286))&lt;&gt;1),AND($F286="",N($G286)&gt;0)),"Check part",IF(OR(NOT(AND(ISNUMBER(A286),N(A286)&gt;=18264,N(A286)&lt;=73050)),NOT(OR(C286="PM",C286="Repair",C286="Inspection")),AND($F286&lt;&gt;"",$G286=""),AND($G286&lt;&gt;"",NOT(AND(ISNUMBER(G286),N(G286)&gt;=0,N(G286)&lt;=10000))),NOT(AND(ISNUMBER(I286),N(I286)&gt;=0,N(I286)&lt;=1000))),"Check inputs","OK")))))</f>
        <v/>
      </c>
      <c r="M286" s="21">
        <f>IF(AND($C286="PM",AND(ISNUMBER($A286),N($A286)&gt;=18264,N($A286)&lt;=73050)),$A286,0)</f>
        <v>0</v>
      </c>
    </row>
    <row r="287" ht="22" customHeight="1" spans="1:13" x14ac:dyDescent="0.25">
      <c r="A287" s="14"/>
      <c r="B287" s="12"/>
      <c r="C287" s="12"/>
      <c r="D287" s="13"/>
      <c r="E287" s="13"/>
      <c r="F287" s="12"/>
      <c r="G287" s="12"/>
      <c r="H287" s="19" t="str">
        <f>IF($B287="","",IF(F287="",0,IF(SUMPRODUCT(--(Parts!$A$2:$A$101=F287))=1,N(G287)*SUMPRODUCT(--(Parts!$A$2:$A$101=F287),Parts!$C$2:$C$101),0)))</f>
        <v/>
      </c>
      <c r="I287" s="20"/>
      <c r="J287" s="19" t="str">
        <f>IF($B287="","",N(I287)*N(Dashboard!$B$6))</f>
        <v/>
      </c>
      <c r="K287" s="19" t="str">
        <f>IF($B287="","",H287+J287)</f>
        <v/>
      </c>
      <c r="L287" s="18" t="str">
        <f>IF(COUNTA($A287:$G287,$I287)=0,"",IF($B287="","Check ID",IF(SUMPRODUCT(--(Assets!$A$2:$A$201=$B287))&lt;&gt;1,"Check ID",IF(OR(AND($F287&lt;&gt;"",SUMPRODUCT(--(Parts!$A$2:$A$101=$F287))&lt;&gt;1),AND($F287="",N($G287)&gt;0)),"Check part",IF(OR(NOT(AND(ISNUMBER(A287),N(A287)&gt;=18264,N(A287)&lt;=73050)),NOT(OR(C287="PM",C287="Repair",C287="Inspection")),AND($F287&lt;&gt;"",$G287=""),AND($G287&lt;&gt;"",NOT(AND(ISNUMBER(G287),N(G287)&gt;=0,N(G287)&lt;=10000))),NOT(AND(ISNUMBER(I287),N(I287)&gt;=0,N(I287)&lt;=1000))),"Check inputs","OK")))))</f>
        <v/>
      </c>
      <c r="M287" s="21">
        <f>IF(AND($C287="PM",AND(ISNUMBER($A287),N($A287)&gt;=18264,N($A287)&lt;=73050)),$A287,0)</f>
        <v>0</v>
      </c>
    </row>
    <row r="288" ht="22" customHeight="1" spans="1:13" x14ac:dyDescent="0.25">
      <c r="A288" s="14"/>
      <c r="B288" s="12"/>
      <c r="C288" s="12"/>
      <c r="D288" s="13"/>
      <c r="E288" s="13"/>
      <c r="F288" s="12"/>
      <c r="G288" s="12"/>
      <c r="H288" s="19" t="str">
        <f>IF($B288="","",IF(F288="",0,IF(SUMPRODUCT(--(Parts!$A$2:$A$101=F288))=1,N(G288)*SUMPRODUCT(--(Parts!$A$2:$A$101=F288),Parts!$C$2:$C$101),0)))</f>
        <v/>
      </c>
      <c r="I288" s="20"/>
      <c r="J288" s="19" t="str">
        <f>IF($B288="","",N(I288)*N(Dashboard!$B$6))</f>
        <v/>
      </c>
      <c r="K288" s="19" t="str">
        <f>IF($B288="","",H288+J288)</f>
        <v/>
      </c>
      <c r="L288" s="18" t="str">
        <f>IF(COUNTA($A288:$G288,$I288)=0,"",IF($B288="","Check ID",IF(SUMPRODUCT(--(Assets!$A$2:$A$201=$B288))&lt;&gt;1,"Check ID",IF(OR(AND($F288&lt;&gt;"",SUMPRODUCT(--(Parts!$A$2:$A$101=$F288))&lt;&gt;1),AND($F288="",N($G288)&gt;0)),"Check part",IF(OR(NOT(AND(ISNUMBER(A288),N(A288)&gt;=18264,N(A288)&lt;=73050)),NOT(OR(C288="PM",C288="Repair",C288="Inspection")),AND($F288&lt;&gt;"",$G288=""),AND($G288&lt;&gt;"",NOT(AND(ISNUMBER(G288),N(G288)&gt;=0,N(G288)&lt;=10000))),NOT(AND(ISNUMBER(I288),N(I288)&gt;=0,N(I288)&lt;=1000))),"Check inputs","OK")))))</f>
        <v/>
      </c>
      <c r="M288" s="21">
        <f>IF(AND($C288="PM",AND(ISNUMBER($A288),N($A288)&gt;=18264,N($A288)&lt;=73050)),$A288,0)</f>
        <v>0</v>
      </c>
    </row>
    <row r="289" ht="22" customHeight="1" spans="1:13" x14ac:dyDescent="0.25">
      <c r="A289" s="14"/>
      <c r="B289" s="12"/>
      <c r="C289" s="12"/>
      <c r="D289" s="13"/>
      <c r="E289" s="13"/>
      <c r="F289" s="12"/>
      <c r="G289" s="12"/>
      <c r="H289" s="19" t="str">
        <f>IF($B289="","",IF(F289="",0,IF(SUMPRODUCT(--(Parts!$A$2:$A$101=F289))=1,N(G289)*SUMPRODUCT(--(Parts!$A$2:$A$101=F289),Parts!$C$2:$C$101),0)))</f>
        <v/>
      </c>
      <c r="I289" s="20"/>
      <c r="J289" s="19" t="str">
        <f>IF($B289="","",N(I289)*N(Dashboard!$B$6))</f>
        <v/>
      </c>
      <c r="K289" s="19" t="str">
        <f>IF($B289="","",H289+J289)</f>
        <v/>
      </c>
      <c r="L289" s="18" t="str">
        <f>IF(COUNTA($A289:$G289,$I289)=0,"",IF($B289="","Check ID",IF(SUMPRODUCT(--(Assets!$A$2:$A$201=$B289))&lt;&gt;1,"Check ID",IF(OR(AND($F289&lt;&gt;"",SUMPRODUCT(--(Parts!$A$2:$A$101=$F289))&lt;&gt;1),AND($F289="",N($G289)&gt;0)),"Check part",IF(OR(NOT(AND(ISNUMBER(A289),N(A289)&gt;=18264,N(A289)&lt;=73050)),NOT(OR(C289="PM",C289="Repair",C289="Inspection")),AND($F289&lt;&gt;"",$G289=""),AND($G289&lt;&gt;"",NOT(AND(ISNUMBER(G289),N(G289)&gt;=0,N(G289)&lt;=10000))),NOT(AND(ISNUMBER(I289),N(I289)&gt;=0,N(I289)&lt;=1000))),"Check inputs","OK")))))</f>
        <v/>
      </c>
      <c r="M289" s="21">
        <f>IF(AND($C289="PM",AND(ISNUMBER($A289),N($A289)&gt;=18264,N($A289)&lt;=73050)),$A289,0)</f>
        <v>0</v>
      </c>
    </row>
    <row r="290" ht="22" customHeight="1" spans="1:13" x14ac:dyDescent="0.25">
      <c r="A290" s="14"/>
      <c r="B290" s="12"/>
      <c r="C290" s="12"/>
      <c r="D290" s="13"/>
      <c r="E290" s="13"/>
      <c r="F290" s="12"/>
      <c r="G290" s="12"/>
      <c r="H290" s="19" t="str">
        <f>IF($B290="","",IF(F290="",0,IF(SUMPRODUCT(--(Parts!$A$2:$A$101=F290))=1,N(G290)*SUMPRODUCT(--(Parts!$A$2:$A$101=F290),Parts!$C$2:$C$101),0)))</f>
        <v/>
      </c>
      <c r="I290" s="20"/>
      <c r="J290" s="19" t="str">
        <f>IF($B290="","",N(I290)*N(Dashboard!$B$6))</f>
        <v/>
      </c>
      <c r="K290" s="19" t="str">
        <f>IF($B290="","",H290+J290)</f>
        <v/>
      </c>
      <c r="L290" s="18" t="str">
        <f>IF(COUNTA($A290:$G290,$I290)=0,"",IF($B290="","Check ID",IF(SUMPRODUCT(--(Assets!$A$2:$A$201=$B290))&lt;&gt;1,"Check ID",IF(OR(AND($F290&lt;&gt;"",SUMPRODUCT(--(Parts!$A$2:$A$101=$F290))&lt;&gt;1),AND($F290="",N($G290)&gt;0)),"Check part",IF(OR(NOT(AND(ISNUMBER(A290),N(A290)&gt;=18264,N(A290)&lt;=73050)),NOT(OR(C290="PM",C290="Repair",C290="Inspection")),AND($F290&lt;&gt;"",$G290=""),AND($G290&lt;&gt;"",NOT(AND(ISNUMBER(G290),N(G290)&gt;=0,N(G290)&lt;=10000))),NOT(AND(ISNUMBER(I290),N(I290)&gt;=0,N(I290)&lt;=1000))),"Check inputs","OK")))))</f>
        <v/>
      </c>
      <c r="M290" s="21">
        <f>IF(AND($C290="PM",AND(ISNUMBER($A290),N($A290)&gt;=18264,N($A290)&lt;=73050)),$A290,0)</f>
        <v>0</v>
      </c>
    </row>
    <row r="291" ht="22" customHeight="1" spans="1:13" x14ac:dyDescent="0.25">
      <c r="A291" s="14"/>
      <c r="B291" s="12"/>
      <c r="C291" s="12"/>
      <c r="D291" s="13"/>
      <c r="E291" s="13"/>
      <c r="F291" s="12"/>
      <c r="G291" s="12"/>
      <c r="H291" s="19" t="str">
        <f>IF($B291="","",IF(F291="",0,IF(SUMPRODUCT(--(Parts!$A$2:$A$101=F291))=1,N(G291)*SUMPRODUCT(--(Parts!$A$2:$A$101=F291),Parts!$C$2:$C$101),0)))</f>
        <v/>
      </c>
      <c r="I291" s="20"/>
      <c r="J291" s="19" t="str">
        <f>IF($B291="","",N(I291)*N(Dashboard!$B$6))</f>
        <v/>
      </c>
      <c r="K291" s="19" t="str">
        <f>IF($B291="","",H291+J291)</f>
        <v/>
      </c>
      <c r="L291" s="18" t="str">
        <f>IF(COUNTA($A291:$G291,$I291)=0,"",IF($B291="","Check ID",IF(SUMPRODUCT(--(Assets!$A$2:$A$201=$B291))&lt;&gt;1,"Check ID",IF(OR(AND($F291&lt;&gt;"",SUMPRODUCT(--(Parts!$A$2:$A$101=$F291))&lt;&gt;1),AND($F291="",N($G291)&gt;0)),"Check part",IF(OR(NOT(AND(ISNUMBER(A291),N(A291)&gt;=18264,N(A291)&lt;=73050)),NOT(OR(C291="PM",C291="Repair",C291="Inspection")),AND($F291&lt;&gt;"",$G291=""),AND($G291&lt;&gt;"",NOT(AND(ISNUMBER(G291),N(G291)&gt;=0,N(G291)&lt;=10000))),NOT(AND(ISNUMBER(I291),N(I291)&gt;=0,N(I291)&lt;=1000))),"Check inputs","OK")))))</f>
        <v/>
      </c>
      <c r="M291" s="21">
        <f>IF(AND($C291="PM",AND(ISNUMBER($A291),N($A291)&gt;=18264,N($A291)&lt;=73050)),$A291,0)</f>
        <v>0</v>
      </c>
    </row>
    <row r="292" ht="22" customHeight="1" spans="1:13" x14ac:dyDescent="0.25">
      <c r="A292" s="14"/>
      <c r="B292" s="12"/>
      <c r="C292" s="12"/>
      <c r="D292" s="13"/>
      <c r="E292" s="13"/>
      <c r="F292" s="12"/>
      <c r="G292" s="12"/>
      <c r="H292" s="19" t="str">
        <f>IF($B292="","",IF(F292="",0,IF(SUMPRODUCT(--(Parts!$A$2:$A$101=F292))=1,N(G292)*SUMPRODUCT(--(Parts!$A$2:$A$101=F292),Parts!$C$2:$C$101),0)))</f>
        <v/>
      </c>
      <c r="I292" s="20"/>
      <c r="J292" s="19" t="str">
        <f>IF($B292="","",N(I292)*N(Dashboard!$B$6))</f>
        <v/>
      </c>
      <c r="K292" s="19" t="str">
        <f>IF($B292="","",H292+J292)</f>
        <v/>
      </c>
      <c r="L292" s="18" t="str">
        <f>IF(COUNTA($A292:$G292,$I292)=0,"",IF($B292="","Check ID",IF(SUMPRODUCT(--(Assets!$A$2:$A$201=$B292))&lt;&gt;1,"Check ID",IF(OR(AND($F292&lt;&gt;"",SUMPRODUCT(--(Parts!$A$2:$A$101=$F292))&lt;&gt;1),AND($F292="",N($G292)&gt;0)),"Check part",IF(OR(NOT(AND(ISNUMBER(A292),N(A292)&gt;=18264,N(A292)&lt;=73050)),NOT(OR(C292="PM",C292="Repair",C292="Inspection")),AND($F292&lt;&gt;"",$G292=""),AND($G292&lt;&gt;"",NOT(AND(ISNUMBER(G292),N(G292)&gt;=0,N(G292)&lt;=10000))),NOT(AND(ISNUMBER(I292),N(I292)&gt;=0,N(I292)&lt;=1000))),"Check inputs","OK")))))</f>
        <v/>
      </c>
      <c r="M292" s="21">
        <f>IF(AND($C292="PM",AND(ISNUMBER($A292),N($A292)&gt;=18264,N($A292)&lt;=73050)),$A292,0)</f>
        <v>0</v>
      </c>
    </row>
    <row r="293" ht="22" customHeight="1" spans="1:13" x14ac:dyDescent="0.25">
      <c r="A293" s="14"/>
      <c r="B293" s="12"/>
      <c r="C293" s="12"/>
      <c r="D293" s="13"/>
      <c r="E293" s="13"/>
      <c r="F293" s="12"/>
      <c r="G293" s="12"/>
      <c r="H293" s="19" t="str">
        <f>IF($B293="","",IF(F293="",0,IF(SUMPRODUCT(--(Parts!$A$2:$A$101=F293))=1,N(G293)*SUMPRODUCT(--(Parts!$A$2:$A$101=F293),Parts!$C$2:$C$101),0)))</f>
        <v/>
      </c>
      <c r="I293" s="20"/>
      <c r="J293" s="19" t="str">
        <f>IF($B293="","",N(I293)*N(Dashboard!$B$6))</f>
        <v/>
      </c>
      <c r="K293" s="19" t="str">
        <f>IF($B293="","",H293+J293)</f>
        <v/>
      </c>
      <c r="L293" s="18" t="str">
        <f>IF(COUNTA($A293:$G293,$I293)=0,"",IF($B293="","Check ID",IF(SUMPRODUCT(--(Assets!$A$2:$A$201=$B293))&lt;&gt;1,"Check ID",IF(OR(AND($F293&lt;&gt;"",SUMPRODUCT(--(Parts!$A$2:$A$101=$F293))&lt;&gt;1),AND($F293="",N($G293)&gt;0)),"Check part",IF(OR(NOT(AND(ISNUMBER(A293),N(A293)&gt;=18264,N(A293)&lt;=73050)),NOT(OR(C293="PM",C293="Repair",C293="Inspection")),AND($F293&lt;&gt;"",$G293=""),AND($G293&lt;&gt;"",NOT(AND(ISNUMBER(G293),N(G293)&gt;=0,N(G293)&lt;=10000))),NOT(AND(ISNUMBER(I293),N(I293)&gt;=0,N(I293)&lt;=1000))),"Check inputs","OK")))))</f>
        <v/>
      </c>
      <c r="M293" s="21">
        <f>IF(AND($C293="PM",AND(ISNUMBER($A293),N($A293)&gt;=18264,N($A293)&lt;=73050)),$A293,0)</f>
        <v>0</v>
      </c>
    </row>
    <row r="294" ht="22" customHeight="1" spans="1:13" x14ac:dyDescent="0.25">
      <c r="A294" s="14"/>
      <c r="B294" s="12"/>
      <c r="C294" s="12"/>
      <c r="D294" s="13"/>
      <c r="E294" s="13"/>
      <c r="F294" s="12"/>
      <c r="G294" s="12"/>
      <c r="H294" s="19" t="str">
        <f>IF($B294="","",IF(F294="",0,IF(SUMPRODUCT(--(Parts!$A$2:$A$101=F294))=1,N(G294)*SUMPRODUCT(--(Parts!$A$2:$A$101=F294),Parts!$C$2:$C$101),0)))</f>
        <v/>
      </c>
      <c r="I294" s="20"/>
      <c r="J294" s="19" t="str">
        <f>IF($B294="","",N(I294)*N(Dashboard!$B$6))</f>
        <v/>
      </c>
      <c r="K294" s="19" t="str">
        <f>IF($B294="","",H294+J294)</f>
        <v/>
      </c>
      <c r="L294" s="18" t="str">
        <f>IF(COUNTA($A294:$G294,$I294)=0,"",IF($B294="","Check ID",IF(SUMPRODUCT(--(Assets!$A$2:$A$201=$B294))&lt;&gt;1,"Check ID",IF(OR(AND($F294&lt;&gt;"",SUMPRODUCT(--(Parts!$A$2:$A$101=$F294))&lt;&gt;1),AND($F294="",N($G294)&gt;0)),"Check part",IF(OR(NOT(AND(ISNUMBER(A294),N(A294)&gt;=18264,N(A294)&lt;=73050)),NOT(OR(C294="PM",C294="Repair",C294="Inspection")),AND($F294&lt;&gt;"",$G294=""),AND($G294&lt;&gt;"",NOT(AND(ISNUMBER(G294),N(G294)&gt;=0,N(G294)&lt;=10000))),NOT(AND(ISNUMBER(I294),N(I294)&gt;=0,N(I294)&lt;=1000))),"Check inputs","OK")))))</f>
        <v/>
      </c>
      <c r="M294" s="21">
        <f>IF(AND($C294="PM",AND(ISNUMBER($A294),N($A294)&gt;=18264,N($A294)&lt;=73050)),$A294,0)</f>
        <v>0</v>
      </c>
    </row>
    <row r="295" ht="22" customHeight="1" spans="1:13" x14ac:dyDescent="0.25">
      <c r="A295" s="14"/>
      <c r="B295" s="12"/>
      <c r="C295" s="12"/>
      <c r="D295" s="13"/>
      <c r="E295" s="13"/>
      <c r="F295" s="12"/>
      <c r="G295" s="12"/>
      <c r="H295" s="19" t="str">
        <f>IF($B295="","",IF(F295="",0,IF(SUMPRODUCT(--(Parts!$A$2:$A$101=F295))=1,N(G295)*SUMPRODUCT(--(Parts!$A$2:$A$101=F295),Parts!$C$2:$C$101),0)))</f>
        <v/>
      </c>
      <c r="I295" s="20"/>
      <c r="J295" s="19" t="str">
        <f>IF($B295="","",N(I295)*N(Dashboard!$B$6))</f>
        <v/>
      </c>
      <c r="K295" s="19" t="str">
        <f>IF($B295="","",H295+J295)</f>
        <v/>
      </c>
      <c r="L295" s="18" t="str">
        <f>IF(COUNTA($A295:$G295,$I295)=0,"",IF($B295="","Check ID",IF(SUMPRODUCT(--(Assets!$A$2:$A$201=$B295))&lt;&gt;1,"Check ID",IF(OR(AND($F295&lt;&gt;"",SUMPRODUCT(--(Parts!$A$2:$A$101=$F295))&lt;&gt;1),AND($F295="",N($G295)&gt;0)),"Check part",IF(OR(NOT(AND(ISNUMBER(A295),N(A295)&gt;=18264,N(A295)&lt;=73050)),NOT(OR(C295="PM",C295="Repair",C295="Inspection")),AND($F295&lt;&gt;"",$G295=""),AND($G295&lt;&gt;"",NOT(AND(ISNUMBER(G295),N(G295)&gt;=0,N(G295)&lt;=10000))),NOT(AND(ISNUMBER(I295),N(I295)&gt;=0,N(I295)&lt;=1000))),"Check inputs","OK")))))</f>
        <v/>
      </c>
      <c r="M295" s="21">
        <f>IF(AND($C295="PM",AND(ISNUMBER($A295),N($A295)&gt;=18264,N($A295)&lt;=73050)),$A295,0)</f>
        <v>0</v>
      </c>
    </row>
    <row r="296" ht="22" customHeight="1" spans="1:13" x14ac:dyDescent="0.25">
      <c r="A296" s="14"/>
      <c r="B296" s="12"/>
      <c r="C296" s="12"/>
      <c r="D296" s="13"/>
      <c r="E296" s="13"/>
      <c r="F296" s="12"/>
      <c r="G296" s="12"/>
      <c r="H296" s="19" t="str">
        <f>IF($B296="","",IF(F296="",0,IF(SUMPRODUCT(--(Parts!$A$2:$A$101=F296))=1,N(G296)*SUMPRODUCT(--(Parts!$A$2:$A$101=F296),Parts!$C$2:$C$101),0)))</f>
        <v/>
      </c>
      <c r="I296" s="20"/>
      <c r="J296" s="19" t="str">
        <f>IF($B296="","",N(I296)*N(Dashboard!$B$6))</f>
        <v/>
      </c>
      <c r="K296" s="19" t="str">
        <f>IF($B296="","",H296+J296)</f>
        <v/>
      </c>
      <c r="L296" s="18" t="str">
        <f>IF(COUNTA($A296:$G296,$I296)=0,"",IF($B296="","Check ID",IF(SUMPRODUCT(--(Assets!$A$2:$A$201=$B296))&lt;&gt;1,"Check ID",IF(OR(AND($F296&lt;&gt;"",SUMPRODUCT(--(Parts!$A$2:$A$101=$F296))&lt;&gt;1),AND($F296="",N($G296)&gt;0)),"Check part",IF(OR(NOT(AND(ISNUMBER(A296),N(A296)&gt;=18264,N(A296)&lt;=73050)),NOT(OR(C296="PM",C296="Repair",C296="Inspection")),AND($F296&lt;&gt;"",$G296=""),AND($G296&lt;&gt;"",NOT(AND(ISNUMBER(G296),N(G296)&gt;=0,N(G296)&lt;=10000))),NOT(AND(ISNUMBER(I296),N(I296)&gt;=0,N(I296)&lt;=1000))),"Check inputs","OK")))))</f>
        <v/>
      </c>
      <c r="M296" s="21">
        <f>IF(AND($C296="PM",AND(ISNUMBER($A296),N($A296)&gt;=18264,N($A296)&lt;=73050)),$A296,0)</f>
        <v>0</v>
      </c>
    </row>
    <row r="297" ht="22" customHeight="1" spans="1:13" x14ac:dyDescent="0.25">
      <c r="A297" s="14"/>
      <c r="B297" s="12"/>
      <c r="C297" s="12"/>
      <c r="D297" s="13"/>
      <c r="E297" s="13"/>
      <c r="F297" s="12"/>
      <c r="G297" s="12"/>
      <c r="H297" s="19" t="str">
        <f>IF($B297="","",IF(F297="",0,IF(SUMPRODUCT(--(Parts!$A$2:$A$101=F297))=1,N(G297)*SUMPRODUCT(--(Parts!$A$2:$A$101=F297),Parts!$C$2:$C$101),0)))</f>
        <v/>
      </c>
      <c r="I297" s="20"/>
      <c r="J297" s="19" t="str">
        <f>IF($B297="","",N(I297)*N(Dashboard!$B$6))</f>
        <v/>
      </c>
      <c r="K297" s="19" t="str">
        <f>IF($B297="","",H297+J297)</f>
        <v/>
      </c>
      <c r="L297" s="18" t="str">
        <f>IF(COUNTA($A297:$G297,$I297)=0,"",IF($B297="","Check ID",IF(SUMPRODUCT(--(Assets!$A$2:$A$201=$B297))&lt;&gt;1,"Check ID",IF(OR(AND($F297&lt;&gt;"",SUMPRODUCT(--(Parts!$A$2:$A$101=$F297))&lt;&gt;1),AND($F297="",N($G297)&gt;0)),"Check part",IF(OR(NOT(AND(ISNUMBER(A297),N(A297)&gt;=18264,N(A297)&lt;=73050)),NOT(OR(C297="PM",C297="Repair",C297="Inspection")),AND($F297&lt;&gt;"",$G297=""),AND($G297&lt;&gt;"",NOT(AND(ISNUMBER(G297),N(G297)&gt;=0,N(G297)&lt;=10000))),NOT(AND(ISNUMBER(I297),N(I297)&gt;=0,N(I297)&lt;=1000))),"Check inputs","OK")))))</f>
        <v/>
      </c>
      <c r="M297" s="21">
        <f>IF(AND($C297="PM",AND(ISNUMBER($A297),N($A297)&gt;=18264,N($A297)&lt;=73050)),$A297,0)</f>
        <v>0</v>
      </c>
    </row>
    <row r="298" ht="22" customHeight="1" spans="1:13" x14ac:dyDescent="0.25">
      <c r="A298" s="14"/>
      <c r="B298" s="12"/>
      <c r="C298" s="12"/>
      <c r="D298" s="13"/>
      <c r="E298" s="13"/>
      <c r="F298" s="12"/>
      <c r="G298" s="12"/>
      <c r="H298" s="19" t="str">
        <f>IF($B298="","",IF(F298="",0,IF(SUMPRODUCT(--(Parts!$A$2:$A$101=F298))=1,N(G298)*SUMPRODUCT(--(Parts!$A$2:$A$101=F298),Parts!$C$2:$C$101),0)))</f>
        <v/>
      </c>
      <c r="I298" s="20"/>
      <c r="J298" s="19" t="str">
        <f>IF($B298="","",N(I298)*N(Dashboard!$B$6))</f>
        <v/>
      </c>
      <c r="K298" s="19" t="str">
        <f>IF($B298="","",H298+J298)</f>
        <v/>
      </c>
      <c r="L298" s="18" t="str">
        <f>IF(COUNTA($A298:$G298,$I298)=0,"",IF($B298="","Check ID",IF(SUMPRODUCT(--(Assets!$A$2:$A$201=$B298))&lt;&gt;1,"Check ID",IF(OR(AND($F298&lt;&gt;"",SUMPRODUCT(--(Parts!$A$2:$A$101=$F298))&lt;&gt;1),AND($F298="",N($G298)&gt;0)),"Check part",IF(OR(NOT(AND(ISNUMBER(A298),N(A298)&gt;=18264,N(A298)&lt;=73050)),NOT(OR(C298="PM",C298="Repair",C298="Inspection")),AND($F298&lt;&gt;"",$G298=""),AND($G298&lt;&gt;"",NOT(AND(ISNUMBER(G298),N(G298)&gt;=0,N(G298)&lt;=10000))),NOT(AND(ISNUMBER(I298),N(I298)&gt;=0,N(I298)&lt;=1000))),"Check inputs","OK")))))</f>
        <v/>
      </c>
      <c r="M298" s="21">
        <f>IF(AND($C298="PM",AND(ISNUMBER($A298),N($A298)&gt;=18264,N($A298)&lt;=73050)),$A298,0)</f>
        <v>0</v>
      </c>
    </row>
    <row r="299" ht="22" customHeight="1" spans="1:13" x14ac:dyDescent="0.25">
      <c r="A299" s="14"/>
      <c r="B299" s="12"/>
      <c r="C299" s="12"/>
      <c r="D299" s="13"/>
      <c r="E299" s="13"/>
      <c r="F299" s="12"/>
      <c r="G299" s="12"/>
      <c r="H299" s="19" t="str">
        <f>IF($B299="","",IF(F299="",0,IF(SUMPRODUCT(--(Parts!$A$2:$A$101=F299))=1,N(G299)*SUMPRODUCT(--(Parts!$A$2:$A$101=F299),Parts!$C$2:$C$101),0)))</f>
        <v/>
      </c>
      <c r="I299" s="20"/>
      <c r="J299" s="19" t="str">
        <f>IF($B299="","",N(I299)*N(Dashboard!$B$6))</f>
        <v/>
      </c>
      <c r="K299" s="19" t="str">
        <f>IF($B299="","",H299+J299)</f>
        <v/>
      </c>
      <c r="L299" s="18" t="str">
        <f>IF(COUNTA($A299:$G299,$I299)=0,"",IF($B299="","Check ID",IF(SUMPRODUCT(--(Assets!$A$2:$A$201=$B299))&lt;&gt;1,"Check ID",IF(OR(AND($F299&lt;&gt;"",SUMPRODUCT(--(Parts!$A$2:$A$101=$F299))&lt;&gt;1),AND($F299="",N($G299)&gt;0)),"Check part",IF(OR(NOT(AND(ISNUMBER(A299),N(A299)&gt;=18264,N(A299)&lt;=73050)),NOT(OR(C299="PM",C299="Repair",C299="Inspection")),AND($F299&lt;&gt;"",$G299=""),AND($G299&lt;&gt;"",NOT(AND(ISNUMBER(G299),N(G299)&gt;=0,N(G299)&lt;=10000))),NOT(AND(ISNUMBER(I299),N(I299)&gt;=0,N(I299)&lt;=1000))),"Check inputs","OK")))))</f>
        <v/>
      </c>
      <c r="M299" s="21">
        <f>IF(AND($C299="PM",AND(ISNUMBER($A299),N($A299)&gt;=18264,N($A299)&lt;=73050)),$A299,0)</f>
        <v>0</v>
      </c>
    </row>
    <row r="300" ht="22" customHeight="1" spans="1:13" x14ac:dyDescent="0.25">
      <c r="A300" s="14"/>
      <c r="B300" s="12"/>
      <c r="C300" s="12"/>
      <c r="D300" s="13"/>
      <c r="E300" s="13"/>
      <c r="F300" s="12"/>
      <c r="G300" s="12"/>
      <c r="H300" s="19" t="str">
        <f>IF($B300="","",IF(F300="",0,IF(SUMPRODUCT(--(Parts!$A$2:$A$101=F300))=1,N(G300)*SUMPRODUCT(--(Parts!$A$2:$A$101=F300),Parts!$C$2:$C$101),0)))</f>
        <v/>
      </c>
      <c r="I300" s="20"/>
      <c r="J300" s="19" t="str">
        <f>IF($B300="","",N(I300)*N(Dashboard!$B$6))</f>
        <v/>
      </c>
      <c r="K300" s="19" t="str">
        <f>IF($B300="","",H300+J300)</f>
        <v/>
      </c>
      <c r="L300" s="18" t="str">
        <f>IF(COUNTA($A300:$G300,$I300)=0,"",IF($B300="","Check ID",IF(SUMPRODUCT(--(Assets!$A$2:$A$201=$B300))&lt;&gt;1,"Check ID",IF(OR(AND($F300&lt;&gt;"",SUMPRODUCT(--(Parts!$A$2:$A$101=$F300))&lt;&gt;1),AND($F300="",N($G300)&gt;0)),"Check part",IF(OR(NOT(AND(ISNUMBER(A300),N(A300)&gt;=18264,N(A300)&lt;=73050)),NOT(OR(C300="PM",C300="Repair",C300="Inspection")),AND($F300&lt;&gt;"",$G300=""),AND($G300&lt;&gt;"",NOT(AND(ISNUMBER(G300),N(G300)&gt;=0,N(G300)&lt;=10000))),NOT(AND(ISNUMBER(I300),N(I300)&gt;=0,N(I300)&lt;=1000))),"Check inputs","OK")))))</f>
        <v/>
      </c>
      <c r="M300" s="21">
        <f>IF(AND($C300="PM",AND(ISNUMBER($A300),N($A300)&gt;=18264,N($A300)&lt;=73050)),$A300,0)</f>
        <v>0</v>
      </c>
    </row>
    <row r="301" ht="22" customHeight="1" spans="1:13" x14ac:dyDescent="0.25">
      <c r="A301" s="14"/>
      <c r="B301" s="12"/>
      <c r="C301" s="12"/>
      <c r="D301" s="13"/>
      <c r="E301" s="13"/>
      <c r="F301" s="12"/>
      <c r="G301" s="12"/>
      <c r="H301" s="19" t="str">
        <f>IF($B301="","",IF(F301="",0,IF(SUMPRODUCT(--(Parts!$A$2:$A$101=F301))=1,N(G301)*SUMPRODUCT(--(Parts!$A$2:$A$101=F301),Parts!$C$2:$C$101),0)))</f>
        <v/>
      </c>
      <c r="I301" s="20"/>
      <c r="J301" s="19" t="str">
        <f>IF($B301="","",N(I301)*N(Dashboard!$B$6))</f>
        <v/>
      </c>
      <c r="K301" s="19" t="str">
        <f>IF($B301="","",H301+J301)</f>
        <v/>
      </c>
      <c r="L301" s="18" t="str">
        <f>IF(COUNTA($A301:$G301,$I301)=0,"",IF($B301="","Check ID",IF(SUMPRODUCT(--(Assets!$A$2:$A$201=$B301))&lt;&gt;1,"Check ID",IF(OR(AND($F301&lt;&gt;"",SUMPRODUCT(--(Parts!$A$2:$A$101=$F301))&lt;&gt;1),AND($F301="",N($G301)&gt;0)),"Check part",IF(OR(NOT(AND(ISNUMBER(A301),N(A301)&gt;=18264,N(A301)&lt;=73050)),NOT(OR(C301="PM",C301="Repair",C301="Inspection")),AND($F301&lt;&gt;"",$G301=""),AND($G301&lt;&gt;"",NOT(AND(ISNUMBER(G301),N(G301)&gt;=0,N(G301)&lt;=10000))),NOT(AND(ISNUMBER(I301),N(I301)&gt;=0,N(I301)&lt;=1000))),"Check inputs","OK")))))</f>
        <v/>
      </c>
      <c r="M301" s="21">
        <f>IF(AND($C301="PM",AND(ISNUMBER($A301),N($A301)&gt;=18264,N($A301)&lt;=73050)),$A301,0)</f>
        <v>0</v>
      </c>
    </row>
    <row r="302" ht="22" customHeight="1" spans="1:13" x14ac:dyDescent="0.25">
      <c r="A302" s="14"/>
      <c r="B302" s="12"/>
      <c r="C302" s="12"/>
      <c r="D302" s="13"/>
      <c r="E302" s="13"/>
      <c r="F302" s="12"/>
      <c r="G302" s="12"/>
      <c r="H302" s="19" t="str">
        <f>IF($B302="","",IF(F302="",0,IF(SUMPRODUCT(--(Parts!$A$2:$A$101=F302))=1,N(G302)*SUMPRODUCT(--(Parts!$A$2:$A$101=F302),Parts!$C$2:$C$101),0)))</f>
        <v/>
      </c>
      <c r="I302" s="20"/>
      <c r="J302" s="19" t="str">
        <f>IF($B302="","",N(I302)*N(Dashboard!$B$6))</f>
        <v/>
      </c>
      <c r="K302" s="19" t="str">
        <f>IF($B302="","",H302+J302)</f>
        <v/>
      </c>
      <c r="L302" s="18" t="str">
        <f>IF(COUNTA($A302:$G302,$I302)=0,"",IF($B302="","Check ID",IF(SUMPRODUCT(--(Assets!$A$2:$A$201=$B302))&lt;&gt;1,"Check ID",IF(OR(AND($F302&lt;&gt;"",SUMPRODUCT(--(Parts!$A$2:$A$101=$F302))&lt;&gt;1),AND($F302="",N($G302)&gt;0)),"Check part",IF(OR(NOT(AND(ISNUMBER(A302),N(A302)&gt;=18264,N(A302)&lt;=73050)),NOT(OR(C302="PM",C302="Repair",C302="Inspection")),AND($F302&lt;&gt;"",$G302=""),AND($G302&lt;&gt;"",NOT(AND(ISNUMBER(G302),N(G302)&gt;=0,N(G302)&lt;=10000))),NOT(AND(ISNUMBER(I302),N(I302)&gt;=0,N(I302)&lt;=1000))),"Check inputs","OK")))))</f>
        <v/>
      </c>
      <c r="M302" s="21">
        <f>IF(AND($C302="PM",AND(ISNUMBER($A302),N($A302)&gt;=18264,N($A302)&lt;=73050)),$A302,0)</f>
        <v>0</v>
      </c>
    </row>
    <row r="303" ht="22" customHeight="1" spans="1:13" x14ac:dyDescent="0.25">
      <c r="A303" s="14"/>
      <c r="B303" s="12"/>
      <c r="C303" s="12"/>
      <c r="D303" s="13"/>
      <c r="E303" s="13"/>
      <c r="F303" s="12"/>
      <c r="G303" s="12"/>
      <c r="H303" s="19" t="str">
        <f>IF($B303="","",IF(F303="",0,IF(SUMPRODUCT(--(Parts!$A$2:$A$101=F303))=1,N(G303)*SUMPRODUCT(--(Parts!$A$2:$A$101=F303),Parts!$C$2:$C$101),0)))</f>
        <v/>
      </c>
      <c r="I303" s="20"/>
      <c r="J303" s="19" t="str">
        <f>IF($B303="","",N(I303)*N(Dashboard!$B$6))</f>
        <v/>
      </c>
      <c r="K303" s="19" t="str">
        <f>IF($B303="","",H303+J303)</f>
        <v/>
      </c>
      <c r="L303" s="18" t="str">
        <f>IF(COUNTA($A303:$G303,$I303)=0,"",IF($B303="","Check ID",IF(SUMPRODUCT(--(Assets!$A$2:$A$201=$B303))&lt;&gt;1,"Check ID",IF(OR(AND($F303&lt;&gt;"",SUMPRODUCT(--(Parts!$A$2:$A$101=$F303))&lt;&gt;1),AND($F303="",N($G303)&gt;0)),"Check part",IF(OR(NOT(AND(ISNUMBER(A303),N(A303)&gt;=18264,N(A303)&lt;=73050)),NOT(OR(C303="PM",C303="Repair",C303="Inspection")),AND($F303&lt;&gt;"",$G303=""),AND($G303&lt;&gt;"",NOT(AND(ISNUMBER(G303),N(G303)&gt;=0,N(G303)&lt;=10000))),NOT(AND(ISNUMBER(I303),N(I303)&gt;=0,N(I303)&lt;=1000))),"Check inputs","OK")))))</f>
        <v/>
      </c>
      <c r="M303" s="21">
        <f>IF(AND($C303="PM",AND(ISNUMBER($A303),N($A303)&gt;=18264,N($A303)&lt;=73050)),$A303,0)</f>
        <v>0</v>
      </c>
    </row>
    <row r="304" ht="22" customHeight="1" spans="1:13" x14ac:dyDescent="0.25">
      <c r="A304" s="14"/>
      <c r="B304" s="12"/>
      <c r="C304" s="12"/>
      <c r="D304" s="13"/>
      <c r="E304" s="13"/>
      <c r="F304" s="12"/>
      <c r="G304" s="12"/>
      <c r="H304" s="19" t="str">
        <f>IF($B304="","",IF(F304="",0,IF(SUMPRODUCT(--(Parts!$A$2:$A$101=F304))=1,N(G304)*SUMPRODUCT(--(Parts!$A$2:$A$101=F304),Parts!$C$2:$C$101),0)))</f>
        <v/>
      </c>
      <c r="I304" s="20"/>
      <c r="J304" s="19" t="str">
        <f>IF($B304="","",N(I304)*N(Dashboard!$B$6))</f>
        <v/>
      </c>
      <c r="K304" s="19" t="str">
        <f>IF($B304="","",H304+J304)</f>
        <v/>
      </c>
      <c r="L304" s="18" t="str">
        <f>IF(COUNTA($A304:$G304,$I304)=0,"",IF($B304="","Check ID",IF(SUMPRODUCT(--(Assets!$A$2:$A$201=$B304))&lt;&gt;1,"Check ID",IF(OR(AND($F304&lt;&gt;"",SUMPRODUCT(--(Parts!$A$2:$A$101=$F304))&lt;&gt;1),AND($F304="",N($G304)&gt;0)),"Check part",IF(OR(NOT(AND(ISNUMBER(A304),N(A304)&gt;=18264,N(A304)&lt;=73050)),NOT(OR(C304="PM",C304="Repair",C304="Inspection")),AND($F304&lt;&gt;"",$G304=""),AND($G304&lt;&gt;"",NOT(AND(ISNUMBER(G304),N(G304)&gt;=0,N(G304)&lt;=10000))),NOT(AND(ISNUMBER(I304),N(I304)&gt;=0,N(I304)&lt;=1000))),"Check inputs","OK")))))</f>
        <v/>
      </c>
      <c r="M304" s="21">
        <f>IF(AND($C304="PM",AND(ISNUMBER($A304),N($A304)&gt;=18264,N($A304)&lt;=73050)),$A304,0)</f>
        <v>0</v>
      </c>
    </row>
    <row r="305" ht="22" customHeight="1" spans="1:13" x14ac:dyDescent="0.25">
      <c r="A305" s="14"/>
      <c r="B305" s="12"/>
      <c r="C305" s="12"/>
      <c r="D305" s="13"/>
      <c r="E305" s="13"/>
      <c r="F305" s="12"/>
      <c r="G305" s="12"/>
      <c r="H305" s="19" t="str">
        <f>IF($B305="","",IF(F305="",0,IF(SUMPRODUCT(--(Parts!$A$2:$A$101=F305))=1,N(G305)*SUMPRODUCT(--(Parts!$A$2:$A$101=F305),Parts!$C$2:$C$101),0)))</f>
        <v/>
      </c>
      <c r="I305" s="20"/>
      <c r="J305" s="19" t="str">
        <f>IF($B305="","",N(I305)*N(Dashboard!$B$6))</f>
        <v/>
      </c>
      <c r="K305" s="19" t="str">
        <f>IF($B305="","",H305+J305)</f>
        <v/>
      </c>
      <c r="L305" s="18" t="str">
        <f>IF(COUNTA($A305:$G305,$I305)=0,"",IF($B305="","Check ID",IF(SUMPRODUCT(--(Assets!$A$2:$A$201=$B305))&lt;&gt;1,"Check ID",IF(OR(AND($F305&lt;&gt;"",SUMPRODUCT(--(Parts!$A$2:$A$101=$F305))&lt;&gt;1),AND($F305="",N($G305)&gt;0)),"Check part",IF(OR(NOT(AND(ISNUMBER(A305),N(A305)&gt;=18264,N(A305)&lt;=73050)),NOT(OR(C305="PM",C305="Repair",C305="Inspection")),AND($F305&lt;&gt;"",$G305=""),AND($G305&lt;&gt;"",NOT(AND(ISNUMBER(G305),N(G305)&gt;=0,N(G305)&lt;=10000))),NOT(AND(ISNUMBER(I305),N(I305)&gt;=0,N(I305)&lt;=1000))),"Check inputs","OK")))))</f>
        <v/>
      </c>
      <c r="M305" s="21">
        <f>IF(AND($C305="PM",AND(ISNUMBER($A305),N($A305)&gt;=18264,N($A305)&lt;=73050)),$A305,0)</f>
        <v>0</v>
      </c>
    </row>
    <row r="306" ht="22" customHeight="1" spans="1:13" x14ac:dyDescent="0.25">
      <c r="A306" s="14"/>
      <c r="B306" s="12"/>
      <c r="C306" s="12"/>
      <c r="D306" s="13"/>
      <c r="E306" s="13"/>
      <c r="F306" s="12"/>
      <c r="G306" s="12"/>
      <c r="H306" s="19" t="str">
        <f>IF($B306="","",IF(F306="",0,IF(SUMPRODUCT(--(Parts!$A$2:$A$101=F306))=1,N(G306)*SUMPRODUCT(--(Parts!$A$2:$A$101=F306),Parts!$C$2:$C$101),0)))</f>
        <v/>
      </c>
      <c r="I306" s="20"/>
      <c r="J306" s="19" t="str">
        <f>IF($B306="","",N(I306)*N(Dashboard!$B$6))</f>
        <v/>
      </c>
      <c r="K306" s="19" t="str">
        <f>IF($B306="","",H306+J306)</f>
        <v/>
      </c>
      <c r="L306" s="18" t="str">
        <f>IF(COUNTA($A306:$G306,$I306)=0,"",IF($B306="","Check ID",IF(SUMPRODUCT(--(Assets!$A$2:$A$201=$B306))&lt;&gt;1,"Check ID",IF(OR(AND($F306&lt;&gt;"",SUMPRODUCT(--(Parts!$A$2:$A$101=$F306))&lt;&gt;1),AND($F306="",N($G306)&gt;0)),"Check part",IF(OR(NOT(AND(ISNUMBER(A306),N(A306)&gt;=18264,N(A306)&lt;=73050)),NOT(OR(C306="PM",C306="Repair",C306="Inspection")),AND($F306&lt;&gt;"",$G306=""),AND($G306&lt;&gt;"",NOT(AND(ISNUMBER(G306),N(G306)&gt;=0,N(G306)&lt;=10000))),NOT(AND(ISNUMBER(I306),N(I306)&gt;=0,N(I306)&lt;=1000))),"Check inputs","OK")))))</f>
        <v/>
      </c>
      <c r="M306" s="21">
        <f>IF(AND($C306="PM",AND(ISNUMBER($A306),N($A306)&gt;=18264,N($A306)&lt;=73050)),$A306,0)</f>
        <v>0</v>
      </c>
    </row>
    <row r="307" ht="22" customHeight="1" spans="1:13" x14ac:dyDescent="0.25">
      <c r="A307" s="14"/>
      <c r="B307" s="12"/>
      <c r="C307" s="12"/>
      <c r="D307" s="13"/>
      <c r="E307" s="13"/>
      <c r="F307" s="12"/>
      <c r="G307" s="12"/>
      <c r="H307" s="19" t="str">
        <f>IF($B307="","",IF(F307="",0,IF(SUMPRODUCT(--(Parts!$A$2:$A$101=F307))=1,N(G307)*SUMPRODUCT(--(Parts!$A$2:$A$101=F307),Parts!$C$2:$C$101),0)))</f>
        <v/>
      </c>
      <c r="I307" s="20"/>
      <c r="J307" s="19" t="str">
        <f>IF($B307="","",N(I307)*N(Dashboard!$B$6))</f>
        <v/>
      </c>
      <c r="K307" s="19" t="str">
        <f>IF($B307="","",H307+J307)</f>
        <v/>
      </c>
      <c r="L307" s="18" t="str">
        <f>IF(COUNTA($A307:$G307,$I307)=0,"",IF($B307="","Check ID",IF(SUMPRODUCT(--(Assets!$A$2:$A$201=$B307))&lt;&gt;1,"Check ID",IF(OR(AND($F307&lt;&gt;"",SUMPRODUCT(--(Parts!$A$2:$A$101=$F307))&lt;&gt;1),AND($F307="",N($G307)&gt;0)),"Check part",IF(OR(NOT(AND(ISNUMBER(A307),N(A307)&gt;=18264,N(A307)&lt;=73050)),NOT(OR(C307="PM",C307="Repair",C307="Inspection")),AND($F307&lt;&gt;"",$G307=""),AND($G307&lt;&gt;"",NOT(AND(ISNUMBER(G307),N(G307)&gt;=0,N(G307)&lt;=10000))),NOT(AND(ISNUMBER(I307),N(I307)&gt;=0,N(I307)&lt;=1000))),"Check inputs","OK")))))</f>
        <v/>
      </c>
      <c r="M307" s="21">
        <f>IF(AND($C307="PM",AND(ISNUMBER($A307),N($A307)&gt;=18264,N($A307)&lt;=73050)),$A307,0)</f>
        <v>0</v>
      </c>
    </row>
    <row r="308" ht="22" customHeight="1" spans="1:13" x14ac:dyDescent="0.25">
      <c r="A308" s="14"/>
      <c r="B308" s="12"/>
      <c r="C308" s="12"/>
      <c r="D308" s="13"/>
      <c r="E308" s="13"/>
      <c r="F308" s="12"/>
      <c r="G308" s="12"/>
      <c r="H308" s="19" t="str">
        <f>IF($B308="","",IF(F308="",0,IF(SUMPRODUCT(--(Parts!$A$2:$A$101=F308))=1,N(G308)*SUMPRODUCT(--(Parts!$A$2:$A$101=F308),Parts!$C$2:$C$101),0)))</f>
        <v/>
      </c>
      <c r="I308" s="20"/>
      <c r="J308" s="19" t="str">
        <f>IF($B308="","",N(I308)*N(Dashboard!$B$6))</f>
        <v/>
      </c>
      <c r="K308" s="19" t="str">
        <f>IF($B308="","",H308+J308)</f>
        <v/>
      </c>
      <c r="L308" s="18" t="str">
        <f>IF(COUNTA($A308:$G308,$I308)=0,"",IF($B308="","Check ID",IF(SUMPRODUCT(--(Assets!$A$2:$A$201=$B308))&lt;&gt;1,"Check ID",IF(OR(AND($F308&lt;&gt;"",SUMPRODUCT(--(Parts!$A$2:$A$101=$F308))&lt;&gt;1),AND($F308="",N($G308)&gt;0)),"Check part",IF(OR(NOT(AND(ISNUMBER(A308),N(A308)&gt;=18264,N(A308)&lt;=73050)),NOT(OR(C308="PM",C308="Repair",C308="Inspection")),AND($F308&lt;&gt;"",$G308=""),AND($G308&lt;&gt;"",NOT(AND(ISNUMBER(G308),N(G308)&gt;=0,N(G308)&lt;=10000))),NOT(AND(ISNUMBER(I308),N(I308)&gt;=0,N(I308)&lt;=1000))),"Check inputs","OK")))))</f>
        <v/>
      </c>
      <c r="M308" s="21">
        <f>IF(AND($C308="PM",AND(ISNUMBER($A308),N($A308)&gt;=18264,N($A308)&lt;=73050)),$A308,0)</f>
        <v>0</v>
      </c>
    </row>
    <row r="309" ht="22" customHeight="1" spans="1:13" x14ac:dyDescent="0.25">
      <c r="A309" s="14"/>
      <c r="B309" s="12"/>
      <c r="C309" s="12"/>
      <c r="D309" s="13"/>
      <c r="E309" s="13"/>
      <c r="F309" s="12"/>
      <c r="G309" s="12"/>
      <c r="H309" s="19" t="str">
        <f>IF($B309="","",IF(F309="",0,IF(SUMPRODUCT(--(Parts!$A$2:$A$101=F309))=1,N(G309)*SUMPRODUCT(--(Parts!$A$2:$A$101=F309),Parts!$C$2:$C$101),0)))</f>
        <v/>
      </c>
      <c r="I309" s="20"/>
      <c r="J309" s="19" t="str">
        <f>IF($B309="","",N(I309)*N(Dashboard!$B$6))</f>
        <v/>
      </c>
      <c r="K309" s="19" t="str">
        <f>IF($B309="","",H309+J309)</f>
        <v/>
      </c>
      <c r="L309" s="18" t="str">
        <f>IF(COUNTA($A309:$G309,$I309)=0,"",IF($B309="","Check ID",IF(SUMPRODUCT(--(Assets!$A$2:$A$201=$B309))&lt;&gt;1,"Check ID",IF(OR(AND($F309&lt;&gt;"",SUMPRODUCT(--(Parts!$A$2:$A$101=$F309))&lt;&gt;1),AND($F309="",N($G309)&gt;0)),"Check part",IF(OR(NOT(AND(ISNUMBER(A309),N(A309)&gt;=18264,N(A309)&lt;=73050)),NOT(OR(C309="PM",C309="Repair",C309="Inspection")),AND($F309&lt;&gt;"",$G309=""),AND($G309&lt;&gt;"",NOT(AND(ISNUMBER(G309),N(G309)&gt;=0,N(G309)&lt;=10000))),NOT(AND(ISNUMBER(I309),N(I309)&gt;=0,N(I309)&lt;=1000))),"Check inputs","OK")))))</f>
        <v/>
      </c>
      <c r="M309" s="21">
        <f>IF(AND($C309="PM",AND(ISNUMBER($A309),N($A309)&gt;=18264,N($A309)&lt;=73050)),$A309,0)</f>
        <v>0</v>
      </c>
    </row>
    <row r="310" ht="22" customHeight="1" spans="1:13" x14ac:dyDescent="0.25">
      <c r="A310" s="14"/>
      <c r="B310" s="12"/>
      <c r="C310" s="12"/>
      <c r="D310" s="13"/>
      <c r="E310" s="13"/>
      <c r="F310" s="12"/>
      <c r="G310" s="12"/>
      <c r="H310" s="19" t="str">
        <f>IF($B310="","",IF(F310="",0,IF(SUMPRODUCT(--(Parts!$A$2:$A$101=F310))=1,N(G310)*SUMPRODUCT(--(Parts!$A$2:$A$101=F310),Parts!$C$2:$C$101),0)))</f>
        <v/>
      </c>
      <c r="I310" s="20"/>
      <c r="J310" s="19" t="str">
        <f>IF($B310="","",N(I310)*N(Dashboard!$B$6))</f>
        <v/>
      </c>
      <c r="K310" s="19" t="str">
        <f>IF($B310="","",H310+J310)</f>
        <v/>
      </c>
      <c r="L310" s="18" t="str">
        <f>IF(COUNTA($A310:$G310,$I310)=0,"",IF($B310="","Check ID",IF(SUMPRODUCT(--(Assets!$A$2:$A$201=$B310))&lt;&gt;1,"Check ID",IF(OR(AND($F310&lt;&gt;"",SUMPRODUCT(--(Parts!$A$2:$A$101=$F310))&lt;&gt;1),AND($F310="",N($G310)&gt;0)),"Check part",IF(OR(NOT(AND(ISNUMBER(A310),N(A310)&gt;=18264,N(A310)&lt;=73050)),NOT(OR(C310="PM",C310="Repair",C310="Inspection")),AND($F310&lt;&gt;"",$G310=""),AND($G310&lt;&gt;"",NOT(AND(ISNUMBER(G310),N(G310)&gt;=0,N(G310)&lt;=10000))),NOT(AND(ISNUMBER(I310),N(I310)&gt;=0,N(I310)&lt;=1000))),"Check inputs","OK")))))</f>
        <v/>
      </c>
      <c r="M310" s="21">
        <f>IF(AND($C310="PM",AND(ISNUMBER($A310),N($A310)&gt;=18264,N($A310)&lt;=73050)),$A310,0)</f>
        <v>0</v>
      </c>
    </row>
    <row r="311" ht="22" customHeight="1" spans="1:13" x14ac:dyDescent="0.25">
      <c r="A311" s="14"/>
      <c r="B311" s="12"/>
      <c r="C311" s="12"/>
      <c r="D311" s="13"/>
      <c r="E311" s="13"/>
      <c r="F311" s="12"/>
      <c r="G311" s="12"/>
      <c r="H311" s="19" t="str">
        <f>IF($B311="","",IF(F311="",0,IF(SUMPRODUCT(--(Parts!$A$2:$A$101=F311))=1,N(G311)*SUMPRODUCT(--(Parts!$A$2:$A$101=F311),Parts!$C$2:$C$101),0)))</f>
        <v/>
      </c>
      <c r="I311" s="20"/>
      <c r="J311" s="19" t="str">
        <f>IF($B311="","",N(I311)*N(Dashboard!$B$6))</f>
        <v/>
      </c>
      <c r="K311" s="19" t="str">
        <f>IF($B311="","",H311+J311)</f>
        <v/>
      </c>
      <c r="L311" s="18" t="str">
        <f>IF(COUNTA($A311:$G311,$I311)=0,"",IF($B311="","Check ID",IF(SUMPRODUCT(--(Assets!$A$2:$A$201=$B311))&lt;&gt;1,"Check ID",IF(OR(AND($F311&lt;&gt;"",SUMPRODUCT(--(Parts!$A$2:$A$101=$F311))&lt;&gt;1),AND($F311="",N($G311)&gt;0)),"Check part",IF(OR(NOT(AND(ISNUMBER(A311),N(A311)&gt;=18264,N(A311)&lt;=73050)),NOT(OR(C311="PM",C311="Repair",C311="Inspection")),AND($F311&lt;&gt;"",$G311=""),AND($G311&lt;&gt;"",NOT(AND(ISNUMBER(G311),N(G311)&gt;=0,N(G311)&lt;=10000))),NOT(AND(ISNUMBER(I311),N(I311)&gt;=0,N(I311)&lt;=1000))),"Check inputs","OK")))))</f>
        <v/>
      </c>
      <c r="M311" s="21">
        <f>IF(AND($C311="PM",AND(ISNUMBER($A311),N($A311)&gt;=18264,N($A311)&lt;=73050)),$A311,0)</f>
        <v>0</v>
      </c>
    </row>
    <row r="312" ht="22" customHeight="1" spans="1:13" x14ac:dyDescent="0.25">
      <c r="A312" s="14"/>
      <c r="B312" s="12"/>
      <c r="C312" s="12"/>
      <c r="D312" s="13"/>
      <c r="E312" s="13"/>
      <c r="F312" s="12"/>
      <c r="G312" s="12"/>
      <c r="H312" s="19" t="str">
        <f>IF($B312="","",IF(F312="",0,IF(SUMPRODUCT(--(Parts!$A$2:$A$101=F312))=1,N(G312)*SUMPRODUCT(--(Parts!$A$2:$A$101=F312),Parts!$C$2:$C$101),0)))</f>
        <v/>
      </c>
      <c r="I312" s="20"/>
      <c r="J312" s="19" t="str">
        <f>IF($B312="","",N(I312)*N(Dashboard!$B$6))</f>
        <v/>
      </c>
      <c r="K312" s="19" t="str">
        <f>IF($B312="","",H312+J312)</f>
        <v/>
      </c>
      <c r="L312" s="18" t="str">
        <f>IF(COUNTA($A312:$G312,$I312)=0,"",IF($B312="","Check ID",IF(SUMPRODUCT(--(Assets!$A$2:$A$201=$B312))&lt;&gt;1,"Check ID",IF(OR(AND($F312&lt;&gt;"",SUMPRODUCT(--(Parts!$A$2:$A$101=$F312))&lt;&gt;1),AND($F312="",N($G312)&gt;0)),"Check part",IF(OR(NOT(AND(ISNUMBER(A312),N(A312)&gt;=18264,N(A312)&lt;=73050)),NOT(OR(C312="PM",C312="Repair",C312="Inspection")),AND($F312&lt;&gt;"",$G312=""),AND($G312&lt;&gt;"",NOT(AND(ISNUMBER(G312),N(G312)&gt;=0,N(G312)&lt;=10000))),NOT(AND(ISNUMBER(I312),N(I312)&gt;=0,N(I312)&lt;=1000))),"Check inputs","OK")))))</f>
        <v/>
      </c>
      <c r="M312" s="21">
        <f>IF(AND($C312="PM",AND(ISNUMBER($A312),N($A312)&gt;=18264,N($A312)&lt;=73050)),$A312,0)</f>
        <v>0</v>
      </c>
    </row>
    <row r="313" ht="22" customHeight="1" spans="1:13" x14ac:dyDescent="0.25">
      <c r="A313" s="14"/>
      <c r="B313" s="12"/>
      <c r="C313" s="12"/>
      <c r="D313" s="13"/>
      <c r="E313" s="13"/>
      <c r="F313" s="12"/>
      <c r="G313" s="12"/>
      <c r="H313" s="19" t="str">
        <f>IF($B313="","",IF(F313="",0,IF(SUMPRODUCT(--(Parts!$A$2:$A$101=F313))=1,N(G313)*SUMPRODUCT(--(Parts!$A$2:$A$101=F313),Parts!$C$2:$C$101),0)))</f>
        <v/>
      </c>
      <c r="I313" s="20"/>
      <c r="J313" s="19" t="str">
        <f>IF($B313="","",N(I313)*N(Dashboard!$B$6))</f>
        <v/>
      </c>
      <c r="K313" s="19" t="str">
        <f>IF($B313="","",H313+J313)</f>
        <v/>
      </c>
      <c r="L313" s="18" t="str">
        <f>IF(COUNTA($A313:$G313,$I313)=0,"",IF($B313="","Check ID",IF(SUMPRODUCT(--(Assets!$A$2:$A$201=$B313))&lt;&gt;1,"Check ID",IF(OR(AND($F313&lt;&gt;"",SUMPRODUCT(--(Parts!$A$2:$A$101=$F313))&lt;&gt;1),AND($F313="",N($G313)&gt;0)),"Check part",IF(OR(NOT(AND(ISNUMBER(A313),N(A313)&gt;=18264,N(A313)&lt;=73050)),NOT(OR(C313="PM",C313="Repair",C313="Inspection")),AND($F313&lt;&gt;"",$G313=""),AND($G313&lt;&gt;"",NOT(AND(ISNUMBER(G313),N(G313)&gt;=0,N(G313)&lt;=10000))),NOT(AND(ISNUMBER(I313),N(I313)&gt;=0,N(I313)&lt;=1000))),"Check inputs","OK")))))</f>
        <v/>
      </c>
      <c r="M313" s="21">
        <f>IF(AND($C313="PM",AND(ISNUMBER($A313),N($A313)&gt;=18264,N($A313)&lt;=73050)),$A313,0)</f>
        <v>0</v>
      </c>
    </row>
    <row r="314" ht="22" customHeight="1" spans="1:13" x14ac:dyDescent="0.25">
      <c r="A314" s="14"/>
      <c r="B314" s="12"/>
      <c r="C314" s="12"/>
      <c r="D314" s="13"/>
      <c r="E314" s="13"/>
      <c r="F314" s="12"/>
      <c r="G314" s="12"/>
      <c r="H314" s="19" t="str">
        <f>IF($B314="","",IF(F314="",0,IF(SUMPRODUCT(--(Parts!$A$2:$A$101=F314))=1,N(G314)*SUMPRODUCT(--(Parts!$A$2:$A$101=F314),Parts!$C$2:$C$101),0)))</f>
        <v/>
      </c>
      <c r="I314" s="20"/>
      <c r="J314" s="19" t="str">
        <f>IF($B314="","",N(I314)*N(Dashboard!$B$6))</f>
        <v/>
      </c>
      <c r="K314" s="19" t="str">
        <f>IF($B314="","",H314+J314)</f>
        <v/>
      </c>
      <c r="L314" s="18" t="str">
        <f>IF(COUNTA($A314:$G314,$I314)=0,"",IF($B314="","Check ID",IF(SUMPRODUCT(--(Assets!$A$2:$A$201=$B314))&lt;&gt;1,"Check ID",IF(OR(AND($F314&lt;&gt;"",SUMPRODUCT(--(Parts!$A$2:$A$101=$F314))&lt;&gt;1),AND($F314="",N($G314)&gt;0)),"Check part",IF(OR(NOT(AND(ISNUMBER(A314),N(A314)&gt;=18264,N(A314)&lt;=73050)),NOT(OR(C314="PM",C314="Repair",C314="Inspection")),AND($F314&lt;&gt;"",$G314=""),AND($G314&lt;&gt;"",NOT(AND(ISNUMBER(G314),N(G314)&gt;=0,N(G314)&lt;=10000))),NOT(AND(ISNUMBER(I314),N(I314)&gt;=0,N(I314)&lt;=1000))),"Check inputs","OK")))))</f>
        <v/>
      </c>
      <c r="M314" s="21">
        <f>IF(AND($C314="PM",AND(ISNUMBER($A314),N($A314)&gt;=18264,N($A314)&lt;=73050)),$A314,0)</f>
        <v>0</v>
      </c>
    </row>
    <row r="315" ht="22" customHeight="1" spans="1:13" x14ac:dyDescent="0.25">
      <c r="A315" s="14"/>
      <c r="B315" s="12"/>
      <c r="C315" s="12"/>
      <c r="D315" s="13"/>
      <c r="E315" s="13"/>
      <c r="F315" s="12"/>
      <c r="G315" s="12"/>
      <c r="H315" s="19" t="str">
        <f>IF($B315="","",IF(F315="",0,IF(SUMPRODUCT(--(Parts!$A$2:$A$101=F315))=1,N(G315)*SUMPRODUCT(--(Parts!$A$2:$A$101=F315),Parts!$C$2:$C$101),0)))</f>
        <v/>
      </c>
      <c r="I315" s="20"/>
      <c r="J315" s="19" t="str">
        <f>IF($B315="","",N(I315)*N(Dashboard!$B$6))</f>
        <v/>
      </c>
      <c r="K315" s="19" t="str">
        <f>IF($B315="","",H315+J315)</f>
        <v/>
      </c>
      <c r="L315" s="18" t="str">
        <f>IF(COUNTA($A315:$G315,$I315)=0,"",IF($B315="","Check ID",IF(SUMPRODUCT(--(Assets!$A$2:$A$201=$B315))&lt;&gt;1,"Check ID",IF(OR(AND($F315&lt;&gt;"",SUMPRODUCT(--(Parts!$A$2:$A$101=$F315))&lt;&gt;1),AND($F315="",N($G315)&gt;0)),"Check part",IF(OR(NOT(AND(ISNUMBER(A315),N(A315)&gt;=18264,N(A315)&lt;=73050)),NOT(OR(C315="PM",C315="Repair",C315="Inspection")),AND($F315&lt;&gt;"",$G315=""),AND($G315&lt;&gt;"",NOT(AND(ISNUMBER(G315),N(G315)&gt;=0,N(G315)&lt;=10000))),NOT(AND(ISNUMBER(I315),N(I315)&gt;=0,N(I315)&lt;=1000))),"Check inputs","OK")))))</f>
        <v/>
      </c>
      <c r="M315" s="21">
        <f>IF(AND($C315="PM",AND(ISNUMBER($A315),N($A315)&gt;=18264,N($A315)&lt;=73050)),$A315,0)</f>
        <v>0</v>
      </c>
    </row>
    <row r="316" ht="22" customHeight="1" spans="1:13" x14ac:dyDescent="0.25">
      <c r="A316" s="14"/>
      <c r="B316" s="12"/>
      <c r="C316" s="12"/>
      <c r="D316" s="13"/>
      <c r="E316" s="13"/>
      <c r="F316" s="12"/>
      <c r="G316" s="12"/>
      <c r="H316" s="19" t="str">
        <f>IF($B316="","",IF(F316="",0,IF(SUMPRODUCT(--(Parts!$A$2:$A$101=F316))=1,N(G316)*SUMPRODUCT(--(Parts!$A$2:$A$101=F316),Parts!$C$2:$C$101),0)))</f>
        <v/>
      </c>
      <c r="I316" s="20"/>
      <c r="J316" s="19" t="str">
        <f>IF($B316="","",N(I316)*N(Dashboard!$B$6))</f>
        <v/>
      </c>
      <c r="K316" s="19" t="str">
        <f>IF($B316="","",H316+J316)</f>
        <v/>
      </c>
      <c r="L316" s="18" t="str">
        <f>IF(COUNTA($A316:$G316,$I316)=0,"",IF($B316="","Check ID",IF(SUMPRODUCT(--(Assets!$A$2:$A$201=$B316))&lt;&gt;1,"Check ID",IF(OR(AND($F316&lt;&gt;"",SUMPRODUCT(--(Parts!$A$2:$A$101=$F316))&lt;&gt;1),AND($F316="",N($G316)&gt;0)),"Check part",IF(OR(NOT(AND(ISNUMBER(A316),N(A316)&gt;=18264,N(A316)&lt;=73050)),NOT(OR(C316="PM",C316="Repair",C316="Inspection")),AND($F316&lt;&gt;"",$G316=""),AND($G316&lt;&gt;"",NOT(AND(ISNUMBER(G316),N(G316)&gt;=0,N(G316)&lt;=10000))),NOT(AND(ISNUMBER(I316),N(I316)&gt;=0,N(I316)&lt;=1000))),"Check inputs","OK")))))</f>
        <v/>
      </c>
      <c r="M316" s="21">
        <f>IF(AND($C316="PM",AND(ISNUMBER($A316),N($A316)&gt;=18264,N($A316)&lt;=73050)),$A316,0)</f>
        <v>0</v>
      </c>
    </row>
    <row r="317" ht="22" customHeight="1" spans="1:13" x14ac:dyDescent="0.25">
      <c r="A317" s="14"/>
      <c r="B317" s="12"/>
      <c r="C317" s="12"/>
      <c r="D317" s="13"/>
      <c r="E317" s="13"/>
      <c r="F317" s="12"/>
      <c r="G317" s="12"/>
      <c r="H317" s="19" t="str">
        <f>IF($B317="","",IF(F317="",0,IF(SUMPRODUCT(--(Parts!$A$2:$A$101=F317))=1,N(G317)*SUMPRODUCT(--(Parts!$A$2:$A$101=F317),Parts!$C$2:$C$101),0)))</f>
        <v/>
      </c>
      <c r="I317" s="20"/>
      <c r="J317" s="19" t="str">
        <f>IF($B317="","",N(I317)*N(Dashboard!$B$6))</f>
        <v/>
      </c>
      <c r="K317" s="19" t="str">
        <f>IF($B317="","",H317+J317)</f>
        <v/>
      </c>
      <c r="L317" s="18" t="str">
        <f>IF(COUNTA($A317:$G317,$I317)=0,"",IF($B317="","Check ID",IF(SUMPRODUCT(--(Assets!$A$2:$A$201=$B317))&lt;&gt;1,"Check ID",IF(OR(AND($F317&lt;&gt;"",SUMPRODUCT(--(Parts!$A$2:$A$101=$F317))&lt;&gt;1),AND($F317="",N($G317)&gt;0)),"Check part",IF(OR(NOT(AND(ISNUMBER(A317),N(A317)&gt;=18264,N(A317)&lt;=73050)),NOT(OR(C317="PM",C317="Repair",C317="Inspection")),AND($F317&lt;&gt;"",$G317=""),AND($G317&lt;&gt;"",NOT(AND(ISNUMBER(G317),N(G317)&gt;=0,N(G317)&lt;=10000))),NOT(AND(ISNUMBER(I317),N(I317)&gt;=0,N(I317)&lt;=1000))),"Check inputs","OK")))))</f>
        <v/>
      </c>
      <c r="M317" s="21">
        <f>IF(AND($C317="PM",AND(ISNUMBER($A317),N($A317)&gt;=18264,N($A317)&lt;=73050)),$A317,0)</f>
        <v>0</v>
      </c>
    </row>
    <row r="318" ht="22" customHeight="1" spans="1:13" x14ac:dyDescent="0.25">
      <c r="A318" s="14"/>
      <c r="B318" s="12"/>
      <c r="C318" s="12"/>
      <c r="D318" s="13"/>
      <c r="E318" s="13"/>
      <c r="F318" s="12"/>
      <c r="G318" s="12"/>
      <c r="H318" s="19" t="str">
        <f>IF($B318="","",IF(F318="",0,IF(SUMPRODUCT(--(Parts!$A$2:$A$101=F318))=1,N(G318)*SUMPRODUCT(--(Parts!$A$2:$A$101=F318),Parts!$C$2:$C$101),0)))</f>
        <v/>
      </c>
      <c r="I318" s="20"/>
      <c r="J318" s="19" t="str">
        <f>IF($B318="","",N(I318)*N(Dashboard!$B$6))</f>
        <v/>
      </c>
      <c r="K318" s="19" t="str">
        <f>IF($B318="","",H318+J318)</f>
        <v/>
      </c>
      <c r="L318" s="18" t="str">
        <f>IF(COUNTA($A318:$G318,$I318)=0,"",IF($B318="","Check ID",IF(SUMPRODUCT(--(Assets!$A$2:$A$201=$B318))&lt;&gt;1,"Check ID",IF(OR(AND($F318&lt;&gt;"",SUMPRODUCT(--(Parts!$A$2:$A$101=$F318))&lt;&gt;1),AND($F318="",N($G318)&gt;0)),"Check part",IF(OR(NOT(AND(ISNUMBER(A318),N(A318)&gt;=18264,N(A318)&lt;=73050)),NOT(OR(C318="PM",C318="Repair",C318="Inspection")),AND($F318&lt;&gt;"",$G318=""),AND($G318&lt;&gt;"",NOT(AND(ISNUMBER(G318),N(G318)&gt;=0,N(G318)&lt;=10000))),NOT(AND(ISNUMBER(I318),N(I318)&gt;=0,N(I318)&lt;=1000))),"Check inputs","OK")))))</f>
        <v/>
      </c>
      <c r="M318" s="21">
        <f>IF(AND($C318="PM",AND(ISNUMBER($A318),N($A318)&gt;=18264,N($A318)&lt;=73050)),$A318,0)</f>
        <v>0</v>
      </c>
    </row>
    <row r="319" ht="22" customHeight="1" spans="1:13" x14ac:dyDescent="0.25">
      <c r="A319" s="14"/>
      <c r="B319" s="12"/>
      <c r="C319" s="12"/>
      <c r="D319" s="13"/>
      <c r="E319" s="13"/>
      <c r="F319" s="12"/>
      <c r="G319" s="12"/>
      <c r="H319" s="19" t="str">
        <f>IF($B319="","",IF(F319="",0,IF(SUMPRODUCT(--(Parts!$A$2:$A$101=F319))=1,N(G319)*SUMPRODUCT(--(Parts!$A$2:$A$101=F319),Parts!$C$2:$C$101),0)))</f>
        <v/>
      </c>
      <c r="I319" s="20"/>
      <c r="J319" s="19" t="str">
        <f>IF($B319="","",N(I319)*N(Dashboard!$B$6))</f>
        <v/>
      </c>
      <c r="K319" s="19" t="str">
        <f>IF($B319="","",H319+J319)</f>
        <v/>
      </c>
      <c r="L319" s="18" t="str">
        <f>IF(COUNTA($A319:$G319,$I319)=0,"",IF($B319="","Check ID",IF(SUMPRODUCT(--(Assets!$A$2:$A$201=$B319))&lt;&gt;1,"Check ID",IF(OR(AND($F319&lt;&gt;"",SUMPRODUCT(--(Parts!$A$2:$A$101=$F319))&lt;&gt;1),AND($F319="",N($G319)&gt;0)),"Check part",IF(OR(NOT(AND(ISNUMBER(A319),N(A319)&gt;=18264,N(A319)&lt;=73050)),NOT(OR(C319="PM",C319="Repair",C319="Inspection")),AND($F319&lt;&gt;"",$G319=""),AND($G319&lt;&gt;"",NOT(AND(ISNUMBER(G319),N(G319)&gt;=0,N(G319)&lt;=10000))),NOT(AND(ISNUMBER(I319),N(I319)&gt;=0,N(I319)&lt;=1000))),"Check inputs","OK")))))</f>
        <v/>
      </c>
      <c r="M319" s="21">
        <f>IF(AND($C319="PM",AND(ISNUMBER($A319),N($A319)&gt;=18264,N($A319)&lt;=73050)),$A319,0)</f>
        <v>0</v>
      </c>
    </row>
    <row r="320" ht="22" customHeight="1" spans="1:13" x14ac:dyDescent="0.25">
      <c r="A320" s="14"/>
      <c r="B320" s="12"/>
      <c r="C320" s="12"/>
      <c r="D320" s="13"/>
      <c r="E320" s="13"/>
      <c r="F320" s="12"/>
      <c r="G320" s="12"/>
      <c r="H320" s="19" t="str">
        <f>IF($B320="","",IF(F320="",0,IF(SUMPRODUCT(--(Parts!$A$2:$A$101=F320))=1,N(G320)*SUMPRODUCT(--(Parts!$A$2:$A$101=F320),Parts!$C$2:$C$101),0)))</f>
        <v/>
      </c>
      <c r="I320" s="20"/>
      <c r="J320" s="19" t="str">
        <f>IF($B320="","",N(I320)*N(Dashboard!$B$6))</f>
        <v/>
      </c>
      <c r="K320" s="19" t="str">
        <f>IF($B320="","",H320+J320)</f>
        <v/>
      </c>
      <c r="L320" s="18" t="str">
        <f>IF(COUNTA($A320:$G320,$I320)=0,"",IF($B320="","Check ID",IF(SUMPRODUCT(--(Assets!$A$2:$A$201=$B320))&lt;&gt;1,"Check ID",IF(OR(AND($F320&lt;&gt;"",SUMPRODUCT(--(Parts!$A$2:$A$101=$F320))&lt;&gt;1),AND($F320="",N($G320)&gt;0)),"Check part",IF(OR(NOT(AND(ISNUMBER(A320),N(A320)&gt;=18264,N(A320)&lt;=73050)),NOT(OR(C320="PM",C320="Repair",C320="Inspection")),AND($F320&lt;&gt;"",$G320=""),AND($G320&lt;&gt;"",NOT(AND(ISNUMBER(G320),N(G320)&gt;=0,N(G320)&lt;=10000))),NOT(AND(ISNUMBER(I320),N(I320)&gt;=0,N(I320)&lt;=1000))),"Check inputs","OK")))))</f>
        <v/>
      </c>
      <c r="M320" s="21">
        <f>IF(AND($C320="PM",AND(ISNUMBER($A320),N($A320)&gt;=18264,N($A320)&lt;=73050)),$A320,0)</f>
        <v>0</v>
      </c>
    </row>
    <row r="321" ht="22" customHeight="1" spans="1:13" x14ac:dyDescent="0.25">
      <c r="A321" s="14"/>
      <c r="B321" s="12"/>
      <c r="C321" s="12"/>
      <c r="D321" s="13"/>
      <c r="E321" s="13"/>
      <c r="F321" s="12"/>
      <c r="G321" s="12"/>
      <c r="H321" s="19" t="str">
        <f>IF($B321="","",IF(F321="",0,IF(SUMPRODUCT(--(Parts!$A$2:$A$101=F321))=1,N(G321)*SUMPRODUCT(--(Parts!$A$2:$A$101=F321),Parts!$C$2:$C$101),0)))</f>
        <v/>
      </c>
      <c r="I321" s="20"/>
      <c r="J321" s="19" t="str">
        <f>IF($B321="","",N(I321)*N(Dashboard!$B$6))</f>
        <v/>
      </c>
      <c r="K321" s="19" t="str">
        <f>IF($B321="","",H321+J321)</f>
        <v/>
      </c>
      <c r="L321" s="18" t="str">
        <f>IF(COUNTA($A321:$G321,$I321)=0,"",IF($B321="","Check ID",IF(SUMPRODUCT(--(Assets!$A$2:$A$201=$B321))&lt;&gt;1,"Check ID",IF(OR(AND($F321&lt;&gt;"",SUMPRODUCT(--(Parts!$A$2:$A$101=$F321))&lt;&gt;1),AND($F321="",N($G321)&gt;0)),"Check part",IF(OR(NOT(AND(ISNUMBER(A321),N(A321)&gt;=18264,N(A321)&lt;=73050)),NOT(OR(C321="PM",C321="Repair",C321="Inspection")),AND($F321&lt;&gt;"",$G321=""),AND($G321&lt;&gt;"",NOT(AND(ISNUMBER(G321),N(G321)&gt;=0,N(G321)&lt;=10000))),NOT(AND(ISNUMBER(I321),N(I321)&gt;=0,N(I321)&lt;=1000))),"Check inputs","OK")))))</f>
        <v/>
      </c>
      <c r="M321" s="21">
        <f>IF(AND($C321="PM",AND(ISNUMBER($A321),N($A321)&gt;=18264,N($A321)&lt;=73050)),$A321,0)</f>
        <v>0</v>
      </c>
    </row>
    <row r="322" ht="22" customHeight="1" spans="1:13" x14ac:dyDescent="0.25">
      <c r="A322" s="14"/>
      <c r="B322" s="12"/>
      <c r="C322" s="12"/>
      <c r="D322" s="13"/>
      <c r="E322" s="13"/>
      <c r="F322" s="12"/>
      <c r="G322" s="12"/>
      <c r="H322" s="19" t="str">
        <f>IF($B322="","",IF(F322="",0,IF(SUMPRODUCT(--(Parts!$A$2:$A$101=F322))=1,N(G322)*SUMPRODUCT(--(Parts!$A$2:$A$101=F322),Parts!$C$2:$C$101),0)))</f>
        <v/>
      </c>
      <c r="I322" s="20"/>
      <c r="J322" s="19" t="str">
        <f>IF($B322="","",N(I322)*N(Dashboard!$B$6))</f>
        <v/>
      </c>
      <c r="K322" s="19" t="str">
        <f>IF($B322="","",H322+J322)</f>
        <v/>
      </c>
      <c r="L322" s="18" t="str">
        <f>IF(COUNTA($A322:$G322,$I322)=0,"",IF($B322="","Check ID",IF(SUMPRODUCT(--(Assets!$A$2:$A$201=$B322))&lt;&gt;1,"Check ID",IF(OR(AND($F322&lt;&gt;"",SUMPRODUCT(--(Parts!$A$2:$A$101=$F322))&lt;&gt;1),AND($F322="",N($G322)&gt;0)),"Check part",IF(OR(NOT(AND(ISNUMBER(A322),N(A322)&gt;=18264,N(A322)&lt;=73050)),NOT(OR(C322="PM",C322="Repair",C322="Inspection")),AND($F322&lt;&gt;"",$G322=""),AND($G322&lt;&gt;"",NOT(AND(ISNUMBER(G322),N(G322)&gt;=0,N(G322)&lt;=10000))),NOT(AND(ISNUMBER(I322),N(I322)&gt;=0,N(I322)&lt;=1000))),"Check inputs","OK")))))</f>
        <v/>
      </c>
      <c r="M322" s="21">
        <f>IF(AND($C322="PM",AND(ISNUMBER($A322),N($A322)&gt;=18264,N($A322)&lt;=73050)),$A322,0)</f>
        <v>0</v>
      </c>
    </row>
    <row r="323" ht="22" customHeight="1" spans="1:13" x14ac:dyDescent="0.25">
      <c r="A323" s="14"/>
      <c r="B323" s="12"/>
      <c r="C323" s="12"/>
      <c r="D323" s="13"/>
      <c r="E323" s="13"/>
      <c r="F323" s="12"/>
      <c r="G323" s="12"/>
      <c r="H323" s="19" t="str">
        <f>IF($B323="","",IF(F323="",0,IF(SUMPRODUCT(--(Parts!$A$2:$A$101=F323))=1,N(G323)*SUMPRODUCT(--(Parts!$A$2:$A$101=F323),Parts!$C$2:$C$101),0)))</f>
        <v/>
      </c>
      <c r="I323" s="20"/>
      <c r="J323" s="19" t="str">
        <f>IF($B323="","",N(I323)*N(Dashboard!$B$6))</f>
        <v/>
      </c>
      <c r="K323" s="19" t="str">
        <f>IF($B323="","",H323+J323)</f>
        <v/>
      </c>
      <c r="L323" s="18" t="str">
        <f>IF(COUNTA($A323:$G323,$I323)=0,"",IF($B323="","Check ID",IF(SUMPRODUCT(--(Assets!$A$2:$A$201=$B323))&lt;&gt;1,"Check ID",IF(OR(AND($F323&lt;&gt;"",SUMPRODUCT(--(Parts!$A$2:$A$101=$F323))&lt;&gt;1),AND($F323="",N($G323)&gt;0)),"Check part",IF(OR(NOT(AND(ISNUMBER(A323),N(A323)&gt;=18264,N(A323)&lt;=73050)),NOT(OR(C323="PM",C323="Repair",C323="Inspection")),AND($F323&lt;&gt;"",$G323=""),AND($G323&lt;&gt;"",NOT(AND(ISNUMBER(G323),N(G323)&gt;=0,N(G323)&lt;=10000))),NOT(AND(ISNUMBER(I323),N(I323)&gt;=0,N(I323)&lt;=1000))),"Check inputs","OK")))))</f>
        <v/>
      </c>
      <c r="M323" s="21">
        <f>IF(AND($C323="PM",AND(ISNUMBER($A323),N($A323)&gt;=18264,N($A323)&lt;=73050)),$A323,0)</f>
        <v>0</v>
      </c>
    </row>
    <row r="324" ht="22" customHeight="1" spans="1:13" x14ac:dyDescent="0.25">
      <c r="A324" s="14"/>
      <c r="B324" s="12"/>
      <c r="C324" s="12"/>
      <c r="D324" s="13"/>
      <c r="E324" s="13"/>
      <c r="F324" s="12"/>
      <c r="G324" s="12"/>
      <c r="H324" s="19" t="str">
        <f>IF($B324="","",IF(F324="",0,IF(SUMPRODUCT(--(Parts!$A$2:$A$101=F324))=1,N(G324)*SUMPRODUCT(--(Parts!$A$2:$A$101=F324),Parts!$C$2:$C$101),0)))</f>
        <v/>
      </c>
      <c r="I324" s="20"/>
      <c r="J324" s="19" t="str">
        <f>IF($B324="","",N(I324)*N(Dashboard!$B$6))</f>
        <v/>
      </c>
      <c r="K324" s="19" t="str">
        <f>IF($B324="","",H324+J324)</f>
        <v/>
      </c>
      <c r="L324" s="18" t="str">
        <f>IF(COUNTA($A324:$G324,$I324)=0,"",IF($B324="","Check ID",IF(SUMPRODUCT(--(Assets!$A$2:$A$201=$B324))&lt;&gt;1,"Check ID",IF(OR(AND($F324&lt;&gt;"",SUMPRODUCT(--(Parts!$A$2:$A$101=$F324))&lt;&gt;1),AND($F324="",N($G324)&gt;0)),"Check part",IF(OR(NOT(AND(ISNUMBER(A324),N(A324)&gt;=18264,N(A324)&lt;=73050)),NOT(OR(C324="PM",C324="Repair",C324="Inspection")),AND($F324&lt;&gt;"",$G324=""),AND($G324&lt;&gt;"",NOT(AND(ISNUMBER(G324),N(G324)&gt;=0,N(G324)&lt;=10000))),NOT(AND(ISNUMBER(I324),N(I324)&gt;=0,N(I324)&lt;=1000))),"Check inputs","OK")))))</f>
        <v/>
      </c>
      <c r="M324" s="21">
        <f>IF(AND($C324="PM",AND(ISNUMBER($A324),N($A324)&gt;=18264,N($A324)&lt;=73050)),$A324,0)</f>
        <v>0</v>
      </c>
    </row>
    <row r="325" ht="22" customHeight="1" spans="1:13" x14ac:dyDescent="0.25">
      <c r="A325" s="14"/>
      <c r="B325" s="12"/>
      <c r="C325" s="12"/>
      <c r="D325" s="13"/>
      <c r="E325" s="13"/>
      <c r="F325" s="12"/>
      <c r="G325" s="12"/>
      <c r="H325" s="19" t="str">
        <f>IF($B325="","",IF(F325="",0,IF(SUMPRODUCT(--(Parts!$A$2:$A$101=F325))=1,N(G325)*SUMPRODUCT(--(Parts!$A$2:$A$101=F325),Parts!$C$2:$C$101),0)))</f>
        <v/>
      </c>
      <c r="I325" s="20"/>
      <c r="J325" s="19" t="str">
        <f>IF($B325="","",N(I325)*N(Dashboard!$B$6))</f>
        <v/>
      </c>
      <c r="K325" s="19" t="str">
        <f>IF($B325="","",H325+J325)</f>
        <v/>
      </c>
      <c r="L325" s="18" t="str">
        <f>IF(COUNTA($A325:$G325,$I325)=0,"",IF($B325="","Check ID",IF(SUMPRODUCT(--(Assets!$A$2:$A$201=$B325))&lt;&gt;1,"Check ID",IF(OR(AND($F325&lt;&gt;"",SUMPRODUCT(--(Parts!$A$2:$A$101=$F325))&lt;&gt;1),AND($F325="",N($G325)&gt;0)),"Check part",IF(OR(NOT(AND(ISNUMBER(A325),N(A325)&gt;=18264,N(A325)&lt;=73050)),NOT(OR(C325="PM",C325="Repair",C325="Inspection")),AND($F325&lt;&gt;"",$G325=""),AND($G325&lt;&gt;"",NOT(AND(ISNUMBER(G325),N(G325)&gt;=0,N(G325)&lt;=10000))),NOT(AND(ISNUMBER(I325),N(I325)&gt;=0,N(I325)&lt;=1000))),"Check inputs","OK")))))</f>
        <v/>
      </c>
      <c r="M325" s="21">
        <f>IF(AND($C325="PM",AND(ISNUMBER($A325),N($A325)&gt;=18264,N($A325)&lt;=73050)),$A325,0)</f>
        <v>0</v>
      </c>
    </row>
    <row r="326" ht="22" customHeight="1" spans="1:13" x14ac:dyDescent="0.25">
      <c r="A326" s="14"/>
      <c r="B326" s="12"/>
      <c r="C326" s="12"/>
      <c r="D326" s="13"/>
      <c r="E326" s="13"/>
      <c r="F326" s="12"/>
      <c r="G326" s="12"/>
      <c r="H326" s="19" t="str">
        <f>IF($B326="","",IF(F326="",0,IF(SUMPRODUCT(--(Parts!$A$2:$A$101=F326))=1,N(G326)*SUMPRODUCT(--(Parts!$A$2:$A$101=F326),Parts!$C$2:$C$101),0)))</f>
        <v/>
      </c>
      <c r="I326" s="20"/>
      <c r="J326" s="19" t="str">
        <f>IF($B326="","",N(I326)*N(Dashboard!$B$6))</f>
        <v/>
      </c>
      <c r="K326" s="19" t="str">
        <f>IF($B326="","",H326+J326)</f>
        <v/>
      </c>
      <c r="L326" s="18" t="str">
        <f>IF(COUNTA($A326:$G326,$I326)=0,"",IF($B326="","Check ID",IF(SUMPRODUCT(--(Assets!$A$2:$A$201=$B326))&lt;&gt;1,"Check ID",IF(OR(AND($F326&lt;&gt;"",SUMPRODUCT(--(Parts!$A$2:$A$101=$F326))&lt;&gt;1),AND($F326="",N($G326)&gt;0)),"Check part",IF(OR(NOT(AND(ISNUMBER(A326),N(A326)&gt;=18264,N(A326)&lt;=73050)),NOT(OR(C326="PM",C326="Repair",C326="Inspection")),AND($F326&lt;&gt;"",$G326=""),AND($G326&lt;&gt;"",NOT(AND(ISNUMBER(G326),N(G326)&gt;=0,N(G326)&lt;=10000))),NOT(AND(ISNUMBER(I326),N(I326)&gt;=0,N(I326)&lt;=1000))),"Check inputs","OK")))))</f>
        <v/>
      </c>
      <c r="M326" s="21">
        <f>IF(AND($C326="PM",AND(ISNUMBER($A326),N($A326)&gt;=18264,N($A326)&lt;=73050)),$A326,0)</f>
        <v>0</v>
      </c>
    </row>
    <row r="327" ht="22" customHeight="1" spans="1:13" x14ac:dyDescent="0.25">
      <c r="A327" s="14"/>
      <c r="B327" s="12"/>
      <c r="C327" s="12"/>
      <c r="D327" s="13"/>
      <c r="E327" s="13"/>
      <c r="F327" s="12"/>
      <c r="G327" s="12"/>
      <c r="H327" s="19" t="str">
        <f>IF($B327="","",IF(F327="",0,IF(SUMPRODUCT(--(Parts!$A$2:$A$101=F327))=1,N(G327)*SUMPRODUCT(--(Parts!$A$2:$A$101=F327),Parts!$C$2:$C$101),0)))</f>
        <v/>
      </c>
      <c r="I327" s="20"/>
      <c r="J327" s="19" t="str">
        <f>IF($B327="","",N(I327)*N(Dashboard!$B$6))</f>
        <v/>
      </c>
      <c r="K327" s="19" t="str">
        <f>IF($B327="","",H327+J327)</f>
        <v/>
      </c>
      <c r="L327" s="18" t="str">
        <f>IF(COUNTA($A327:$G327,$I327)=0,"",IF($B327="","Check ID",IF(SUMPRODUCT(--(Assets!$A$2:$A$201=$B327))&lt;&gt;1,"Check ID",IF(OR(AND($F327&lt;&gt;"",SUMPRODUCT(--(Parts!$A$2:$A$101=$F327))&lt;&gt;1),AND($F327="",N($G327)&gt;0)),"Check part",IF(OR(NOT(AND(ISNUMBER(A327),N(A327)&gt;=18264,N(A327)&lt;=73050)),NOT(OR(C327="PM",C327="Repair",C327="Inspection")),AND($F327&lt;&gt;"",$G327=""),AND($G327&lt;&gt;"",NOT(AND(ISNUMBER(G327),N(G327)&gt;=0,N(G327)&lt;=10000))),NOT(AND(ISNUMBER(I327),N(I327)&gt;=0,N(I327)&lt;=1000))),"Check inputs","OK")))))</f>
        <v/>
      </c>
      <c r="M327" s="21">
        <f>IF(AND($C327="PM",AND(ISNUMBER($A327),N($A327)&gt;=18264,N($A327)&lt;=73050)),$A327,0)</f>
        <v>0</v>
      </c>
    </row>
    <row r="328" ht="22" customHeight="1" spans="1:13" x14ac:dyDescent="0.25">
      <c r="A328" s="14"/>
      <c r="B328" s="12"/>
      <c r="C328" s="12"/>
      <c r="D328" s="13"/>
      <c r="E328" s="13"/>
      <c r="F328" s="12"/>
      <c r="G328" s="12"/>
      <c r="H328" s="19" t="str">
        <f>IF($B328="","",IF(F328="",0,IF(SUMPRODUCT(--(Parts!$A$2:$A$101=F328))=1,N(G328)*SUMPRODUCT(--(Parts!$A$2:$A$101=F328),Parts!$C$2:$C$101),0)))</f>
        <v/>
      </c>
      <c r="I328" s="20"/>
      <c r="J328" s="19" t="str">
        <f>IF($B328="","",N(I328)*N(Dashboard!$B$6))</f>
        <v/>
      </c>
      <c r="K328" s="19" t="str">
        <f>IF($B328="","",H328+J328)</f>
        <v/>
      </c>
      <c r="L328" s="18" t="str">
        <f>IF(COUNTA($A328:$G328,$I328)=0,"",IF($B328="","Check ID",IF(SUMPRODUCT(--(Assets!$A$2:$A$201=$B328))&lt;&gt;1,"Check ID",IF(OR(AND($F328&lt;&gt;"",SUMPRODUCT(--(Parts!$A$2:$A$101=$F328))&lt;&gt;1),AND($F328="",N($G328)&gt;0)),"Check part",IF(OR(NOT(AND(ISNUMBER(A328),N(A328)&gt;=18264,N(A328)&lt;=73050)),NOT(OR(C328="PM",C328="Repair",C328="Inspection")),AND($F328&lt;&gt;"",$G328=""),AND($G328&lt;&gt;"",NOT(AND(ISNUMBER(G328),N(G328)&gt;=0,N(G328)&lt;=10000))),NOT(AND(ISNUMBER(I328),N(I328)&gt;=0,N(I328)&lt;=1000))),"Check inputs","OK")))))</f>
        <v/>
      </c>
      <c r="M328" s="21">
        <f>IF(AND($C328="PM",AND(ISNUMBER($A328),N($A328)&gt;=18264,N($A328)&lt;=73050)),$A328,0)</f>
        <v>0</v>
      </c>
    </row>
    <row r="329" ht="22" customHeight="1" spans="1:13" x14ac:dyDescent="0.25">
      <c r="A329" s="14"/>
      <c r="B329" s="12"/>
      <c r="C329" s="12"/>
      <c r="D329" s="13"/>
      <c r="E329" s="13"/>
      <c r="F329" s="12"/>
      <c r="G329" s="12"/>
      <c r="H329" s="19" t="str">
        <f>IF($B329="","",IF(F329="",0,IF(SUMPRODUCT(--(Parts!$A$2:$A$101=F329))=1,N(G329)*SUMPRODUCT(--(Parts!$A$2:$A$101=F329),Parts!$C$2:$C$101),0)))</f>
        <v/>
      </c>
      <c r="I329" s="20"/>
      <c r="J329" s="19" t="str">
        <f>IF($B329="","",N(I329)*N(Dashboard!$B$6))</f>
        <v/>
      </c>
      <c r="K329" s="19" t="str">
        <f>IF($B329="","",H329+J329)</f>
        <v/>
      </c>
      <c r="L329" s="18" t="str">
        <f>IF(COUNTA($A329:$G329,$I329)=0,"",IF($B329="","Check ID",IF(SUMPRODUCT(--(Assets!$A$2:$A$201=$B329))&lt;&gt;1,"Check ID",IF(OR(AND($F329&lt;&gt;"",SUMPRODUCT(--(Parts!$A$2:$A$101=$F329))&lt;&gt;1),AND($F329="",N($G329)&gt;0)),"Check part",IF(OR(NOT(AND(ISNUMBER(A329),N(A329)&gt;=18264,N(A329)&lt;=73050)),NOT(OR(C329="PM",C329="Repair",C329="Inspection")),AND($F329&lt;&gt;"",$G329=""),AND($G329&lt;&gt;"",NOT(AND(ISNUMBER(G329),N(G329)&gt;=0,N(G329)&lt;=10000))),NOT(AND(ISNUMBER(I329),N(I329)&gt;=0,N(I329)&lt;=1000))),"Check inputs","OK")))))</f>
        <v/>
      </c>
      <c r="M329" s="21">
        <f>IF(AND($C329="PM",AND(ISNUMBER($A329),N($A329)&gt;=18264,N($A329)&lt;=73050)),$A329,0)</f>
        <v>0</v>
      </c>
    </row>
    <row r="330" ht="22" customHeight="1" spans="1:13" x14ac:dyDescent="0.25">
      <c r="A330" s="14"/>
      <c r="B330" s="12"/>
      <c r="C330" s="12"/>
      <c r="D330" s="13"/>
      <c r="E330" s="13"/>
      <c r="F330" s="12"/>
      <c r="G330" s="12"/>
      <c r="H330" s="19" t="str">
        <f>IF($B330="","",IF(F330="",0,IF(SUMPRODUCT(--(Parts!$A$2:$A$101=F330))=1,N(G330)*SUMPRODUCT(--(Parts!$A$2:$A$101=F330),Parts!$C$2:$C$101),0)))</f>
        <v/>
      </c>
      <c r="I330" s="20"/>
      <c r="J330" s="19" t="str">
        <f>IF($B330="","",N(I330)*N(Dashboard!$B$6))</f>
        <v/>
      </c>
      <c r="K330" s="19" t="str">
        <f>IF($B330="","",H330+J330)</f>
        <v/>
      </c>
      <c r="L330" s="18" t="str">
        <f>IF(COUNTA($A330:$G330,$I330)=0,"",IF($B330="","Check ID",IF(SUMPRODUCT(--(Assets!$A$2:$A$201=$B330))&lt;&gt;1,"Check ID",IF(OR(AND($F330&lt;&gt;"",SUMPRODUCT(--(Parts!$A$2:$A$101=$F330))&lt;&gt;1),AND($F330="",N($G330)&gt;0)),"Check part",IF(OR(NOT(AND(ISNUMBER(A330),N(A330)&gt;=18264,N(A330)&lt;=73050)),NOT(OR(C330="PM",C330="Repair",C330="Inspection")),AND($F330&lt;&gt;"",$G330=""),AND($G330&lt;&gt;"",NOT(AND(ISNUMBER(G330),N(G330)&gt;=0,N(G330)&lt;=10000))),NOT(AND(ISNUMBER(I330),N(I330)&gt;=0,N(I330)&lt;=1000))),"Check inputs","OK")))))</f>
        <v/>
      </c>
      <c r="M330" s="21">
        <f>IF(AND($C330="PM",AND(ISNUMBER($A330),N($A330)&gt;=18264,N($A330)&lt;=73050)),$A330,0)</f>
        <v>0</v>
      </c>
    </row>
    <row r="331" ht="22" customHeight="1" spans="1:13" x14ac:dyDescent="0.25">
      <c r="A331" s="14"/>
      <c r="B331" s="12"/>
      <c r="C331" s="12"/>
      <c r="D331" s="13"/>
      <c r="E331" s="13"/>
      <c r="F331" s="12"/>
      <c r="G331" s="12"/>
      <c r="H331" s="19" t="str">
        <f>IF($B331="","",IF(F331="",0,IF(SUMPRODUCT(--(Parts!$A$2:$A$101=F331))=1,N(G331)*SUMPRODUCT(--(Parts!$A$2:$A$101=F331),Parts!$C$2:$C$101),0)))</f>
        <v/>
      </c>
      <c r="I331" s="20"/>
      <c r="J331" s="19" t="str">
        <f>IF($B331="","",N(I331)*N(Dashboard!$B$6))</f>
        <v/>
      </c>
      <c r="K331" s="19" t="str">
        <f>IF($B331="","",H331+J331)</f>
        <v/>
      </c>
      <c r="L331" s="18" t="str">
        <f>IF(COUNTA($A331:$G331,$I331)=0,"",IF($B331="","Check ID",IF(SUMPRODUCT(--(Assets!$A$2:$A$201=$B331))&lt;&gt;1,"Check ID",IF(OR(AND($F331&lt;&gt;"",SUMPRODUCT(--(Parts!$A$2:$A$101=$F331))&lt;&gt;1),AND($F331="",N($G331)&gt;0)),"Check part",IF(OR(NOT(AND(ISNUMBER(A331),N(A331)&gt;=18264,N(A331)&lt;=73050)),NOT(OR(C331="PM",C331="Repair",C331="Inspection")),AND($F331&lt;&gt;"",$G331=""),AND($G331&lt;&gt;"",NOT(AND(ISNUMBER(G331),N(G331)&gt;=0,N(G331)&lt;=10000))),NOT(AND(ISNUMBER(I331),N(I331)&gt;=0,N(I331)&lt;=1000))),"Check inputs","OK")))))</f>
        <v/>
      </c>
      <c r="M331" s="21">
        <f>IF(AND($C331="PM",AND(ISNUMBER($A331),N($A331)&gt;=18264,N($A331)&lt;=73050)),$A331,0)</f>
        <v>0</v>
      </c>
    </row>
    <row r="332" ht="22" customHeight="1" spans="1:13" x14ac:dyDescent="0.25">
      <c r="A332" s="14"/>
      <c r="B332" s="12"/>
      <c r="C332" s="12"/>
      <c r="D332" s="13"/>
      <c r="E332" s="13"/>
      <c r="F332" s="12"/>
      <c r="G332" s="12"/>
      <c r="H332" s="19" t="str">
        <f>IF($B332="","",IF(F332="",0,IF(SUMPRODUCT(--(Parts!$A$2:$A$101=F332))=1,N(G332)*SUMPRODUCT(--(Parts!$A$2:$A$101=F332),Parts!$C$2:$C$101),0)))</f>
        <v/>
      </c>
      <c r="I332" s="20"/>
      <c r="J332" s="19" t="str">
        <f>IF($B332="","",N(I332)*N(Dashboard!$B$6))</f>
        <v/>
      </c>
      <c r="K332" s="19" t="str">
        <f>IF($B332="","",H332+J332)</f>
        <v/>
      </c>
      <c r="L332" s="18" t="str">
        <f>IF(COUNTA($A332:$G332,$I332)=0,"",IF($B332="","Check ID",IF(SUMPRODUCT(--(Assets!$A$2:$A$201=$B332))&lt;&gt;1,"Check ID",IF(OR(AND($F332&lt;&gt;"",SUMPRODUCT(--(Parts!$A$2:$A$101=$F332))&lt;&gt;1),AND($F332="",N($G332)&gt;0)),"Check part",IF(OR(NOT(AND(ISNUMBER(A332),N(A332)&gt;=18264,N(A332)&lt;=73050)),NOT(OR(C332="PM",C332="Repair",C332="Inspection")),AND($F332&lt;&gt;"",$G332=""),AND($G332&lt;&gt;"",NOT(AND(ISNUMBER(G332),N(G332)&gt;=0,N(G332)&lt;=10000))),NOT(AND(ISNUMBER(I332),N(I332)&gt;=0,N(I332)&lt;=1000))),"Check inputs","OK")))))</f>
        <v/>
      </c>
      <c r="M332" s="21">
        <f>IF(AND($C332="PM",AND(ISNUMBER($A332),N($A332)&gt;=18264,N($A332)&lt;=73050)),$A332,0)</f>
        <v>0</v>
      </c>
    </row>
    <row r="333" ht="22" customHeight="1" spans="1:13" x14ac:dyDescent="0.25">
      <c r="A333" s="14"/>
      <c r="B333" s="12"/>
      <c r="C333" s="12"/>
      <c r="D333" s="13"/>
      <c r="E333" s="13"/>
      <c r="F333" s="12"/>
      <c r="G333" s="12"/>
      <c r="H333" s="19" t="str">
        <f>IF($B333="","",IF(F333="",0,IF(SUMPRODUCT(--(Parts!$A$2:$A$101=F333))=1,N(G333)*SUMPRODUCT(--(Parts!$A$2:$A$101=F333),Parts!$C$2:$C$101),0)))</f>
        <v/>
      </c>
      <c r="I333" s="20"/>
      <c r="J333" s="19" t="str">
        <f>IF($B333="","",N(I333)*N(Dashboard!$B$6))</f>
        <v/>
      </c>
      <c r="K333" s="19" t="str">
        <f>IF($B333="","",H333+J333)</f>
        <v/>
      </c>
      <c r="L333" s="18" t="str">
        <f>IF(COUNTA($A333:$G333,$I333)=0,"",IF($B333="","Check ID",IF(SUMPRODUCT(--(Assets!$A$2:$A$201=$B333))&lt;&gt;1,"Check ID",IF(OR(AND($F333&lt;&gt;"",SUMPRODUCT(--(Parts!$A$2:$A$101=$F333))&lt;&gt;1),AND($F333="",N($G333)&gt;0)),"Check part",IF(OR(NOT(AND(ISNUMBER(A333),N(A333)&gt;=18264,N(A333)&lt;=73050)),NOT(OR(C333="PM",C333="Repair",C333="Inspection")),AND($F333&lt;&gt;"",$G333=""),AND($G333&lt;&gt;"",NOT(AND(ISNUMBER(G333),N(G333)&gt;=0,N(G333)&lt;=10000))),NOT(AND(ISNUMBER(I333),N(I333)&gt;=0,N(I333)&lt;=1000))),"Check inputs","OK")))))</f>
        <v/>
      </c>
      <c r="M333" s="21">
        <f>IF(AND($C333="PM",AND(ISNUMBER($A333),N($A333)&gt;=18264,N($A333)&lt;=73050)),$A333,0)</f>
        <v>0</v>
      </c>
    </row>
    <row r="334" ht="22" customHeight="1" spans="1:13" x14ac:dyDescent="0.25">
      <c r="A334" s="14"/>
      <c r="B334" s="12"/>
      <c r="C334" s="12"/>
      <c r="D334" s="13"/>
      <c r="E334" s="13"/>
      <c r="F334" s="12"/>
      <c r="G334" s="12"/>
      <c r="H334" s="19" t="str">
        <f>IF($B334="","",IF(F334="",0,IF(SUMPRODUCT(--(Parts!$A$2:$A$101=F334))=1,N(G334)*SUMPRODUCT(--(Parts!$A$2:$A$101=F334),Parts!$C$2:$C$101),0)))</f>
        <v/>
      </c>
      <c r="I334" s="20"/>
      <c r="J334" s="19" t="str">
        <f>IF($B334="","",N(I334)*N(Dashboard!$B$6))</f>
        <v/>
      </c>
      <c r="K334" s="19" t="str">
        <f>IF($B334="","",H334+J334)</f>
        <v/>
      </c>
      <c r="L334" s="18" t="str">
        <f>IF(COUNTA($A334:$G334,$I334)=0,"",IF($B334="","Check ID",IF(SUMPRODUCT(--(Assets!$A$2:$A$201=$B334))&lt;&gt;1,"Check ID",IF(OR(AND($F334&lt;&gt;"",SUMPRODUCT(--(Parts!$A$2:$A$101=$F334))&lt;&gt;1),AND($F334="",N($G334)&gt;0)),"Check part",IF(OR(NOT(AND(ISNUMBER(A334),N(A334)&gt;=18264,N(A334)&lt;=73050)),NOT(OR(C334="PM",C334="Repair",C334="Inspection")),AND($F334&lt;&gt;"",$G334=""),AND($G334&lt;&gt;"",NOT(AND(ISNUMBER(G334),N(G334)&gt;=0,N(G334)&lt;=10000))),NOT(AND(ISNUMBER(I334),N(I334)&gt;=0,N(I334)&lt;=1000))),"Check inputs","OK")))))</f>
        <v/>
      </c>
      <c r="M334" s="21">
        <f>IF(AND($C334="PM",AND(ISNUMBER($A334),N($A334)&gt;=18264,N($A334)&lt;=73050)),$A334,0)</f>
        <v>0</v>
      </c>
    </row>
    <row r="335" ht="22" customHeight="1" spans="1:13" x14ac:dyDescent="0.25">
      <c r="A335" s="14"/>
      <c r="B335" s="12"/>
      <c r="C335" s="12"/>
      <c r="D335" s="13"/>
      <c r="E335" s="13"/>
      <c r="F335" s="12"/>
      <c r="G335" s="12"/>
      <c r="H335" s="19" t="str">
        <f>IF($B335="","",IF(F335="",0,IF(SUMPRODUCT(--(Parts!$A$2:$A$101=F335))=1,N(G335)*SUMPRODUCT(--(Parts!$A$2:$A$101=F335),Parts!$C$2:$C$101),0)))</f>
        <v/>
      </c>
      <c r="I335" s="20"/>
      <c r="J335" s="19" t="str">
        <f>IF($B335="","",N(I335)*N(Dashboard!$B$6))</f>
        <v/>
      </c>
      <c r="K335" s="19" t="str">
        <f>IF($B335="","",H335+J335)</f>
        <v/>
      </c>
      <c r="L335" s="18" t="str">
        <f>IF(COUNTA($A335:$G335,$I335)=0,"",IF($B335="","Check ID",IF(SUMPRODUCT(--(Assets!$A$2:$A$201=$B335))&lt;&gt;1,"Check ID",IF(OR(AND($F335&lt;&gt;"",SUMPRODUCT(--(Parts!$A$2:$A$101=$F335))&lt;&gt;1),AND($F335="",N($G335)&gt;0)),"Check part",IF(OR(NOT(AND(ISNUMBER(A335),N(A335)&gt;=18264,N(A335)&lt;=73050)),NOT(OR(C335="PM",C335="Repair",C335="Inspection")),AND($F335&lt;&gt;"",$G335=""),AND($G335&lt;&gt;"",NOT(AND(ISNUMBER(G335),N(G335)&gt;=0,N(G335)&lt;=10000))),NOT(AND(ISNUMBER(I335),N(I335)&gt;=0,N(I335)&lt;=1000))),"Check inputs","OK")))))</f>
        <v/>
      </c>
      <c r="M335" s="21">
        <f>IF(AND($C335="PM",AND(ISNUMBER($A335),N($A335)&gt;=18264,N($A335)&lt;=73050)),$A335,0)</f>
        <v>0</v>
      </c>
    </row>
    <row r="336" ht="22" customHeight="1" spans="1:13" x14ac:dyDescent="0.25">
      <c r="A336" s="14"/>
      <c r="B336" s="12"/>
      <c r="C336" s="12"/>
      <c r="D336" s="13"/>
      <c r="E336" s="13"/>
      <c r="F336" s="12"/>
      <c r="G336" s="12"/>
      <c r="H336" s="19" t="str">
        <f>IF($B336="","",IF(F336="",0,IF(SUMPRODUCT(--(Parts!$A$2:$A$101=F336))=1,N(G336)*SUMPRODUCT(--(Parts!$A$2:$A$101=F336),Parts!$C$2:$C$101),0)))</f>
        <v/>
      </c>
      <c r="I336" s="20"/>
      <c r="J336" s="19" t="str">
        <f>IF($B336="","",N(I336)*N(Dashboard!$B$6))</f>
        <v/>
      </c>
      <c r="K336" s="19" t="str">
        <f>IF($B336="","",H336+J336)</f>
        <v/>
      </c>
      <c r="L336" s="18" t="str">
        <f>IF(COUNTA($A336:$G336,$I336)=0,"",IF($B336="","Check ID",IF(SUMPRODUCT(--(Assets!$A$2:$A$201=$B336))&lt;&gt;1,"Check ID",IF(OR(AND($F336&lt;&gt;"",SUMPRODUCT(--(Parts!$A$2:$A$101=$F336))&lt;&gt;1),AND($F336="",N($G336)&gt;0)),"Check part",IF(OR(NOT(AND(ISNUMBER(A336),N(A336)&gt;=18264,N(A336)&lt;=73050)),NOT(OR(C336="PM",C336="Repair",C336="Inspection")),AND($F336&lt;&gt;"",$G336=""),AND($G336&lt;&gt;"",NOT(AND(ISNUMBER(G336),N(G336)&gt;=0,N(G336)&lt;=10000))),NOT(AND(ISNUMBER(I336),N(I336)&gt;=0,N(I336)&lt;=1000))),"Check inputs","OK")))))</f>
        <v/>
      </c>
      <c r="M336" s="21">
        <f>IF(AND($C336="PM",AND(ISNUMBER($A336),N($A336)&gt;=18264,N($A336)&lt;=73050)),$A336,0)</f>
        <v>0</v>
      </c>
    </row>
    <row r="337" ht="22" customHeight="1" spans="1:13" x14ac:dyDescent="0.25">
      <c r="A337" s="14"/>
      <c r="B337" s="12"/>
      <c r="C337" s="12"/>
      <c r="D337" s="13"/>
      <c r="E337" s="13"/>
      <c r="F337" s="12"/>
      <c r="G337" s="12"/>
      <c r="H337" s="19" t="str">
        <f>IF($B337="","",IF(F337="",0,IF(SUMPRODUCT(--(Parts!$A$2:$A$101=F337))=1,N(G337)*SUMPRODUCT(--(Parts!$A$2:$A$101=F337),Parts!$C$2:$C$101),0)))</f>
        <v/>
      </c>
      <c r="I337" s="20"/>
      <c r="J337" s="19" t="str">
        <f>IF($B337="","",N(I337)*N(Dashboard!$B$6))</f>
        <v/>
      </c>
      <c r="K337" s="19" t="str">
        <f>IF($B337="","",H337+J337)</f>
        <v/>
      </c>
      <c r="L337" s="18" t="str">
        <f>IF(COUNTA($A337:$G337,$I337)=0,"",IF($B337="","Check ID",IF(SUMPRODUCT(--(Assets!$A$2:$A$201=$B337))&lt;&gt;1,"Check ID",IF(OR(AND($F337&lt;&gt;"",SUMPRODUCT(--(Parts!$A$2:$A$101=$F337))&lt;&gt;1),AND($F337="",N($G337)&gt;0)),"Check part",IF(OR(NOT(AND(ISNUMBER(A337),N(A337)&gt;=18264,N(A337)&lt;=73050)),NOT(OR(C337="PM",C337="Repair",C337="Inspection")),AND($F337&lt;&gt;"",$G337=""),AND($G337&lt;&gt;"",NOT(AND(ISNUMBER(G337),N(G337)&gt;=0,N(G337)&lt;=10000))),NOT(AND(ISNUMBER(I337),N(I337)&gt;=0,N(I337)&lt;=1000))),"Check inputs","OK")))))</f>
        <v/>
      </c>
      <c r="M337" s="21">
        <f>IF(AND($C337="PM",AND(ISNUMBER($A337),N($A337)&gt;=18264,N($A337)&lt;=73050)),$A337,0)</f>
        <v>0</v>
      </c>
    </row>
    <row r="338" ht="22" customHeight="1" spans="1:13" x14ac:dyDescent="0.25">
      <c r="A338" s="14"/>
      <c r="B338" s="12"/>
      <c r="C338" s="12"/>
      <c r="D338" s="13"/>
      <c r="E338" s="13"/>
      <c r="F338" s="12"/>
      <c r="G338" s="12"/>
      <c r="H338" s="19" t="str">
        <f>IF($B338="","",IF(F338="",0,IF(SUMPRODUCT(--(Parts!$A$2:$A$101=F338))=1,N(G338)*SUMPRODUCT(--(Parts!$A$2:$A$101=F338),Parts!$C$2:$C$101),0)))</f>
        <v/>
      </c>
      <c r="I338" s="20"/>
      <c r="J338" s="19" t="str">
        <f>IF($B338="","",N(I338)*N(Dashboard!$B$6))</f>
        <v/>
      </c>
      <c r="K338" s="19" t="str">
        <f>IF($B338="","",H338+J338)</f>
        <v/>
      </c>
      <c r="L338" s="18" t="str">
        <f>IF(COUNTA($A338:$G338,$I338)=0,"",IF($B338="","Check ID",IF(SUMPRODUCT(--(Assets!$A$2:$A$201=$B338))&lt;&gt;1,"Check ID",IF(OR(AND($F338&lt;&gt;"",SUMPRODUCT(--(Parts!$A$2:$A$101=$F338))&lt;&gt;1),AND($F338="",N($G338)&gt;0)),"Check part",IF(OR(NOT(AND(ISNUMBER(A338),N(A338)&gt;=18264,N(A338)&lt;=73050)),NOT(OR(C338="PM",C338="Repair",C338="Inspection")),AND($F338&lt;&gt;"",$G338=""),AND($G338&lt;&gt;"",NOT(AND(ISNUMBER(G338),N(G338)&gt;=0,N(G338)&lt;=10000))),NOT(AND(ISNUMBER(I338),N(I338)&gt;=0,N(I338)&lt;=1000))),"Check inputs","OK")))))</f>
        <v/>
      </c>
      <c r="M338" s="21">
        <f>IF(AND($C338="PM",AND(ISNUMBER($A338),N($A338)&gt;=18264,N($A338)&lt;=73050)),$A338,0)</f>
        <v>0</v>
      </c>
    </row>
    <row r="339" ht="22" customHeight="1" spans="1:13" x14ac:dyDescent="0.25">
      <c r="A339" s="14"/>
      <c r="B339" s="12"/>
      <c r="C339" s="12"/>
      <c r="D339" s="13"/>
      <c r="E339" s="13"/>
      <c r="F339" s="12"/>
      <c r="G339" s="12"/>
      <c r="H339" s="19" t="str">
        <f>IF($B339="","",IF(F339="",0,IF(SUMPRODUCT(--(Parts!$A$2:$A$101=F339))=1,N(G339)*SUMPRODUCT(--(Parts!$A$2:$A$101=F339),Parts!$C$2:$C$101),0)))</f>
        <v/>
      </c>
      <c r="I339" s="20"/>
      <c r="J339" s="19" t="str">
        <f>IF($B339="","",N(I339)*N(Dashboard!$B$6))</f>
        <v/>
      </c>
      <c r="K339" s="19" t="str">
        <f>IF($B339="","",H339+J339)</f>
        <v/>
      </c>
      <c r="L339" s="18" t="str">
        <f>IF(COUNTA($A339:$G339,$I339)=0,"",IF($B339="","Check ID",IF(SUMPRODUCT(--(Assets!$A$2:$A$201=$B339))&lt;&gt;1,"Check ID",IF(OR(AND($F339&lt;&gt;"",SUMPRODUCT(--(Parts!$A$2:$A$101=$F339))&lt;&gt;1),AND($F339="",N($G339)&gt;0)),"Check part",IF(OR(NOT(AND(ISNUMBER(A339),N(A339)&gt;=18264,N(A339)&lt;=73050)),NOT(OR(C339="PM",C339="Repair",C339="Inspection")),AND($F339&lt;&gt;"",$G339=""),AND($G339&lt;&gt;"",NOT(AND(ISNUMBER(G339),N(G339)&gt;=0,N(G339)&lt;=10000))),NOT(AND(ISNUMBER(I339),N(I339)&gt;=0,N(I339)&lt;=1000))),"Check inputs","OK")))))</f>
        <v/>
      </c>
      <c r="M339" s="21">
        <f>IF(AND($C339="PM",AND(ISNUMBER($A339),N($A339)&gt;=18264,N($A339)&lt;=73050)),$A339,0)</f>
        <v>0</v>
      </c>
    </row>
    <row r="340" ht="22" customHeight="1" spans="1:13" x14ac:dyDescent="0.25">
      <c r="A340" s="14"/>
      <c r="B340" s="12"/>
      <c r="C340" s="12"/>
      <c r="D340" s="13"/>
      <c r="E340" s="13"/>
      <c r="F340" s="12"/>
      <c r="G340" s="12"/>
      <c r="H340" s="19" t="str">
        <f>IF($B340="","",IF(F340="",0,IF(SUMPRODUCT(--(Parts!$A$2:$A$101=F340))=1,N(G340)*SUMPRODUCT(--(Parts!$A$2:$A$101=F340),Parts!$C$2:$C$101),0)))</f>
        <v/>
      </c>
      <c r="I340" s="20"/>
      <c r="J340" s="19" t="str">
        <f>IF($B340="","",N(I340)*N(Dashboard!$B$6))</f>
        <v/>
      </c>
      <c r="K340" s="19" t="str">
        <f>IF($B340="","",H340+J340)</f>
        <v/>
      </c>
      <c r="L340" s="18" t="str">
        <f>IF(COUNTA($A340:$G340,$I340)=0,"",IF($B340="","Check ID",IF(SUMPRODUCT(--(Assets!$A$2:$A$201=$B340))&lt;&gt;1,"Check ID",IF(OR(AND($F340&lt;&gt;"",SUMPRODUCT(--(Parts!$A$2:$A$101=$F340))&lt;&gt;1),AND($F340="",N($G340)&gt;0)),"Check part",IF(OR(NOT(AND(ISNUMBER(A340),N(A340)&gt;=18264,N(A340)&lt;=73050)),NOT(OR(C340="PM",C340="Repair",C340="Inspection")),AND($F340&lt;&gt;"",$G340=""),AND($G340&lt;&gt;"",NOT(AND(ISNUMBER(G340),N(G340)&gt;=0,N(G340)&lt;=10000))),NOT(AND(ISNUMBER(I340),N(I340)&gt;=0,N(I340)&lt;=1000))),"Check inputs","OK")))))</f>
        <v/>
      </c>
      <c r="M340" s="21">
        <f>IF(AND($C340="PM",AND(ISNUMBER($A340),N($A340)&gt;=18264,N($A340)&lt;=73050)),$A340,0)</f>
        <v>0</v>
      </c>
    </row>
    <row r="341" ht="22" customHeight="1" spans="1:13" x14ac:dyDescent="0.25">
      <c r="A341" s="14"/>
      <c r="B341" s="12"/>
      <c r="C341" s="12"/>
      <c r="D341" s="13"/>
      <c r="E341" s="13"/>
      <c r="F341" s="12"/>
      <c r="G341" s="12"/>
      <c r="H341" s="19" t="str">
        <f>IF($B341="","",IF(F341="",0,IF(SUMPRODUCT(--(Parts!$A$2:$A$101=F341))=1,N(G341)*SUMPRODUCT(--(Parts!$A$2:$A$101=F341),Parts!$C$2:$C$101),0)))</f>
        <v/>
      </c>
      <c r="I341" s="20"/>
      <c r="J341" s="19" t="str">
        <f>IF($B341="","",N(I341)*N(Dashboard!$B$6))</f>
        <v/>
      </c>
      <c r="K341" s="19" t="str">
        <f>IF($B341="","",H341+J341)</f>
        <v/>
      </c>
      <c r="L341" s="18" t="str">
        <f>IF(COUNTA($A341:$G341,$I341)=0,"",IF($B341="","Check ID",IF(SUMPRODUCT(--(Assets!$A$2:$A$201=$B341))&lt;&gt;1,"Check ID",IF(OR(AND($F341&lt;&gt;"",SUMPRODUCT(--(Parts!$A$2:$A$101=$F341))&lt;&gt;1),AND($F341="",N($G341)&gt;0)),"Check part",IF(OR(NOT(AND(ISNUMBER(A341),N(A341)&gt;=18264,N(A341)&lt;=73050)),NOT(OR(C341="PM",C341="Repair",C341="Inspection")),AND($F341&lt;&gt;"",$G341=""),AND($G341&lt;&gt;"",NOT(AND(ISNUMBER(G341),N(G341)&gt;=0,N(G341)&lt;=10000))),NOT(AND(ISNUMBER(I341),N(I341)&gt;=0,N(I341)&lt;=1000))),"Check inputs","OK")))))</f>
        <v/>
      </c>
      <c r="M341" s="21">
        <f>IF(AND($C341="PM",AND(ISNUMBER($A341),N($A341)&gt;=18264,N($A341)&lt;=73050)),$A341,0)</f>
        <v>0</v>
      </c>
    </row>
    <row r="342" ht="22" customHeight="1" spans="1:13" x14ac:dyDescent="0.25">
      <c r="A342" s="14"/>
      <c r="B342" s="12"/>
      <c r="C342" s="12"/>
      <c r="D342" s="13"/>
      <c r="E342" s="13"/>
      <c r="F342" s="12"/>
      <c r="G342" s="12"/>
      <c r="H342" s="19" t="str">
        <f>IF($B342="","",IF(F342="",0,IF(SUMPRODUCT(--(Parts!$A$2:$A$101=F342))=1,N(G342)*SUMPRODUCT(--(Parts!$A$2:$A$101=F342),Parts!$C$2:$C$101),0)))</f>
        <v/>
      </c>
      <c r="I342" s="20"/>
      <c r="J342" s="19" t="str">
        <f>IF($B342="","",N(I342)*N(Dashboard!$B$6))</f>
        <v/>
      </c>
      <c r="K342" s="19" t="str">
        <f>IF($B342="","",H342+J342)</f>
        <v/>
      </c>
      <c r="L342" s="18" t="str">
        <f>IF(COUNTA($A342:$G342,$I342)=0,"",IF($B342="","Check ID",IF(SUMPRODUCT(--(Assets!$A$2:$A$201=$B342))&lt;&gt;1,"Check ID",IF(OR(AND($F342&lt;&gt;"",SUMPRODUCT(--(Parts!$A$2:$A$101=$F342))&lt;&gt;1),AND($F342="",N($G342)&gt;0)),"Check part",IF(OR(NOT(AND(ISNUMBER(A342),N(A342)&gt;=18264,N(A342)&lt;=73050)),NOT(OR(C342="PM",C342="Repair",C342="Inspection")),AND($F342&lt;&gt;"",$G342=""),AND($G342&lt;&gt;"",NOT(AND(ISNUMBER(G342),N(G342)&gt;=0,N(G342)&lt;=10000))),NOT(AND(ISNUMBER(I342),N(I342)&gt;=0,N(I342)&lt;=1000))),"Check inputs","OK")))))</f>
        <v/>
      </c>
      <c r="M342" s="21">
        <f>IF(AND($C342="PM",AND(ISNUMBER($A342),N($A342)&gt;=18264,N($A342)&lt;=73050)),$A342,0)</f>
        <v>0</v>
      </c>
    </row>
    <row r="343" ht="22" customHeight="1" spans="1:13" x14ac:dyDescent="0.25">
      <c r="A343" s="14"/>
      <c r="B343" s="12"/>
      <c r="C343" s="12"/>
      <c r="D343" s="13"/>
      <c r="E343" s="13"/>
      <c r="F343" s="12"/>
      <c r="G343" s="12"/>
      <c r="H343" s="19" t="str">
        <f>IF($B343="","",IF(F343="",0,IF(SUMPRODUCT(--(Parts!$A$2:$A$101=F343))=1,N(G343)*SUMPRODUCT(--(Parts!$A$2:$A$101=F343),Parts!$C$2:$C$101),0)))</f>
        <v/>
      </c>
      <c r="I343" s="20"/>
      <c r="J343" s="19" t="str">
        <f>IF($B343="","",N(I343)*N(Dashboard!$B$6))</f>
        <v/>
      </c>
      <c r="K343" s="19" t="str">
        <f>IF($B343="","",H343+J343)</f>
        <v/>
      </c>
      <c r="L343" s="18" t="str">
        <f>IF(COUNTA($A343:$G343,$I343)=0,"",IF($B343="","Check ID",IF(SUMPRODUCT(--(Assets!$A$2:$A$201=$B343))&lt;&gt;1,"Check ID",IF(OR(AND($F343&lt;&gt;"",SUMPRODUCT(--(Parts!$A$2:$A$101=$F343))&lt;&gt;1),AND($F343="",N($G343)&gt;0)),"Check part",IF(OR(NOT(AND(ISNUMBER(A343),N(A343)&gt;=18264,N(A343)&lt;=73050)),NOT(OR(C343="PM",C343="Repair",C343="Inspection")),AND($F343&lt;&gt;"",$G343=""),AND($G343&lt;&gt;"",NOT(AND(ISNUMBER(G343),N(G343)&gt;=0,N(G343)&lt;=10000))),NOT(AND(ISNUMBER(I343),N(I343)&gt;=0,N(I343)&lt;=1000))),"Check inputs","OK")))))</f>
        <v/>
      </c>
      <c r="M343" s="21">
        <f>IF(AND($C343="PM",AND(ISNUMBER($A343),N($A343)&gt;=18264,N($A343)&lt;=73050)),$A343,0)</f>
        <v>0</v>
      </c>
    </row>
    <row r="344" ht="22" customHeight="1" spans="1:13" x14ac:dyDescent="0.25">
      <c r="A344" s="14"/>
      <c r="B344" s="12"/>
      <c r="C344" s="12"/>
      <c r="D344" s="13"/>
      <c r="E344" s="13"/>
      <c r="F344" s="12"/>
      <c r="G344" s="12"/>
      <c r="H344" s="19" t="str">
        <f>IF($B344="","",IF(F344="",0,IF(SUMPRODUCT(--(Parts!$A$2:$A$101=F344))=1,N(G344)*SUMPRODUCT(--(Parts!$A$2:$A$101=F344),Parts!$C$2:$C$101),0)))</f>
        <v/>
      </c>
      <c r="I344" s="20"/>
      <c r="J344" s="19" t="str">
        <f>IF($B344="","",N(I344)*N(Dashboard!$B$6))</f>
        <v/>
      </c>
      <c r="K344" s="19" t="str">
        <f>IF($B344="","",H344+J344)</f>
        <v/>
      </c>
      <c r="L344" s="18" t="str">
        <f>IF(COUNTA($A344:$G344,$I344)=0,"",IF($B344="","Check ID",IF(SUMPRODUCT(--(Assets!$A$2:$A$201=$B344))&lt;&gt;1,"Check ID",IF(OR(AND($F344&lt;&gt;"",SUMPRODUCT(--(Parts!$A$2:$A$101=$F344))&lt;&gt;1),AND($F344="",N($G344)&gt;0)),"Check part",IF(OR(NOT(AND(ISNUMBER(A344),N(A344)&gt;=18264,N(A344)&lt;=73050)),NOT(OR(C344="PM",C344="Repair",C344="Inspection")),AND($F344&lt;&gt;"",$G344=""),AND($G344&lt;&gt;"",NOT(AND(ISNUMBER(G344),N(G344)&gt;=0,N(G344)&lt;=10000))),NOT(AND(ISNUMBER(I344),N(I344)&gt;=0,N(I344)&lt;=1000))),"Check inputs","OK")))))</f>
        <v/>
      </c>
      <c r="M344" s="21">
        <f>IF(AND($C344="PM",AND(ISNUMBER($A344),N($A344)&gt;=18264,N($A344)&lt;=73050)),$A344,0)</f>
        <v>0</v>
      </c>
    </row>
    <row r="345" ht="22" customHeight="1" spans="1:13" x14ac:dyDescent="0.25">
      <c r="A345" s="14"/>
      <c r="B345" s="12"/>
      <c r="C345" s="12"/>
      <c r="D345" s="13"/>
      <c r="E345" s="13"/>
      <c r="F345" s="12"/>
      <c r="G345" s="12"/>
      <c r="H345" s="19" t="str">
        <f>IF($B345="","",IF(F345="",0,IF(SUMPRODUCT(--(Parts!$A$2:$A$101=F345))=1,N(G345)*SUMPRODUCT(--(Parts!$A$2:$A$101=F345),Parts!$C$2:$C$101),0)))</f>
        <v/>
      </c>
      <c r="I345" s="20"/>
      <c r="J345" s="19" t="str">
        <f>IF($B345="","",N(I345)*N(Dashboard!$B$6))</f>
        <v/>
      </c>
      <c r="K345" s="19" t="str">
        <f>IF($B345="","",H345+J345)</f>
        <v/>
      </c>
      <c r="L345" s="18" t="str">
        <f>IF(COUNTA($A345:$G345,$I345)=0,"",IF($B345="","Check ID",IF(SUMPRODUCT(--(Assets!$A$2:$A$201=$B345))&lt;&gt;1,"Check ID",IF(OR(AND($F345&lt;&gt;"",SUMPRODUCT(--(Parts!$A$2:$A$101=$F345))&lt;&gt;1),AND($F345="",N($G345)&gt;0)),"Check part",IF(OR(NOT(AND(ISNUMBER(A345),N(A345)&gt;=18264,N(A345)&lt;=73050)),NOT(OR(C345="PM",C345="Repair",C345="Inspection")),AND($F345&lt;&gt;"",$G345=""),AND($G345&lt;&gt;"",NOT(AND(ISNUMBER(G345),N(G345)&gt;=0,N(G345)&lt;=10000))),NOT(AND(ISNUMBER(I345),N(I345)&gt;=0,N(I345)&lt;=1000))),"Check inputs","OK")))))</f>
        <v/>
      </c>
      <c r="M345" s="21">
        <f>IF(AND($C345="PM",AND(ISNUMBER($A345),N($A345)&gt;=18264,N($A345)&lt;=73050)),$A345,0)</f>
        <v>0</v>
      </c>
    </row>
    <row r="346" ht="22" customHeight="1" spans="1:13" x14ac:dyDescent="0.25">
      <c r="A346" s="14"/>
      <c r="B346" s="12"/>
      <c r="C346" s="12"/>
      <c r="D346" s="13"/>
      <c r="E346" s="13"/>
      <c r="F346" s="12"/>
      <c r="G346" s="12"/>
      <c r="H346" s="19" t="str">
        <f>IF($B346="","",IF(F346="",0,IF(SUMPRODUCT(--(Parts!$A$2:$A$101=F346))=1,N(G346)*SUMPRODUCT(--(Parts!$A$2:$A$101=F346),Parts!$C$2:$C$101),0)))</f>
        <v/>
      </c>
      <c r="I346" s="20"/>
      <c r="J346" s="19" t="str">
        <f>IF($B346="","",N(I346)*N(Dashboard!$B$6))</f>
        <v/>
      </c>
      <c r="K346" s="19" t="str">
        <f>IF($B346="","",H346+J346)</f>
        <v/>
      </c>
      <c r="L346" s="18" t="str">
        <f>IF(COUNTA($A346:$G346,$I346)=0,"",IF($B346="","Check ID",IF(SUMPRODUCT(--(Assets!$A$2:$A$201=$B346))&lt;&gt;1,"Check ID",IF(OR(AND($F346&lt;&gt;"",SUMPRODUCT(--(Parts!$A$2:$A$101=$F346))&lt;&gt;1),AND($F346="",N($G346)&gt;0)),"Check part",IF(OR(NOT(AND(ISNUMBER(A346),N(A346)&gt;=18264,N(A346)&lt;=73050)),NOT(OR(C346="PM",C346="Repair",C346="Inspection")),AND($F346&lt;&gt;"",$G346=""),AND($G346&lt;&gt;"",NOT(AND(ISNUMBER(G346),N(G346)&gt;=0,N(G346)&lt;=10000))),NOT(AND(ISNUMBER(I346),N(I346)&gt;=0,N(I346)&lt;=1000))),"Check inputs","OK")))))</f>
        <v/>
      </c>
      <c r="M346" s="21">
        <f>IF(AND($C346="PM",AND(ISNUMBER($A346),N($A346)&gt;=18264,N($A346)&lt;=73050)),$A346,0)</f>
        <v>0</v>
      </c>
    </row>
    <row r="347" ht="22" customHeight="1" spans="1:13" x14ac:dyDescent="0.25">
      <c r="A347" s="14"/>
      <c r="B347" s="12"/>
      <c r="C347" s="12"/>
      <c r="D347" s="13"/>
      <c r="E347" s="13"/>
      <c r="F347" s="12"/>
      <c r="G347" s="12"/>
      <c r="H347" s="19" t="str">
        <f>IF($B347="","",IF(F347="",0,IF(SUMPRODUCT(--(Parts!$A$2:$A$101=F347))=1,N(G347)*SUMPRODUCT(--(Parts!$A$2:$A$101=F347),Parts!$C$2:$C$101),0)))</f>
        <v/>
      </c>
      <c r="I347" s="20"/>
      <c r="J347" s="19" t="str">
        <f>IF($B347="","",N(I347)*N(Dashboard!$B$6))</f>
        <v/>
      </c>
      <c r="K347" s="19" t="str">
        <f>IF($B347="","",H347+J347)</f>
        <v/>
      </c>
      <c r="L347" s="18" t="str">
        <f>IF(COUNTA($A347:$G347,$I347)=0,"",IF($B347="","Check ID",IF(SUMPRODUCT(--(Assets!$A$2:$A$201=$B347))&lt;&gt;1,"Check ID",IF(OR(AND($F347&lt;&gt;"",SUMPRODUCT(--(Parts!$A$2:$A$101=$F347))&lt;&gt;1),AND($F347="",N($G347)&gt;0)),"Check part",IF(OR(NOT(AND(ISNUMBER(A347),N(A347)&gt;=18264,N(A347)&lt;=73050)),NOT(OR(C347="PM",C347="Repair",C347="Inspection")),AND($F347&lt;&gt;"",$G347=""),AND($G347&lt;&gt;"",NOT(AND(ISNUMBER(G347),N(G347)&gt;=0,N(G347)&lt;=10000))),NOT(AND(ISNUMBER(I347),N(I347)&gt;=0,N(I347)&lt;=1000))),"Check inputs","OK")))))</f>
        <v/>
      </c>
      <c r="M347" s="21">
        <f>IF(AND($C347="PM",AND(ISNUMBER($A347),N($A347)&gt;=18264,N($A347)&lt;=73050)),$A347,0)</f>
        <v>0</v>
      </c>
    </row>
    <row r="348" ht="22" customHeight="1" spans="1:13" x14ac:dyDescent="0.25">
      <c r="A348" s="14"/>
      <c r="B348" s="12"/>
      <c r="C348" s="12"/>
      <c r="D348" s="13"/>
      <c r="E348" s="13"/>
      <c r="F348" s="12"/>
      <c r="G348" s="12"/>
      <c r="H348" s="19" t="str">
        <f>IF($B348="","",IF(F348="",0,IF(SUMPRODUCT(--(Parts!$A$2:$A$101=F348))=1,N(G348)*SUMPRODUCT(--(Parts!$A$2:$A$101=F348),Parts!$C$2:$C$101),0)))</f>
        <v/>
      </c>
      <c r="I348" s="20"/>
      <c r="J348" s="19" t="str">
        <f>IF($B348="","",N(I348)*N(Dashboard!$B$6))</f>
        <v/>
      </c>
      <c r="K348" s="19" t="str">
        <f>IF($B348="","",H348+J348)</f>
        <v/>
      </c>
      <c r="L348" s="18" t="str">
        <f>IF(COUNTA($A348:$G348,$I348)=0,"",IF($B348="","Check ID",IF(SUMPRODUCT(--(Assets!$A$2:$A$201=$B348))&lt;&gt;1,"Check ID",IF(OR(AND($F348&lt;&gt;"",SUMPRODUCT(--(Parts!$A$2:$A$101=$F348))&lt;&gt;1),AND($F348="",N($G348)&gt;0)),"Check part",IF(OR(NOT(AND(ISNUMBER(A348),N(A348)&gt;=18264,N(A348)&lt;=73050)),NOT(OR(C348="PM",C348="Repair",C348="Inspection")),AND($F348&lt;&gt;"",$G348=""),AND($G348&lt;&gt;"",NOT(AND(ISNUMBER(G348),N(G348)&gt;=0,N(G348)&lt;=10000))),NOT(AND(ISNUMBER(I348),N(I348)&gt;=0,N(I348)&lt;=1000))),"Check inputs","OK")))))</f>
        <v/>
      </c>
      <c r="M348" s="21">
        <f>IF(AND($C348="PM",AND(ISNUMBER($A348),N($A348)&gt;=18264,N($A348)&lt;=73050)),$A348,0)</f>
        <v>0</v>
      </c>
    </row>
    <row r="349" ht="22" customHeight="1" spans="1:13" x14ac:dyDescent="0.25">
      <c r="A349" s="14"/>
      <c r="B349" s="12"/>
      <c r="C349" s="12"/>
      <c r="D349" s="13"/>
      <c r="E349" s="13"/>
      <c r="F349" s="12"/>
      <c r="G349" s="12"/>
      <c r="H349" s="19" t="str">
        <f>IF($B349="","",IF(F349="",0,IF(SUMPRODUCT(--(Parts!$A$2:$A$101=F349))=1,N(G349)*SUMPRODUCT(--(Parts!$A$2:$A$101=F349),Parts!$C$2:$C$101),0)))</f>
        <v/>
      </c>
      <c r="I349" s="20"/>
      <c r="J349" s="19" t="str">
        <f>IF($B349="","",N(I349)*N(Dashboard!$B$6))</f>
        <v/>
      </c>
      <c r="K349" s="19" t="str">
        <f>IF($B349="","",H349+J349)</f>
        <v/>
      </c>
      <c r="L349" s="18" t="str">
        <f>IF(COUNTA($A349:$G349,$I349)=0,"",IF($B349="","Check ID",IF(SUMPRODUCT(--(Assets!$A$2:$A$201=$B349))&lt;&gt;1,"Check ID",IF(OR(AND($F349&lt;&gt;"",SUMPRODUCT(--(Parts!$A$2:$A$101=$F349))&lt;&gt;1),AND($F349="",N($G349)&gt;0)),"Check part",IF(OR(NOT(AND(ISNUMBER(A349),N(A349)&gt;=18264,N(A349)&lt;=73050)),NOT(OR(C349="PM",C349="Repair",C349="Inspection")),AND($F349&lt;&gt;"",$G349=""),AND($G349&lt;&gt;"",NOT(AND(ISNUMBER(G349),N(G349)&gt;=0,N(G349)&lt;=10000))),NOT(AND(ISNUMBER(I349),N(I349)&gt;=0,N(I349)&lt;=1000))),"Check inputs","OK")))))</f>
        <v/>
      </c>
      <c r="M349" s="21">
        <f>IF(AND($C349="PM",AND(ISNUMBER($A349),N($A349)&gt;=18264,N($A349)&lt;=73050)),$A349,0)</f>
        <v>0</v>
      </c>
    </row>
    <row r="350" ht="22" customHeight="1" spans="1:13" x14ac:dyDescent="0.25">
      <c r="A350" s="14"/>
      <c r="B350" s="12"/>
      <c r="C350" s="12"/>
      <c r="D350" s="13"/>
      <c r="E350" s="13"/>
      <c r="F350" s="12"/>
      <c r="G350" s="12"/>
      <c r="H350" s="19" t="str">
        <f>IF($B350="","",IF(F350="",0,IF(SUMPRODUCT(--(Parts!$A$2:$A$101=F350))=1,N(G350)*SUMPRODUCT(--(Parts!$A$2:$A$101=F350),Parts!$C$2:$C$101),0)))</f>
        <v/>
      </c>
      <c r="I350" s="20"/>
      <c r="J350" s="19" t="str">
        <f>IF($B350="","",N(I350)*N(Dashboard!$B$6))</f>
        <v/>
      </c>
      <c r="K350" s="19" t="str">
        <f>IF($B350="","",H350+J350)</f>
        <v/>
      </c>
      <c r="L350" s="18" t="str">
        <f>IF(COUNTA($A350:$G350,$I350)=0,"",IF($B350="","Check ID",IF(SUMPRODUCT(--(Assets!$A$2:$A$201=$B350))&lt;&gt;1,"Check ID",IF(OR(AND($F350&lt;&gt;"",SUMPRODUCT(--(Parts!$A$2:$A$101=$F350))&lt;&gt;1),AND($F350="",N($G350)&gt;0)),"Check part",IF(OR(NOT(AND(ISNUMBER(A350),N(A350)&gt;=18264,N(A350)&lt;=73050)),NOT(OR(C350="PM",C350="Repair",C350="Inspection")),AND($F350&lt;&gt;"",$G350=""),AND($G350&lt;&gt;"",NOT(AND(ISNUMBER(G350),N(G350)&gt;=0,N(G350)&lt;=10000))),NOT(AND(ISNUMBER(I350),N(I350)&gt;=0,N(I350)&lt;=1000))),"Check inputs","OK")))))</f>
        <v/>
      </c>
      <c r="M350" s="21">
        <f>IF(AND($C350="PM",AND(ISNUMBER($A350),N($A350)&gt;=18264,N($A350)&lt;=73050)),$A350,0)</f>
        <v>0</v>
      </c>
    </row>
    <row r="351" ht="22" customHeight="1" spans="1:13" x14ac:dyDescent="0.25">
      <c r="A351" s="14"/>
      <c r="B351" s="12"/>
      <c r="C351" s="12"/>
      <c r="D351" s="13"/>
      <c r="E351" s="13"/>
      <c r="F351" s="12"/>
      <c r="G351" s="12"/>
      <c r="H351" s="19" t="str">
        <f>IF($B351="","",IF(F351="",0,IF(SUMPRODUCT(--(Parts!$A$2:$A$101=F351))=1,N(G351)*SUMPRODUCT(--(Parts!$A$2:$A$101=F351),Parts!$C$2:$C$101),0)))</f>
        <v/>
      </c>
      <c r="I351" s="20"/>
      <c r="J351" s="19" t="str">
        <f>IF($B351="","",N(I351)*N(Dashboard!$B$6))</f>
        <v/>
      </c>
      <c r="K351" s="19" t="str">
        <f>IF($B351="","",H351+J351)</f>
        <v/>
      </c>
      <c r="L351" s="18" t="str">
        <f>IF(COUNTA($A351:$G351,$I351)=0,"",IF($B351="","Check ID",IF(SUMPRODUCT(--(Assets!$A$2:$A$201=$B351))&lt;&gt;1,"Check ID",IF(OR(AND($F351&lt;&gt;"",SUMPRODUCT(--(Parts!$A$2:$A$101=$F351))&lt;&gt;1),AND($F351="",N($G351)&gt;0)),"Check part",IF(OR(NOT(AND(ISNUMBER(A351),N(A351)&gt;=18264,N(A351)&lt;=73050)),NOT(OR(C351="PM",C351="Repair",C351="Inspection")),AND($F351&lt;&gt;"",$G351=""),AND($G351&lt;&gt;"",NOT(AND(ISNUMBER(G351),N(G351)&gt;=0,N(G351)&lt;=10000))),NOT(AND(ISNUMBER(I351),N(I351)&gt;=0,N(I351)&lt;=1000))),"Check inputs","OK")))))</f>
        <v/>
      </c>
      <c r="M351" s="21">
        <f>IF(AND($C351="PM",AND(ISNUMBER($A351),N($A351)&gt;=18264,N($A351)&lt;=73050)),$A351,0)</f>
        <v>0</v>
      </c>
    </row>
    <row r="352" ht="22" customHeight="1" spans="1:13" x14ac:dyDescent="0.25">
      <c r="A352" s="14"/>
      <c r="B352" s="12"/>
      <c r="C352" s="12"/>
      <c r="D352" s="13"/>
      <c r="E352" s="13"/>
      <c r="F352" s="12"/>
      <c r="G352" s="12"/>
      <c r="H352" s="19" t="str">
        <f>IF($B352="","",IF(F352="",0,IF(SUMPRODUCT(--(Parts!$A$2:$A$101=F352))=1,N(G352)*SUMPRODUCT(--(Parts!$A$2:$A$101=F352),Parts!$C$2:$C$101),0)))</f>
        <v/>
      </c>
      <c r="I352" s="20"/>
      <c r="J352" s="19" t="str">
        <f>IF($B352="","",N(I352)*N(Dashboard!$B$6))</f>
        <v/>
      </c>
      <c r="K352" s="19" t="str">
        <f>IF($B352="","",H352+J352)</f>
        <v/>
      </c>
      <c r="L352" s="18" t="str">
        <f>IF(COUNTA($A352:$G352,$I352)=0,"",IF($B352="","Check ID",IF(SUMPRODUCT(--(Assets!$A$2:$A$201=$B352))&lt;&gt;1,"Check ID",IF(OR(AND($F352&lt;&gt;"",SUMPRODUCT(--(Parts!$A$2:$A$101=$F352))&lt;&gt;1),AND($F352="",N($G352)&gt;0)),"Check part",IF(OR(NOT(AND(ISNUMBER(A352),N(A352)&gt;=18264,N(A352)&lt;=73050)),NOT(OR(C352="PM",C352="Repair",C352="Inspection")),AND($F352&lt;&gt;"",$G352=""),AND($G352&lt;&gt;"",NOT(AND(ISNUMBER(G352),N(G352)&gt;=0,N(G352)&lt;=10000))),NOT(AND(ISNUMBER(I352),N(I352)&gt;=0,N(I352)&lt;=1000))),"Check inputs","OK")))))</f>
        <v/>
      </c>
      <c r="M352" s="21">
        <f>IF(AND($C352="PM",AND(ISNUMBER($A352),N($A352)&gt;=18264,N($A352)&lt;=73050)),$A352,0)</f>
        <v>0</v>
      </c>
    </row>
    <row r="353" ht="22" customHeight="1" spans="1:13" x14ac:dyDescent="0.25">
      <c r="A353" s="14"/>
      <c r="B353" s="12"/>
      <c r="C353" s="12"/>
      <c r="D353" s="13"/>
      <c r="E353" s="13"/>
      <c r="F353" s="12"/>
      <c r="G353" s="12"/>
      <c r="H353" s="19" t="str">
        <f>IF($B353="","",IF(F353="",0,IF(SUMPRODUCT(--(Parts!$A$2:$A$101=F353))=1,N(G353)*SUMPRODUCT(--(Parts!$A$2:$A$101=F353),Parts!$C$2:$C$101),0)))</f>
        <v/>
      </c>
      <c r="I353" s="20"/>
      <c r="J353" s="19" t="str">
        <f>IF($B353="","",N(I353)*N(Dashboard!$B$6))</f>
        <v/>
      </c>
      <c r="K353" s="19" t="str">
        <f>IF($B353="","",H353+J353)</f>
        <v/>
      </c>
      <c r="L353" s="18" t="str">
        <f>IF(COUNTA($A353:$G353,$I353)=0,"",IF($B353="","Check ID",IF(SUMPRODUCT(--(Assets!$A$2:$A$201=$B353))&lt;&gt;1,"Check ID",IF(OR(AND($F353&lt;&gt;"",SUMPRODUCT(--(Parts!$A$2:$A$101=$F353))&lt;&gt;1),AND($F353="",N($G353)&gt;0)),"Check part",IF(OR(NOT(AND(ISNUMBER(A353),N(A353)&gt;=18264,N(A353)&lt;=73050)),NOT(OR(C353="PM",C353="Repair",C353="Inspection")),AND($F353&lt;&gt;"",$G353=""),AND($G353&lt;&gt;"",NOT(AND(ISNUMBER(G353),N(G353)&gt;=0,N(G353)&lt;=10000))),NOT(AND(ISNUMBER(I353),N(I353)&gt;=0,N(I353)&lt;=1000))),"Check inputs","OK")))))</f>
        <v/>
      </c>
      <c r="M353" s="21">
        <f>IF(AND($C353="PM",AND(ISNUMBER($A353),N($A353)&gt;=18264,N($A353)&lt;=73050)),$A353,0)</f>
        <v>0</v>
      </c>
    </row>
    <row r="354" ht="22" customHeight="1" spans="1:13" x14ac:dyDescent="0.25">
      <c r="A354" s="14"/>
      <c r="B354" s="12"/>
      <c r="C354" s="12"/>
      <c r="D354" s="13"/>
      <c r="E354" s="13"/>
      <c r="F354" s="12"/>
      <c r="G354" s="12"/>
      <c r="H354" s="19" t="str">
        <f>IF($B354="","",IF(F354="",0,IF(SUMPRODUCT(--(Parts!$A$2:$A$101=F354))=1,N(G354)*SUMPRODUCT(--(Parts!$A$2:$A$101=F354),Parts!$C$2:$C$101),0)))</f>
        <v/>
      </c>
      <c r="I354" s="20"/>
      <c r="J354" s="19" t="str">
        <f>IF($B354="","",N(I354)*N(Dashboard!$B$6))</f>
        <v/>
      </c>
      <c r="K354" s="19" t="str">
        <f>IF($B354="","",H354+J354)</f>
        <v/>
      </c>
      <c r="L354" s="18" t="str">
        <f>IF(COUNTA($A354:$G354,$I354)=0,"",IF($B354="","Check ID",IF(SUMPRODUCT(--(Assets!$A$2:$A$201=$B354))&lt;&gt;1,"Check ID",IF(OR(AND($F354&lt;&gt;"",SUMPRODUCT(--(Parts!$A$2:$A$101=$F354))&lt;&gt;1),AND($F354="",N($G354)&gt;0)),"Check part",IF(OR(NOT(AND(ISNUMBER(A354),N(A354)&gt;=18264,N(A354)&lt;=73050)),NOT(OR(C354="PM",C354="Repair",C354="Inspection")),AND($F354&lt;&gt;"",$G354=""),AND($G354&lt;&gt;"",NOT(AND(ISNUMBER(G354),N(G354)&gt;=0,N(G354)&lt;=10000))),NOT(AND(ISNUMBER(I354),N(I354)&gt;=0,N(I354)&lt;=1000))),"Check inputs","OK")))))</f>
        <v/>
      </c>
      <c r="M354" s="21">
        <f>IF(AND($C354="PM",AND(ISNUMBER($A354),N($A354)&gt;=18264,N($A354)&lt;=73050)),$A354,0)</f>
        <v>0</v>
      </c>
    </row>
    <row r="355" ht="22" customHeight="1" spans="1:13" x14ac:dyDescent="0.25">
      <c r="A355" s="14"/>
      <c r="B355" s="12"/>
      <c r="C355" s="12"/>
      <c r="D355" s="13"/>
      <c r="E355" s="13"/>
      <c r="F355" s="12"/>
      <c r="G355" s="12"/>
      <c r="H355" s="19" t="str">
        <f>IF($B355="","",IF(F355="",0,IF(SUMPRODUCT(--(Parts!$A$2:$A$101=F355))=1,N(G355)*SUMPRODUCT(--(Parts!$A$2:$A$101=F355),Parts!$C$2:$C$101),0)))</f>
        <v/>
      </c>
      <c r="I355" s="20"/>
      <c r="J355" s="19" t="str">
        <f>IF($B355="","",N(I355)*N(Dashboard!$B$6))</f>
        <v/>
      </c>
      <c r="K355" s="19" t="str">
        <f>IF($B355="","",H355+J355)</f>
        <v/>
      </c>
      <c r="L355" s="18" t="str">
        <f>IF(COUNTA($A355:$G355,$I355)=0,"",IF($B355="","Check ID",IF(SUMPRODUCT(--(Assets!$A$2:$A$201=$B355))&lt;&gt;1,"Check ID",IF(OR(AND($F355&lt;&gt;"",SUMPRODUCT(--(Parts!$A$2:$A$101=$F355))&lt;&gt;1),AND($F355="",N($G355)&gt;0)),"Check part",IF(OR(NOT(AND(ISNUMBER(A355),N(A355)&gt;=18264,N(A355)&lt;=73050)),NOT(OR(C355="PM",C355="Repair",C355="Inspection")),AND($F355&lt;&gt;"",$G355=""),AND($G355&lt;&gt;"",NOT(AND(ISNUMBER(G355),N(G355)&gt;=0,N(G355)&lt;=10000))),NOT(AND(ISNUMBER(I355),N(I355)&gt;=0,N(I355)&lt;=1000))),"Check inputs","OK")))))</f>
        <v/>
      </c>
      <c r="M355" s="21">
        <f>IF(AND($C355="PM",AND(ISNUMBER($A355),N($A355)&gt;=18264,N($A355)&lt;=73050)),$A355,0)</f>
        <v>0</v>
      </c>
    </row>
    <row r="356" ht="22" customHeight="1" spans="1:13" x14ac:dyDescent="0.25">
      <c r="A356" s="14"/>
      <c r="B356" s="12"/>
      <c r="C356" s="12"/>
      <c r="D356" s="13"/>
      <c r="E356" s="13"/>
      <c r="F356" s="12"/>
      <c r="G356" s="12"/>
      <c r="H356" s="19" t="str">
        <f>IF($B356="","",IF(F356="",0,IF(SUMPRODUCT(--(Parts!$A$2:$A$101=F356))=1,N(G356)*SUMPRODUCT(--(Parts!$A$2:$A$101=F356),Parts!$C$2:$C$101),0)))</f>
        <v/>
      </c>
      <c r="I356" s="20"/>
      <c r="J356" s="19" t="str">
        <f>IF($B356="","",N(I356)*N(Dashboard!$B$6))</f>
        <v/>
      </c>
      <c r="K356" s="19" t="str">
        <f>IF($B356="","",H356+J356)</f>
        <v/>
      </c>
      <c r="L356" s="18" t="str">
        <f>IF(COUNTA($A356:$G356,$I356)=0,"",IF($B356="","Check ID",IF(SUMPRODUCT(--(Assets!$A$2:$A$201=$B356))&lt;&gt;1,"Check ID",IF(OR(AND($F356&lt;&gt;"",SUMPRODUCT(--(Parts!$A$2:$A$101=$F356))&lt;&gt;1),AND($F356="",N($G356)&gt;0)),"Check part",IF(OR(NOT(AND(ISNUMBER(A356),N(A356)&gt;=18264,N(A356)&lt;=73050)),NOT(OR(C356="PM",C356="Repair",C356="Inspection")),AND($F356&lt;&gt;"",$G356=""),AND($G356&lt;&gt;"",NOT(AND(ISNUMBER(G356),N(G356)&gt;=0,N(G356)&lt;=10000))),NOT(AND(ISNUMBER(I356),N(I356)&gt;=0,N(I356)&lt;=1000))),"Check inputs","OK")))))</f>
        <v/>
      </c>
      <c r="M356" s="21">
        <f>IF(AND($C356="PM",AND(ISNUMBER($A356),N($A356)&gt;=18264,N($A356)&lt;=73050)),$A356,0)</f>
        <v>0</v>
      </c>
    </row>
    <row r="357" ht="22" customHeight="1" spans="1:13" x14ac:dyDescent="0.25">
      <c r="A357" s="14"/>
      <c r="B357" s="12"/>
      <c r="C357" s="12"/>
      <c r="D357" s="13"/>
      <c r="E357" s="13"/>
      <c r="F357" s="12"/>
      <c r="G357" s="12"/>
      <c r="H357" s="19" t="str">
        <f>IF($B357="","",IF(F357="",0,IF(SUMPRODUCT(--(Parts!$A$2:$A$101=F357))=1,N(G357)*SUMPRODUCT(--(Parts!$A$2:$A$101=F357),Parts!$C$2:$C$101),0)))</f>
        <v/>
      </c>
      <c r="I357" s="20"/>
      <c r="J357" s="19" t="str">
        <f>IF($B357="","",N(I357)*N(Dashboard!$B$6))</f>
        <v/>
      </c>
      <c r="K357" s="19" t="str">
        <f>IF($B357="","",H357+J357)</f>
        <v/>
      </c>
      <c r="L357" s="18" t="str">
        <f>IF(COUNTA($A357:$G357,$I357)=0,"",IF($B357="","Check ID",IF(SUMPRODUCT(--(Assets!$A$2:$A$201=$B357))&lt;&gt;1,"Check ID",IF(OR(AND($F357&lt;&gt;"",SUMPRODUCT(--(Parts!$A$2:$A$101=$F357))&lt;&gt;1),AND($F357="",N($G357)&gt;0)),"Check part",IF(OR(NOT(AND(ISNUMBER(A357),N(A357)&gt;=18264,N(A357)&lt;=73050)),NOT(OR(C357="PM",C357="Repair",C357="Inspection")),AND($F357&lt;&gt;"",$G357=""),AND($G357&lt;&gt;"",NOT(AND(ISNUMBER(G357),N(G357)&gt;=0,N(G357)&lt;=10000))),NOT(AND(ISNUMBER(I357),N(I357)&gt;=0,N(I357)&lt;=1000))),"Check inputs","OK")))))</f>
        <v/>
      </c>
      <c r="M357" s="21">
        <f>IF(AND($C357="PM",AND(ISNUMBER($A357),N($A357)&gt;=18264,N($A357)&lt;=73050)),$A357,0)</f>
        <v>0</v>
      </c>
    </row>
    <row r="358" ht="22" customHeight="1" spans="1:13" x14ac:dyDescent="0.25">
      <c r="A358" s="14"/>
      <c r="B358" s="12"/>
      <c r="C358" s="12"/>
      <c r="D358" s="13"/>
      <c r="E358" s="13"/>
      <c r="F358" s="12"/>
      <c r="G358" s="12"/>
      <c r="H358" s="19" t="str">
        <f>IF($B358="","",IF(F358="",0,IF(SUMPRODUCT(--(Parts!$A$2:$A$101=F358))=1,N(G358)*SUMPRODUCT(--(Parts!$A$2:$A$101=F358),Parts!$C$2:$C$101),0)))</f>
        <v/>
      </c>
      <c r="I358" s="20"/>
      <c r="J358" s="19" t="str">
        <f>IF($B358="","",N(I358)*N(Dashboard!$B$6))</f>
        <v/>
      </c>
      <c r="K358" s="19" t="str">
        <f>IF($B358="","",H358+J358)</f>
        <v/>
      </c>
      <c r="L358" s="18" t="str">
        <f>IF(COUNTA($A358:$G358,$I358)=0,"",IF($B358="","Check ID",IF(SUMPRODUCT(--(Assets!$A$2:$A$201=$B358))&lt;&gt;1,"Check ID",IF(OR(AND($F358&lt;&gt;"",SUMPRODUCT(--(Parts!$A$2:$A$101=$F358))&lt;&gt;1),AND($F358="",N($G358)&gt;0)),"Check part",IF(OR(NOT(AND(ISNUMBER(A358),N(A358)&gt;=18264,N(A358)&lt;=73050)),NOT(OR(C358="PM",C358="Repair",C358="Inspection")),AND($F358&lt;&gt;"",$G358=""),AND($G358&lt;&gt;"",NOT(AND(ISNUMBER(G358),N(G358)&gt;=0,N(G358)&lt;=10000))),NOT(AND(ISNUMBER(I358),N(I358)&gt;=0,N(I358)&lt;=1000))),"Check inputs","OK")))))</f>
        <v/>
      </c>
      <c r="M358" s="21">
        <f>IF(AND($C358="PM",AND(ISNUMBER($A358),N($A358)&gt;=18264,N($A358)&lt;=73050)),$A358,0)</f>
        <v>0</v>
      </c>
    </row>
    <row r="359" ht="22" customHeight="1" spans="1:13" x14ac:dyDescent="0.25">
      <c r="A359" s="14"/>
      <c r="B359" s="12"/>
      <c r="C359" s="12"/>
      <c r="D359" s="13"/>
      <c r="E359" s="13"/>
      <c r="F359" s="12"/>
      <c r="G359" s="12"/>
      <c r="H359" s="19" t="str">
        <f>IF($B359="","",IF(F359="",0,IF(SUMPRODUCT(--(Parts!$A$2:$A$101=F359))=1,N(G359)*SUMPRODUCT(--(Parts!$A$2:$A$101=F359),Parts!$C$2:$C$101),0)))</f>
        <v/>
      </c>
      <c r="I359" s="20"/>
      <c r="J359" s="19" t="str">
        <f>IF($B359="","",N(I359)*N(Dashboard!$B$6))</f>
        <v/>
      </c>
      <c r="K359" s="19" t="str">
        <f>IF($B359="","",H359+J359)</f>
        <v/>
      </c>
      <c r="L359" s="18" t="str">
        <f>IF(COUNTA($A359:$G359,$I359)=0,"",IF($B359="","Check ID",IF(SUMPRODUCT(--(Assets!$A$2:$A$201=$B359))&lt;&gt;1,"Check ID",IF(OR(AND($F359&lt;&gt;"",SUMPRODUCT(--(Parts!$A$2:$A$101=$F359))&lt;&gt;1),AND($F359="",N($G359)&gt;0)),"Check part",IF(OR(NOT(AND(ISNUMBER(A359),N(A359)&gt;=18264,N(A359)&lt;=73050)),NOT(OR(C359="PM",C359="Repair",C359="Inspection")),AND($F359&lt;&gt;"",$G359=""),AND($G359&lt;&gt;"",NOT(AND(ISNUMBER(G359),N(G359)&gt;=0,N(G359)&lt;=10000))),NOT(AND(ISNUMBER(I359),N(I359)&gt;=0,N(I359)&lt;=1000))),"Check inputs","OK")))))</f>
        <v/>
      </c>
      <c r="M359" s="21">
        <f>IF(AND($C359="PM",AND(ISNUMBER($A359),N($A359)&gt;=18264,N($A359)&lt;=73050)),$A359,0)</f>
        <v>0</v>
      </c>
    </row>
    <row r="360" ht="22" customHeight="1" spans="1:13" x14ac:dyDescent="0.25">
      <c r="A360" s="14"/>
      <c r="B360" s="12"/>
      <c r="C360" s="12"/>
      <c r="D360" s="13"/>
      <c r="E360" s="13"/>
      <c r="F360" s="12"/>
      <c r="G360" s="12"/>
      <c r="H360" s="19" t="str">
        <f>IF($B360="","",IF(F360="",0,IF(SUMPRODUCT(--(Parts!$A$2:$A$101=F360))=1,N(G360)*SUMPRODUCT(--(Parts!$A$2:$A$101=F360),Parts!$C$2:$C$101),0)))</f>
        <v/>
      </c>
      <c r="I360" s="20"/>
      <c r="J360" s="19" t="str">
        <f>IF($B360="","",N(I360)*N(Dashboard!$B$6))</f>
        <v/>
      </c>
      <c r="K360" s="19" t="str">
        <f>IF($B360="","",H360+J360)</f>
        <v/>
      </c>
      <c r="L360" s="18" t="str">
        <f>IF(COUNTA($A360:$G360,$I360)=0,"",IF($B360="","Check ID",IF(SUMPRODUCT(--(Assets!$A$2:$A$201=$B360))&lt;&gt;1,"Check ID",IF(OR(AND($F360&lt;&gt;"",SUMPRODUCT(--(Parts!$A$2:$A$101=$F360))&lt;&gt;1),AND($F360="",N($G360)&gt;0)),"Check part",IF(OR(NOT(AND(ISNUMBER(A360),N(A360)&gt;=18264,N(A360)&lt;=73050)),NOT(OR(C360="PM",C360="Repair",C360="Inspection")),AND($F360&lt;&gt;"",$G360=""),AND($G360&lt;&gt;"",NOT(AND(ISNUMBER(G360),N(G360)&gt;=0,N(G360)&lt;=10000))),NOT(AND(ISNUMBER(I360),N(I360)&gt;=0,N(I360)&lt;=1000))),"Check inputs","OK")))))</f>
        <v/>
      </c>
      <c r="M360" s="21">
        <f>IF(AND($C360="PM",AND(ISNUMBER($A360),N($A360)&gt;=18264,N($A360)&lt;=73050)),$A360,0)</f>
        <v>0</v>
      </c>
    </row>
    <row r="361" ht="22" customHeight="1" spans="1:13" x14ac:dyDescent="0.25">
      <c r="A361" s="14"/>
      <c r="B361" s="12"/>
      <c r="C361" s="12"/>
      <c r="D361" s="13"/>
      <c r="E361" s="13"/>
      <c r="F361" s="12"/>
      <c r="G361" s="12"/>
      <c r="H361" s="19" t="str">
        <f>IF($B361="","",IF(F361="",0,IF(SUMPRODUCT(--(Parts!$A$2:$A$101=F361))=1,N(G361)*SUMPRODUCT(--(Parts!$A$2:$A$101=F361),Parts!$C$2:$C$101),0)))</f>
        <v/>
      </c>
      <c r="I361" s="20"/>
      <c r="J361" s="19" t="str">
        <f>IF($B361="","",N(I361)*N(Dashboard!$B$6))</f>
        <v/>
      </c>
      <c r="K361" s="19" t="str">
        <f>IF($B361="","",H361+J361)</f>
        <v/>
      </c>
      <c r="L361" s="18" t="str">
        <f>IF(COUNTA($A361:$G361,$I361)=0,"",IF($B361="","Check ID",IF(SUMPRODUCT(--(Assets!$A$2:$A$201=$B361))&lt;&gt;1,"Check ID",IF(OR(AND($F361&lt;&gt;"",SUMPRODUCT(--(Parts!$A$2:$A$101=$F361))&lt;&gt;1),AND($F361="",N($G361)&gt;0)),"Check part",IF(OR(NOT(AND(ISNUMBER(A361),N(A361)&gt;=18264,N(A361)&lt;=73050)),NOT(OR(C361="PM",C361="Repair",C361="Inspection")),AND($F361&lt;&gt;"",$G361=""),AND($G361&lt;&gt;"",NOT(AND(ISNUMBER(G361),N(G361)&gt;=0,N(G361)&lt;=10000))),NOT(AND(ISNUMBER(I361),N(I361)&gt;=0,N(I361)&lt;=1000))),"Check inputs","OK")))))</f>
        <v/>
      </c>
      <c r="M361" s="21">
        <f>IF(AND($C361="PM",AND(ISNUMBER($A361),N($A361)&gt;=18264,N($A361)&lt;=73050)),$A361,0)</f>
        <v>0</v>
      </c>
    </row>
    <row r="362" ht="22" customHeight="1" spans="1:13" x14ac:dyDescent="0.25">
      <c r="A362" s="14"/>
      <c r="B362" s="12"/>
      <c r="C362" s="12"/>
      <c r="D362" s="13"/>
      <c r="E362" s="13"/>
      <c r="F362" s="12"/>
      <c r="G362" s="12"/>
      <c r="H362" s="19" t="str">
        <f>IF($B362="","",IF(F362="",0,IF(SUMPRODUCT(--(Parts!$A$2:$A$101=F362))=1,N(G362)*SUMPRODUCT(--(Parts!$A$2:$A$101=F362),Parts!$C$2:$C$101),0)))</f>
        <v/>
      </c>
      <c r="I362" s="20"/>
      <c r="J362" s="19" t="str">
        <f>IF($B362="","",N(I362)*N(Dashboard!$B$6))</f>
        <v/>
      </c>
      <c r="K362" s="19" t="str">
        <f>IF($B362="","",H362+J362)</f>
        <v/>
      </c>
      <c r="L362" s="18" t="str">
        <f>IF(COUNTA($A362:$G362,$I362)=0,"",IF($B362="","Check ID",IF(SUMPRODUCT(--(Assets!$A$2:$A$201=$B362))&lt;&gt;1,"Check ID",IF(OR(AND($F362&lt;&gt;"",SUMPRODUCT(--(Parts!$A$2:$A$101=$F362))&lt;&gt;1),AND($F362="",N($G362)&gt;0)),"Check part",IF(OR(NOT(AND(ISNUMBER(A362),N(A362)&gt;=18264,N(A362)&lt;=73050)),NOT(OR(C362="PM",C362="Repair",C362="Inspection")),AND($F362&lt;&gt;"",$G362=""),AND($G362&lt;&gt;"",NOT(AND(ISNUMBER(G362),N(G362)&gt;=0,N(G362)&lt;=10000))),NOT(AND(ISNUMBER(I362),N(I362)&gt;=0,N(I362)&lt;=1000))),"Check inputs","OK")))))</f>
        <v/>
      </c>
      <c r="M362" s="21">
        <f>IF(AND($C362="PM",AND(ISNUMBER($A362),N($A362)&gt;=18264,N($A362)&lt;=73050)),$A362,0)</f>
        <v>0</v>
      </c>
    </row>
    <row r="363" ht="22" customHeight="1" spans="1:13" x14ac:dyDescent="0.25">
      <c r="A363" s="14"/>
      <c r="B363" s="12"/>
      <c r="C363" s="12"/>
      <c r="D363" s="13"/>
      <c r="E363" s="13"/>
      <c r="F363" s="12"/>
      <c r="G363" s="12"/>
      <c r="H363" s="19" t="str">
        <f>IF($B363="","",IF(F363="",0,IF(SUMPRODUCT(--(Parts!$A$2:$A$101=F363))=1,N(G363)*SUMPRODUCT(--(Parts!$A$2:$A$101=F363),Parts!$C$2:$C$101),0)))</f>
        <v/>
      </c>
      <c r="I363" s="20"/>
      <c r="J363" s="19" t="str">
        <f>IF($B363="","",N(I363)*N(Dashboard!$B$6))</f>
        <v/>
      </c>
      <c r="K363" s="19" t="str">
        <f>IF($B363="","",H363+J363)</f>
        <v/>
      </c>
      <c r="L363" s="18" t="str">
        <f>IF(COUNTA($A363:$G363,$I363)=0,"",IF($B363="","Check ID",IF(SUMPRODUCT(--(Assets!$A$2:$A$201=$B363))&lt;&gt;1,"Check ID",IF(OR(AND($F363&lt;&gt;"",SUMPRODUCT(--(Parts!$A$2:$A$101=$F363))&lt;&gt;1),AND($F363="",N($G363)&gt;0)),"Check part",IF(OR(NOT(AND(ISNUMBER(A363),N(A363)&gt;=18264,N(A363)&lt;=73050)),NOT(OR(C363="PM",C363="Repair",C363="Inspection")),AND($F363&lt;&gt;"",$G363=""),AND($G363&lt;&gt;"",NOT(AND(ISNUMBER(G363),N(G363)&gt;=0,N(G363)&lt;=10000))),NOT(AND(ISNUMBER(I363),N(I363)&gt;=0,N(I363)&lt;=1000))),"Check inputs","OK")))))</f>
        <v/>
      </c>
      <c r="M363" s="21">
        <f>IF(AND($C363="PM",AND(ISNUMBER($A363),N($A363)&gt;=18264,N($A363)&lt;=73050)),$A363,0)</f>
        <v>0</v>
      </c>
    </row>
    <row r="364" ht="22" customHeight="1" spans="1:13" x14ac:dyDescent="0.25">
      <c r="A364" s="14"/>
      <c r="B364" s="12"/>
      <c r="C364" s="12"/>
      <c r="D364" s="13"/>
      <c r="E364" s="13"/>
      <c r="F364" s="12"/>
      <c r="G364" s="12"/>
      <c r="H364" s="19" t="str">
        <f>IF($B364="","",IF(F364="",0,IF(SUMPRODUCT(--(Parts!$A$2:$A$101=F364))=1,N(G364)*SUMPRODUCT(--(Parts!$A$2:$A$101=F364),Parts!$C$2:$C$101),0)))</f>
        <v/>
      </c>
      <c r="I364" s="20"/>
      <c r="J364" s="19" t="str">
        <f>IF($B364="","",N(I364)*N(Dashboard!$B$6))</f>
        <v/>
      </c>
      <c r="K364" s="19" t="str">
        <f>IF($B364="","",H364+J364)</f>
        <v/>
      </c>
      <c r="L364" s="18" t="str">
        <f>IF(COUNTA($A364:$G364,$I364)=0,"",IF($B364="","Check ID",IF(SUMPRODUCT(--(Assets!$A$2:$A$201=$B364))&lt;&gt;1,"Check ID",IF(OR(AND($F364&lt;&gt;"",SUMPRODUCT(--(Parts!$A$2:$A$101=$F364))&lt;&gt;1),AND($F364="",N($G364)&gt;0)),"Check part",IF(OR(NOT(AND(ISNUMBER(A364),N(A364)&gt;=18264,N(A364)&lt;=73050)),NOT(OR(C364="PM",C364="Repair",C364="Inspection")),AND($F364&lt;&gt;"",$G364=""),AND($G364&lt;&gt;"",NOT(AND(ISNUMBER(G364),N(G364)&gt;=0,N(G364)&lt;=10000))),NOT(AND(ISNUMBER(I364),N(I364)&gt;=0,N(I364)&lt;=1000))),"Check inputs","OK")))))</f>
        <v/>
      </c>
      <c r="M364" s="21">
        <f>IF(AND($C364="PM",AND(ISNUMBER($A364),N($A364)&gt;=18264,N($A364)&lt;=73050)),$A364,0)</f>
        <v>0</v>
      </c>
    </row>
    <row r="365" ht="22" customHeight="1" spans="1:13" x14ac:dyDescent="0.25">
      <c r="A365" s="14"/>
      <c r="B365" s="12"/>
      <c r="C365" s="12"/>
      <c r="D365" s="13"/>
      <c r="E365" s="13"/>
      <c r="F365" s="12"/>
      <c r="G365" s="12"/>
      <c r="H365" s="19" t="str">
        <f>IF($B365="","",IF(F365="",0,IF(SUMPRODUCT(--(Parts!$A$2:$A$101=F365))=1,N(G365)*SUMPRODUCT(--(Parts!$A$2:$A$101=F365),Parts!$C$2:$C$101),0)))</f>
        <v/>
      </c>
      <c r="I365" s="20"/>
      <c r="J365" s="19" t="str">
        <f>IF($B365="","",N(I365)*N(Dashboard!$B$6))</f>
        <v/>
      </c>
      <c r="K365" s="19" t="str">
        <f>IF($B365="","",H365+J365)</f>
        <v/>
      </c>
      <c r="L365" s="18" t="str">
        <f>IF(COUNTA($A365:$G365,$I365)=0,"",IF($B365="","Check ID",IF(SUMPRODUCT(--(Assets!$A$2:$A$201=$B365))&lt;&gt;1,"Check ID",IF(OR(AND($F365&lt;&gt;"",SUMPRODUCT(--(Parts!$A$2:$A$101=$F365))&lt;&gt;1),AND($F365="",N($G365)&gt;0)),"Check part",IF(OR(NOT(AND(ISNUMBER(A365),N(A365)&gt;=18264,N(A365)&lt;=73050)),NOT(OR(C365="PM",C365="Repair",C365="Inspection")),AND($F365&lt;&gt;"",$G365=""),AND($G365&lt;&gt;"",NOT(AND(ISNUMBER(G365),N(G365)&gt;=0,N(G365)&lt;=10000))),NOT(AND(ISNUMBER(I365),N(I365)&gt;=0,N(I365)&lt;=1000))),"Check inputs","OK")))))</f>
        <v/>
      </c>
      <c r="M365" s="21">
        <f>IF(AND($C365="PM",AND(ISNUMBER($A365),N($A365)&gt;=18264,N($A365)&lt;=73050)),$A365,0)</f>
        <v>0</v>
      </c>
    </row>
    <row r="366" ht="22" customHeight="1" spans="1:13" x14ac:dyDescent="0.25">
      <c r="A366" s="14"/>
      <c r="B366" s="12"/>
      <c r="C366" s="12"/>
      <c r="D366" s="13"/>
      <c r="E366" s="13"/>
      <c r="F366" s="12"/>
      <c r="G366" s="12"/>
      <c r="H366" s="19" t="str">
        <f>IF($B366="","",IF(F366="",0,IF(SUMPRODUCT(--(Parts!$A$2:$A$101=F366))=1,N(G366)*SUMPRODUCT(--(Parts!$A$2:$A$101=F366),Parts!$C$2:$C$101),0)))</f>
        <v/>
      </c>
      <c r="I366" s="20"/>
      <c r="J366" s="19" t="str">
        <f>IF($B366="","",N(I366)*N(Dashboard!$B$6))</f>
        <v/>
      </c>
      <c r="K366" s="19" t="str">
        <f>IF($B366="","",H366+J366)</f>
        <v/>
      </c>
      <c r="L366" s="18" t="str">
        <f>IF(COUNTA($A366:$G366,$I366)=0,"",IF($B366="","Check ID",IF(SUMPRODUCT(--(Assets!$A$2:$A$201=$B366))&lt;&gt;1,"Check ID",IF(OR(AND($F366&lt;&gt;"",SUMPRODUCT(--(Parts!$A$2:$A$101=$F366))&lt;&gt;1),AND($F366="",N($G366)&gt;0)),"Check part",IF(OR(NOT(AND(ISNUMBER(A366),N(A366)&gt;=18264,N(A366)&lt;=73050)),NOT(OR(C366="PM",C366="Repair",C366="Inspection")),AND($F366&lt;&gt;"",$G366=""),AND($G366&lt;&gt;"",NOT(AND(ISNUMBER(G366),N(G366)&gt;=0,N(G366)&lt;=10000))),NOT(AND(ISNUMBER(I366),N(I366)&gt;=0,N(I366)&lt;=1000))),"Check inputs","OK")))))</f>
        <v/>
      </c>
      <c r="M366" s="21">
        <f>IF(AND($C366="PM",AND(ISNUMBER($A366),N($A366)&gt;=18264,N($A366)&lt;=73050)),$A366,0)</f>
        <v>0</v>
      </c>
    </row>
    <row r="367" ht="22" customHeight="1" spans="1:13" x14ac:dyDescent="0.25">
      <c r="A367" s="14"/>
      <c r="B367" s="12"/>
      <c r="C367" s="12"/>
      <c r="D367" s="13"/>
      <c r="E367" s="13"/>
      <c r="F367" s="12"/>
      <c r="G367" s="12"/>
      <c r="H367" s="19" t="str">
        <f>IF($B367="","",IF(F367="",0,IF(SUMPRODUCT(--(Parts!$A$2:$A$101=F367))=1,N(G367)*SUMPRODUCT(--(Parts!$A$2:$A$101=F367),Parts!$C$2:$C$101),0)))</f>
        <v/>
      </c>
      <c r="I367" s="20"/>
      <c r="J367" s="19" t="str">
        <f>IF($B367="","",N(I367)*N(Dashboard!$B$6))</f>
        <v/>
      </c>
      <c r="K367" s="19" t="str">
        <f>IF($B367="","",H367+J367)</f>
        <v/>
      </c>
      <c r="L367" s="18" t="str">
        <f>IF(COUNTA($A367:$G367,$I367)=0,"",IF($B367="","Check ID",IF(SUMPRODUCT(--(Assets!$A$2:$A$201=$B367))&lt;&gt;1,"Check ID",IF(OR(AND($F367&lt;&gt;"",SUMPRODUCT(--(Parts!$A$2:$A$101=$F367))&lt;&gt;1),AND($F367="",N($G367)&gt;0)),"Check part",IF(OR(NOT(AND(ISNUMBER(A367),N(A367)&gt;=18264,N(A367)&lt;=73050)),NOT(OR(C367="PM",C367="Repair",C367="Inspection")),AND($F367&lt;&gt;"",$G367=""),AND($G367&lt;&gt;"",NOT(AND(ISNUMBER(G367),N(G367)&gt;=0,N(G367)&lt;=10000))),NOT(AND(ISNUMBER(I367),N(I367)&gt;=0,N(I367)&lt;=1000))),"Check inputs","OK")))))</f>
        <v/>
      </c>
      <c r="M367" s="21">
        <f>IF(AND($C367="PM",AND(ISNUMBER($A367),N($A367)&gt;=18264,N($A367)&lt;=73050)),$A367,0)</f>
        <v>0</v>
      </c>
    </row>
    <row r="368" ht="22" customHeight="1" spans="1:13" x14ac:dyDescent="0.25">
      <c r="A368" s="14"/>
      <c r="B368" s="12"/>
      <c r="C368" s="12"/>
      <c r="D368" s="13"/>
      <c r="E368" s="13"/>
      <c r="F368" s="12"/>
      <c r="G368" s="12"/>
      <c r="H368" s="19" t="str">
        <f>IF($B368="","",IF(F368="",0,IF(SUMPRODUCT(--(Parts!$A$2:$A$101=F368))=1,N(G368)*SUMPRODUCT(--(Parts!$A$2:$A$101=F368),Parts!$C$2:$C$101),0)))</f>
        <v/>
      </c>
      <c r="I368" s="20"/>
      <c r="J368" s="19" t="str">
        <f>IF($B368="","",N(I368)*N(Dashboard!$B$6))</f>
        <v/>
      </c>
      <c r="K368" s="19" t="str">
        <f>IF($B368="","",H368+J368)</f>
        <v/>
      </c>
      <c r="L368" s="18" t="str">
        <f>IF(COUNTA($A368:$G368,$I368)=0,"",IF($B368="","Check ID",IF(SUMPRODUCT(--(Assets!$A$2:$A$201=$B368))&lt;&gt;1,"Check ID",IF(OR(AND($F368&lt;&gt;"",SUMPRODUCT(--(Parts!$A$2:$A$101=$F368))&lt;&gt;1),AND($F368="",N($G368)&gt;0)),"Check part",IF(OR(NOT(AND(ISNUMBER(A368),N(A368)&gt;=18264,N(A368)&lt;=73050)),NOT(OR(C368="PM",C368="Repair",C368="Inspection")),AND($F368&lt;&gt;"",$G368=""),AND($G368&lt;&gt;"",NOT(AND(ISNUMBER(G368),N(G368)&gt;=0,N(G368)&lt;=10000))),NOT(AND(ISNUMBER(I368),N(I368)&gt;=0,N(I368)&lt;=1000))),"Check inputs","OK")))))</f>
        <v/>
      </c>
      <c r="M368" s="21">
        <f>IF(AND($C368="PM",AND(ISNUMBER($A368),N($A368)&gt;=18264,N($A368)&lt;=73050)),$A368,0)</f>
        <v>0</v>
      </c>
    </row>
    <row r="369" ht="22" customHeight="1" spans="1:13" x14ac:dyDescent="0.25">
      <c r="A369" s="14"/>
      <c r="B369" s="12"/>
      <c r="C369" s="12"/>
      <c r="D369" s="13"/>
      <c r="E369" s="13"/>
      <c r="F369" s="12"/>
      <c r="G369" s="12"/>
      <c r="H369" s="19" t="str">
        <f>IF($B369="","",IF(F369="",0,IF(SUMPRODUCT(--(Parts!$A$2:$A$101=F369))=1,N(G369)*SUMPRODUCT(--(Parts!$A$2:$A$101=F369),Parts!$C$2:$C$101),0)))</f>
        <v/>
      </c>
      <c r="I369" s="20"/>
      <c r="J369" s="19" t="str">
        <f>IF($B369="","",N(I369)*N(Dashboard!$B$6))</f>
        <v/>
      </c>
      <c r="K369" s="19" t="str">
        <f>IF($B369="","",H369+J369)</f>
        <v/>
      </c>
      <c r="L369" s="18" t="str">
        <f>IF(COUNTA($A369:$G369,$I369)=0,"",IF($B369="","Check ID",IF(SUMPRODUCT(--(Assets!$A$2:$A$201=$B369))&lt;&gt;1,"Check ID",IF(OR(AND($F369&lt;&gt;"",SUMPRODUCT(--(Parts!$A$2:$A$101=$F369))&lt;&gt;1),AND($F369="",N($G369)&gt;0)),"Check part",IF(OR(NOT(AND(ISNUMBER(A369),N(A369)&gt;=18264,N(A369)&lt;=73050)),NOT(OR(C369="PM",C369="Repair",C369="Inspection")),AND($F369&lt;&gt;"",$G369=""),AND($G369&lt;&gt;"",NOT(AND(ISNUMBER(G369),N(G369)&gt;=0,N(G369)&lt;=10000))),NOT(AND(ISNUMBER(I369),N(I369)&gt;=0,N(I369)&lt;=1000))),"Check inputs","OK")))))</f>
        <v/>
      </c>
      <c r="M369" s="21">
        <f>IF(AND($C369="PM",AND(ISNUMBER($A369),N($A369)&gt;=18264,N($A369)&lt;=73050)),$A369,0)</f>
        <v>0</v>
      </c>
    </row>
    <row r="370" ht="22" customHeight="1" spans="1:13" x14ac:dyDescent="0.25">
      <c r="A370" s="14"/>
      <c r="B370" s="12"/>
      <c r="C370" s="12"/>
      <c r="D370" s="13"/>
      <c r="E370" s="13"/>
      <c r="F370" s="12"/>
      <c r="G370" s="12"/>
      <c r="H370" s="19" t="str">
        <f>IF($B370="","",IF(F370="",0,IF(SUMPRODUCT(--(Parts!$A$2:$A$101=F370))=1,N(G370)*SUMPRODUCT(--(Parts!$A$2:$A$101=F370),Parts!$C$2:$C$101),0)))</f>
        <v/>
      </c>
      <c r="I370" s="20"/>
      <c r="J370" s="19" t="str">
        <f>IF($B370="","",N(I370)*N(Dashboard!$B$6))</f>
        <v/>
      </c>
      <c r="K370" s="19" t="str">
        <f>IF($B370="","",H370+J370)</f>
        <v/>
      </c>
      <c r="L370" s="18" t="str">
        <f>IF(COUNTA($A370:$G370,$I370)=0,"",IF($B370="","Check ID",IF(SUMPRODUCT(--(Assets!$A$2:$A$201=$B370))&lt;&gt;1,"Check ID",IF(OR(AND($F370&lt;&gt;"",SUMPRODUCT(--(Parts!$A$2:$A$101=$F370))&lt;&gt;1),AND($F370="",N($G370)&gt;0)),"Check part",IF(OR(NOT(AND(ISNUMBER(A370),N(A370)&gt;=18264,N(A370)&lt;=73050)),NOT(OR(C370="PM",C370="Repair",C370="Inspection")),AND($F370&lt;&gt;"",$G370=""),AND($G370&lt;&gt;"",NOT(AND(ISNUMBER(G370),N(G370)&gt;=0,N(G370)&lt;=10000))),NOT(AND(ISNUMBER(I370),N(I370)&gt;=0,N(I370)&lt;=1000))),"Check inputs","OK")))))</f>
        <v/>
      </c>
      <c r="M370" s="21">
        <f>IF(AND($C370="PM",AND(ISNUMBER($A370),N($A370)&gt;=18264,N($A370)&lt;=73050)),$A370,0)</f>
        <v>0</v>
      </c>
    </row>
    <row r="371" ht="22" customHeight="1" spans="1:13" x14ac:dyDescent="0.25">
      <c r="A371" s="14"/>
      <c r="B371" s="12"/>
      <c r="C371" s="12"/>
      <c r="D371" s="13"/>
      <c r="E371" s="13"/>
      <c r="F371" s="12"/>
      <c r="G371" s="12"/>
      <c r="H371" s="19" t="str">
        <f>IF($B371="","",IF(F371="",0,IF(SUMPRODUCT(--(Parts!$A$2:$A$101=F371))=1,N(G371)*SUMPRODUCT(--(Parts!$A$2:$A$101=F371),Parts!$C$2:$C$101),0)))</f>
        <v/>
      </c>
      <c r="I371" s="20"/>
      <c r="J371" s="19" t="str">
        <f>IF($B371="","",N(I371)*N(Dashboard!$B$6))</f>
        <v/>
      </c>
      <c r="K371" s="19" t="str">
        <f>IF($B371="","",H371+J371)</f>
        <v/>
      </c>
      <c r="L371" s="18" t="str">
        <f>IF(COUNTA($A371:$G371,$I371)=0,"",IF($B371="","Check ID",IF(SUMPRODUCT(--(Assets!$A$2:$A$201=$B371))&lt;&gt;1,"Check ID",IF(OR(AND($F371&lt;&gt;"",SUMPRODUCT(--(Parts!$A$2:$A$101=$F371))&lt;&gt;1),AND($F371="",N($G371)&gt;0)),"Check part",IF(OR(NOT(AND(ISNUMBER(A371),N(A371)&gt;=18264,N(A371)&lt;=73050)),NOT(OR(C371="PM",C371="Repair",C371="Inspection")),AND($F371&lt;&gt;"",$G371=""),AND($G371&lt;&gt;"",NOT(AND(ISNUMBER(G371),N(G371)&gt;=0,N(G371)&lt;=10000))),NOT(AND(ISNUMBER(I371),N(I371)&gt;=0,N(I371)&lt;=1000))),"Check inputs","OK")))))</f>
        <v/>
      </c>
      <c r="M371" s="21">
        <f>IF(AND($C371="PM",AND(ISNUMBER($A371),N($A371)&gt;=18264,N($A371)&lt;=73050)),$A371,0)</f>
        <v>0</v>
      </c>
    </row>
    <row r="372" ht="22" customHeight="1" spans="1:13" x14ac:dyDescent="0.25">
      <c r="A372" s="14"/>
      <c r="B372" s="12"/>
      <c r="C372" s="12"/>
      <c r="D372" s="13"/>
      <c r="E372" s="13"/>
      <c r="F372" s="12"/>
      <c r="G372" s="12"/>
      <c r="H372" s="19" t="str">
        <f>IF($B372="","",IF(F372="",0,IF(SUMPRODUCT(--(Parts!$A$2:$A$101=F372))=1,N(G372)*SUMPRODUCT(--(Parts!$A$2:$A$101=F372),Parts!$C$2:$C$101),0)))</f>
        <v/>
      </c>
      <c r="I372" s="20"/>
      <c r="J372" s="19" t="str">
        <f>IF($B372="","",N(I372)*N(Dashboard!$B$6))</f>
        <v/>
      </c>
      <c r="K372" s="19" t="str">
        <f>IF($B372="","",H372+J372)</f>
        <v/>
      </c>
      <c r="L372" s="18" t="str">
        <f>IF(COUNTA($A372:$G372,$I372)=0,"",IF($B372="","Check ID",IF(SUMPRODUCT(--(Assets!$A$2:$A$201=$B372))&lt;&gt;1,"Check ID",IF(OR(AND($F372&lt;&gt;"",SUMPRODUCT(--(Parts!$A$2:$A$101=$F372))&lt;&gt;1),AND($F372="",N($G372)&gt;0)),"Check part",IF(OR(NOT(AND(ISNUMBER(A372),N(A372)&gt;=18264,N(A372)&lt;=73050)),NOT(OR(C372="PM",C372="Repair",C372="Inspection")),AND($F372&lt;&gt;"",$G372=""),AND($G372&lt;&gt;"",NOT(AND(ISNUMBER(G372),N(G372)&gt;=0,N(G372)&lt;=10000))),NOT(AND(ISNUMBER(I372),N(I372)&gt;=0,N(I372)&lt;=1000))),"Check inputs","OK")))))</f>
        <v/>
      </c>
      <c r="M372" s="21">
        <f>IF(AND($C372="PM",AND(ISNUMBER($A372),N($A372)&gt;=18264,N($A372)&lt;=73050)),$A372,0)</f>
        <v>0</v>
      </c>
    </row>
    <row r="373" ht="22" customHeight="1" spans="1:13" x14ac:dyDescent="0.25">
      <c r="A373" s="14"/>
      <c r="B373" s="12"/>
      <c r="C373" s="12"/>
      <c r="D373" s="13"/>
      <c r="E373" s="13"/>
      <c r="F373" s="12"/>
      <c r="G373" s="12"/>
      <c r="H373" s="19" t="str">
        <f>IF($B373="","",IF(F373="",0,IF(SUMPRODUCT(--(Parts!$A$2:$A$101=F373))=1,N(G373)*SUMPRODUCT(--(Parts!$A$2:$A$101=F373),Parts!$C$2:$C$101),0)))</f>
        <v/>
      </c>
      <c r="I373" s="20"/>
      <c r="J373" s="19" t="str">
        <f>IF($B373="","",N(I373)*N(Dashboard!$B$6))</f>
        <v/>
      </c>
      <c r="K373" s="19" t="str">
        <f>IF($B373="","",H373+J373)</f>
        <v/>
      </c>
      <c r="L373" s="18" t="str">
        <f>IF(COUNTA($A373:$G373,$I373)=0,"",IF($B373="","Check ID",IF(SUMPRODUCT(--(Assets!$A$2:$A$201=$B373))&lt;&gt;1,"Check ID",IF(OR(AND($F373&lt;&gt;"",SUMPRODUCT(--(Parts!$A$2:$A$101=$F373))&lt;&gt;1),AND($F373="",N($G373)&gt;0)),"Check part",IF(OR(NOT(AND(ISNUMBER(A373),N(A373)&gt;=18264,N(A373)&lt;=73050)),NOT(OR(C373="PM",C373="Repair",C373="Inspection")),AND($F373&lt;&gt;"",$G373=""),AND($G373&lt;&gt;"",NOT(AND(ISNUMBER(G373),N(G373)&gt;=0,N(G373)&lt;=10000))),NOT(AND(ISNUMBER(I373),N(I373)&gt;=0,N(I373)&lt;=1000))),"Check inputs","OK")))))</f>
        <v/>
      </c>
      <c r="M373" s="21">
        <f>IF(AND($C373="PM",AND(ISNUMBER($A373),N($A373)&gt;=18264,N($A373)&lt;=73050)),$A373,0)</f>
        <v>0</v>
      </c>
    </row>
    <row r="374" ht="22" customHeight="1" spans="1:13" x14ac:dyDescent="0.25">
      <c r="A374" s="14"/>
      <c r="B374" s="12"/>
      <c r="C374" s="12"/>
      <c r="D374" s="13"/>
      <c r="E374" s="13"/>
      <c r="F374" s="12"/>
      <c r="G374" s="12"/>
      <c r="H374" s="19" t="str">
        <f>IF($B374="","",IF(F374="",0,IF(SUMPRODUCT(--(Parts!$A$2:$A$101=F374))=1,N(G374)*SUMPRODUCT(--(Parts!$A$2:$A$101=F374),Parts!$C$2:$C$101),0)))</f>
        <v/>
      </c>
      <c r="I374" s="20"/>
      <c r="J374" s="19" t="str">
        <f>IF($B374="","",N(I374)*N(Dashboard!$B$6))</f>
        <v/>
      </c>
      <c r="K374" s="19" t="str">
        <f>IF($B374="","",H374+J374)</f>
        <v/>
      </c>
      <c r="L374" s="18" t="str">
        <f>IF(COUNTA($A374:$G374,$I374)=0,"",IF($B374="","Check ID",IF(SUMPRODUCT(--(Assets!$A$2:$A$201=$B374))&lt;&gt;1,"Check ID",IF(OR(AND($F374&lt;&gt;"",SUMPRODUCT(--(Parts!$A$2:$A$101=$F374))&lt;&gt;1),AND($F374="",N($G374)&gt;0)),"Check part",IF(OR(NOT(AND(ISNUMBER(A374),N(A374)&gt;=18264,N(A374)&lt;=73050)),NOT(OR(C374="PM",C374="Repair",C374="Inspection")),AND($F374&lt;&gt;"",$G374=""),AND($G374&lt;&gt;"",NOT(AND(ISNUMBER(G374),N(G374)&gt;=0,N(G374)&lt;=10000))),NOT(AND(ISNUMBER(I374),N(I374)&gt;=0,N(I374)&lt;=1000))),"Check inputs","OK")))))</f>
        <v/>
      </c>
      <c r="M374" s="21">
        <f>IF(AND($C374="PM",AND(ISNUMBER($A374),N($A374)&gt;=18264,N($A374)&lt;=73050)),$A374,0)</f>
        <v>0</v>
      </c>
    </row>
    <row r="375" ht="22" customHeight="1" spans="1:13" x14ac:dyDescent="0.25">
      <c r="A375" s="14"/>
      <c r="B375" s="12"/>
      <c r="C375" s="12"/>
      <c r="D375" s="13"/>
      <c r="E375" s="13"/>
      <c r="F375" s="12"/>
      <c r="G375" s="12"/>
      <c r="H375" s="19" t="str">
        <f>IF($B375="","",IF(F375="",0,IF(SUMPRODUCT(--(Parts!$A$2:$A$101=F375))=1,N(G375)*SUMPRODUCT(--(Parts!$A$2:$A$101=F375),Parts!$C$2:$C$101),0)))</f>
        <v/>
      </c>
      <c r="I375" s="20"/>
      <c r="J375" s="19" t="str">
        <f>IF($B375="","",N(I375)*N(Dashboard!$B$6))</f>
        <v/>
      </c>
      <c r="K375" s="19" t="str">
        <f>IF($B375="","",H375+J375)</f>
        <v/>
      </c>
      <c r="L375" s="18" t="str">
        <f>IF(COUNTA($A375:$G375,$I375)=0,"",IF($B375="","Check ID",IF(SUMPRODUCT(--(Assets!$A$2:$A$201=$B375))&lt;&gt;1,"Check ID",IF(OR(AND($F375&lt;&gt;"",SUMPRODUCT(--(Parts!$A$2:$A$101=$F375))&lt;&gt;1),AND($F375="",N($G375)&gt;0)),"Check part",IF(OR(NOT(AND(ISNUMBER(A375),N(A375)&gt;=18264,N(A375)&lt;=73050)),NOT(OR(C375="PM",C375="Repair",C375="Inspection")),AND($F375&lt;&gt;"",$G375=""),AND($G375&lt;&gt;"",NOT(AND(ISNUMBER(G375),N(G375)&gt;=0,N(G375)&lt;=10000))),NOT(AND(ISNUMBER(I375),N(I375)&gt;=0,N(I375)&lt;=1000))),"Check inputs","OK")))))</f>
        <v/>
      </c>
      <c r="M375" s="21">
        <f>IF(AND($C375="PM",AND(ISNUMBER($A375),N($A375)&gt;=18264,N($A375)&lt;=73050)),$A375,0)</f>
        <v>0</v>
      </c>
    </row>
    <row r="376" ht="22" customHeight="1" spans="1:13" x14ac:dyDescent="0.25">
      <c r="A376" s="14"/>
      <c r="B376" s="12"/>
      <c r="C376" s="12"/>
      <c r="D376" s="13"/>
      <c r="E376" s="13"/>
      <c r="F376" s="12"/>
      <c r="G376" s="12"/>
      <c r="H376" s="19" t="str">
        <f>IF($B376="","",IF(F376="",0,IF(SUMPRODUCT(--(Parts!$A$2:$A$101=F376))=1,N(G376)*SUMPRODUCT(--(Parts!$A$2:$A$101=F376),Parts!$C$2:$C$101),0)))</f>
        <v/>
      </c>
      <c r="I376" s="20"/>
      <c r="J376" s="19" t="str">
        <f>IF($B376="","",N(I376)*N(Dashboard!$B$6))</f>
        <v/>
      </c>
      <c r="K376" s="19" t="str">
        <f>IF($B376="","",H376+J376)</f>
        <v/>
      </c>
      <c r="L376" s="18" t="str">
        <f>IF(COUNTA($A376:$G376,$I376)=0,"",IF($B376="","Check ID",IF(SUMPRODUCT(--(Assets!$A$2:$A$201=$B376))&lt;&gt;1,"Check ID",IF(OR(AND($F376&lt;&gt;"",SUMPRODUCT(--(Parts!$A$2:$A$101=$F376))&lt;&gt;1),AND($F376="",N($G376)&gt;0)),"Check part",IF(OR(NOT(AND(ISNUMBER(A376),N(A376)&gt;=18264,N(A376)&lt;=73050)),NOT(OR(C376="PM",C376="Repair",C376="Inspection")),AND($F376&lt;&gt;"",$G376=""),AND($G376&lt;&gt;"",NOT(AND(ISNUMBER(G376),N(G376)&gt;=0,N(G376)&lt;=10000))),NOT(AND(ISNUMBER(I376),N(I376)&gt;=0,N(I376)&lt;=1000))),"Check inputs","OK")))))</f>
        <v/>
      </c>
      <c r="M376" s="21">
        <f>IF(AND($C376="PM",AND(ISNUMBER($A376),N($A376)&gt;=18264,N($A376)&lt;=73050)),$A376,0)</f>
        <v>0</v>
      </c>
    </row>
    <row r="377" ht="22" customHeight="1" spans="1:13" x14ac:dyDescent="0.25">
      <c r="A377" s="14"/>
      <c r="B377" s="12"/>
      <c r="C377" s="12"/>
      <c r="D377" s="13"/>
      <c r="E377" s="13"/>
      <c r="F377" s="12"/>
      <c r="G377" s="12"/>
      <c r="H377" s="19" t="str">
        <f>IF($B377="","",IF(F377="",0,IF(SUMPRODUCT(--(Parts!$A$2:$A$101=F377))=1,N(G377)*SUMPRODUCT(--(Parts!$A$2:$A$101=F377),Parts!$C$2:$C$101),0)))</f>
        <v/>
      </c>
      <c r="I377" s="20"/>
      <c r="J377" s="19" t="str">
        <f>IF($B377="","",N(I377)*N(Dashboard!$B$6))</f>
        <v/>
      </c>
      <c r="K377" s="19" t="str">
        <f>IF($B377="","",H377+J377)</f>
        <v/>
      </c>
      <c r="L377" s="18" t="str">
        <f>IF(COUNTA($A377:$G377,$I377)=0,"",IF($B377="","Check ID",IF(SUMPRODUCT(--(Assets!$A$2:$A$201=$B377))&lt;&gt;1,"Check ID",IF(OR(AND($F377&lt;&gt;"",SUMPRODUCT(--(Parts!$A$2:$A$101=$F377))&lt;&gt;1),AND($F377="",N($G377)&gt;0)),"Check part",IF(OR(NOT(AND(ISNUMBER(A377),N(A377)&gt;=18264,N(A377)&lt;=73050)),NOT(OR(C377="PM",C377="Repair",C377="Inspection")),AND($F377&lt;&gt;"",$G377=""),AND($G377&lt;&gt;"",NOT(AND(ISNUMBER(G377),N(G377)&gt;=0,N(G377)&lt;=10000))),NOT(AND(ISNUMBER(I377),N(I377)&gt;=0,N(I377)&lt;=1000))),"Check inputs","OK")))))</f>
        <v/>
      </c>
      <c r="M377" s="21">
        <f>IF(AND($C377="PM",AND(ISNUMBER($A377),N($A377)&gt;=18264,N($A377)&lt;=73050)),$A377,0)</f>
        <v>0</v>
      </c>
    </row>
    <row r="378" ht="22" customHeight="1" spans="1:13" x14ac:dyDescent="0.25">
      <c r="A378" s="14"/>
      <c r="B378" s="12"/>
      <c r="C378" s="12"/>
      <c r="D378" s="13"/>
      <c r="E378" s="13"/>
      <c r="F378" s="12"/>
      <c r="G378" s="12"/>
      <c r="H378" s="19" t="str">
        <f>IF($B378="","",IF(F378="",0,IF(SUMPRODUCT(--(Parts!$A$2:$A$101=F378))=1,N(G378)*SUMPRODUCT(--(Parts!$A$2:$A$101=F378),Parts!$C$2:$C$101),0)))</f>
        <v/>
      </c>
      <c r="I378" s="20"/>
      <c r="J378" s="19" t="str">
        <f>IF($B378="","",N(I378)*N(Dashboard!$B$6))</f>
        <v/>
      </c>
      <c r="K378" s="19" t="str">
        <f>IF($B378="","",H378+J378)</f>
        <v/>
      </c>
      <c r="L378" s="18" t="str">
        <f>IF(COUNTA($A378:$G378,$I378)=0,"",IF($B378="","Check ID",IF(SUMPRODUCT(--(Assets!$A$2:$A$201=$B378))&lt;&gt;1,"Check ID",IF(OR(AND($F378&lt;&gt;"",SUMPRODUCT(--(Parts!$A$2:$A$101=$F378))&lt;&gt;1),AND($F378="",N($G378)&gt;0)),"Check part",IF(OR(NOT(AND(ISNUMBER(A378),N(A378)&gt;=18264,N(A378)&lt;=73050)),NOT(OR(C378="PM",C378="Repair",C378="Inspection")),AND($F378&lt;&gt;"",$G378=""),AND($G378&lt;&gt;"",NOT(AND(ISNUMBER(G378),N(G378)&gt;=0,N(G378)&lt;=10000))),NOT(AND(ISNUMBER(I378),N(I378)&gt;=0,N(I378)&lt;=1000))),"Check inputs","OK")))))</f>
        <v/>
      </c>
      <c r="M378" s="21">
        <f>IF(AND($C378="PM",AND(ISNUMBER($A378),N($A378)&gt;=18264,N($A378)&lt;=73050)),$A378,0)</f>
        <v>0</v>
      </c>
    </row>
    <row r="379" ht="22" customHeight="1" spans="1:13" x14ac:dyDescent="0.25">
      <c r="A379" s="14"/>
      <c r="B379" s="12"/>
      <c r="C379" s="12"/>
      <c r="D379" s="13"/>
      <c r="E379" s="13"/>
      <c r="F379" s="12"/>
      <c r="G379" s="12"/>
      <c r="H379" s="19" t="str">
        <f>IF($B379="","",IF(F379="",0,IF(SUMPRODUCT(--(Parts!$A$2:$A$101=F379))=1,N(G379)*SUMPRODUCT(--(Parts!$A$2:$A$101=F379),Parts!$C$2:$C$101),0)))</f>
        <v/>
      </c>
      <c r="I379" s="20"/>
      <c r="J379" s="19" t="str">
        <f>IF($B379="","",N(I379)*N(Dashboard!$B$6))</f>
        <v/>
      </c>
      <c r="K379" s="19" t="str">
        <f>IF($B379="","",H379+J379)</f>
        <v/>
      </c>
      <c r="L379" s="18" t="str">
        <f>IF(COUNTA($A379:$G379,$I379)=0,"",IF($B379="","Check ID",IF(SUMPRODUCT(--(Assets!$A$2:$A$201=$B379))&lt;&gt;1,"Check ID",IF(OR(AND($F379&lt;&gt;"",SUMPRODUCT(--(Parts!$A$2:$A$101=$F379))&lt;&gt;1),AND($F379="",N($G379)&gt;0)),"Check part",IF(OR(NOT(AND(ISNUMBER(A379),N(A379)&gt;=18264,N(A379)&lt;=73050)),NOT(OR(C379="PM",C379="Repair",C379="Inspection")),AND($F379&lt;&gt;"",$G379=""),AND($G379&lt;&gt;"",NOT(AND(ISNUMBER(G379),N(G379)&gt;=0,N(G379)&lt;=10000))),NOT(AND(ISNUMBER(I379),N(I379)&gt;=0,N(I379)&lt;=1000))),"Check inputs","OK")))))</f>
        <v/>
      </c>
      <c r="M379" s="21">
        <f>IF(AND($C379="PM",AND(ISNUMBER($A379),N($A379)&gt;=18264,N($A379)&lt;=73050)),$A379,0)</f>
        <v>0</v>
      </c>
    </row>
    <row r="380" ht="22" customHeight="1" spans="1:13" x14ac:dyDescent="0.25">
      <c r="A380" s="14"/>
      <c r="B380" s="12"/>
      <c r="C380" s="12"/>
      <c r="D380" s="13"/>
      <c r="E380" s="13"/>
      <c r="F380" s="12"/>
      <c r="G380" s="12"/>
      <c r="H380" s="19" t="str">
        <f>IF($B380="","",IF(F380="",0,IF(SUMPRODUCT(--(Parts!$A$2:$A$101=F380))=1,N(G380)*SUMPRODUCT(--(Parts!$A$2:$A$101=F380),Parts!$C$2:$C$101),0)))</f>
        <v/>
      </c>
      <c r="I380" s="20"/>
      <c r="J380" s="19" t="str">
        <f>IF($B380="","",N(I380)*N(Dashboard!$B$6))</f>
        <v/>
      </c>
      <c r="K380" s="19" t="str">
        <f>IF($B380="","",H380+J380)</f>
        <v/>
      </c>
      <c r="L380" s="18" t="str">
        <f>IF(COUNTA($A380:$G380,$I380)=0,"",IF($B380="","Check ID",IF(SUMPRODUCT(--(Assets!$A$2:$A$201=$B380))&lt;&gt;1,"Check ID",IF(OR(AND($F380&lt;&gt;"",SUMPRODUCT(--(Parts!$A$2:$A$101=$F380))&lt;&gt;1),AND($F380="",N($G380)&gt;0)),"Check part",IF(OR(NOT(AND(ISNUMBER(A380),N(A380)&gt;=18264,N(A380)&lt;=73050)),NOT(OR(C380="PM",C380="Repair",C380="Inspection")),AND($F380&lt;&gt;"",$G380=""),AND($G380&lt;&gt;"",NOT(AND(ISNUMBER(G380),N(G380)&gt;=0,N(G380)&lt;=10000))),NOT(AND(ISNUMBER(I380),N(I380)&gt;=0,N(I380)&lt;=1000))),"Check inputs","OK")))))</f>
        <v/>
      </c>
      <c r="M380" s="21">
        <f>IF(AND($C380="PM",AND(ISNUMBER($A380),N($A380)&gt;=18264,N($A380)&lt;=73050)),$A380,0)</f>
        <v>0</v>
      </c>
    </row>
    <row r="381" ht="22" customHeight="1" spans="1:13" x14ac:dyDescent="0.25">
      <c r="A381" s="14"/>
      <c r="B381" s="12"/>
      <c r="C381" s="12"/>
      <c r="D381" s="13"/>
      <c r="E381" s="13"/>
      <c r="F381" s="12"/>
      <c r="G381" s="12"/>
      <c r="H381" s="19" t="str">
        <f>IF($B381="","",IF(F381="",0,IF(SUMPRODUCT(--(Parts!$A$2:$A$101=F381))=1,N(G381)*SUMPRODUCT(--(Parts!$A$2:$A$101=F381),Parts!$C$2:$C$101),0)))</f>
        <v/>
      </c>
      <c r="I381" s="20"/>
      <c r="J381" s="19" t="str">
        <f>IF($B381="","",N(I381)*N(Dashboard!$B$6))</f>
        <v/>
      </c>
      <c r="K381" s="19" t="str">
        <f>IF($B381="","",H381+J381)</f>
        <v/>
      </c>
      <c r="L381" s="18" t="str">
        <f>IF(COUNTA($A381:$G381,$I381)=0,"",IF($B381="","Check ID",IF(SUMPRODUCT(--(Assets!$A$2:$A$201=$B381))&lt;&gt;1,"Check ID",IF(OR(AND($F381&lt;&gt;"",SUMPRODUCT(--(Parts!$A$2:$A$101=$F381))&lt;&gt;1),AND($F381="",N($G381)&gt;0)),"Check part",IF(OR(NOT(AND(ISNUMBER(A381),N(A381)&gt;=18264,N(A381)&lt;=73050)),NOT(OR(C381="PM",C381="Repair",C381="Inspection")),AND($F381&lt;&gt;"",$G381=""),AND($G381&lt;&gt;"",NOT(AND(ISNUMBER(G381),N(G381)&gt;=0,N(G381)&lt;=10000))),NOT(AND(ISNUMBER(I381),N(I381)&gt;=0,N(I381)&lt;=1000))),"Check inputs","OK")))))</f>
        <v/>
      </c>
      <c r="M381" s="21">
        <f>IF(AND($C381="PM",AND(ISNUMBER($A381),N($A381)&gt;=18264,N($A381)&lt;=73050)),$A381,0)</f>
        <v>0</v>
      </c>
    </row>
    <row r="382" ht="22" customHeight="1" spans="1:13" x14ac:dyDescent="0.25">
      <c r="A382" s="14"/>
      <c r="B382" s="12"/>
      <c r="C382" s="12"/>
      <c r="D382" s="13"/>
      <c r="E382" s="13"/>
      <c r="F382" s="12"/>
      <c r="G382" s="12"/>
      <c r="H382" s="19" t="str">
        <f>IF($B382="","",IF(F382="",0,IF(SUMPRODUCT(--(Parts!$A$2:$A$101=F382))=1,N(G382)*SUMPRODUCT(--(Parts!$A$2:$A$101=F382),Parts!$C$2:$C$101),0)))</f>
        <v/>
      </c>
      <c r="I382" s="20"/>
      <c r="J382" s="19" t="str">
        <f>IF($B382="","",N(I382)*N(Dashboard!$B$6))</f>
        <v/>
      </c>
      <c r="K382" s="19" t="str">
        <f>IF($B382="","",H382+J382)</f>
        <v/>
      </c>
      <c r="L382" s="18" t="str">
        <f>IF(COUNTA($A382:$G382,$I382)=0,"",IF($B382="","Check ID",IF(SUMPRODUCT(--(Assets!$A$2:$A$201=$B382))&lt;&gt;1,"Check ID",IF(OR(AND($F382&lt;&gt;"",SUMPRODUCT(--(Parts!$A$2:$A$101=$F382))&lt;&gt;1),AND($F382="",N($G382)&gt;0)),"Check part",IF(OR(NOT(AND(ISNUMBER(A382),N(A382)&gt;=18264,N(A382)&lt;=73050)),NOT(OR(C382="PM",C382="Repair",C382="Inspection")),AND($F382&lt;&gt;"",$G382=""),AND($G382&lt;&gt;"",NOT(AND(ISNUMBER(G382),N(G382)&gt;=0,N(G382)&lt;=10000))),NOT(AND(ISNUMBER(I382),N(I382)&gt;=0,N(I382)&lt;=1000))),"Check inputs","OK")))))</f>
        <v/>
      </c>
      <c r="M382" s="21">
        <f>IF(AND($C382="PM",AND(ISNUMBER($A382),N($A382)&gt;=18264,N($A382)&lt;=73050)),$A382,0)</f>
        <v>0</v>
      </c>
    </row>
    <row r="383" ht="22" customHeight="1" spans="1:13" x14ac:dyDescent="0.25">
      <c r="A383" s="14"/>
      <c r="B383" s="12"/>
      <c r="C383" s="12"/>
      <c r="D383" s="13"/>
      <c r="E383" s="13"/>
      <c r="F383" s="12"/>
      <c r="G383" s="12"/>
      <c r="H383" s="19" t="str">
        <f>IF($B383="","",IF(F383="",0,IF(SUMPRODUCT(--(Parts!$A$2:$A$101=F383))=1,N(G383)*SUMPRODUCT(--(Parts!$A$2:$A$101=F383),Parts!$C$2:$C$101),0)))</f>
        <v/>
      </c>
      <c r="I383" s="20"/>
      <c r="J383" s="19" t="str">
        <f>IF($B383="","",N(I383)*N(Dashboard!$B$6))</f>
        <v/>
      </c>
      <c r="K383" s="19" t="str">
        <f>IF($B383="","",H383+J383)</f>
        <v/>
      </c>
      <c r="L383" s="18" t="str">
        <f>IF(COUNTA($A383:$G383,$I383)=0,"",IF($B383="","Check ID",IF(SUMPRODUCT(--(Assets!$A$2:$A$201=$B383))&lt;&gt;1,"Check ID",IF(OR(AND($F383&lt;&gt;"",SUMPRODUCT(--(Parts!$A$2:$A$101=$F383))&lt;&gt;1),AND($F383="",N($G383)&gt;0)),"Check part",IF(OR(NOT(AND(ISNUMBER(A383),N(A383)&gt;=18264,N(A383)&lt;=73050)),NOT(OR(C383="PM",C383="Repair",C383="Inspection")),AND($F383&lt;&gt;"",$G383=""),AND($G383&lt;&gt;"",NOT(AND(ISNUMBER(G383),N(G383)&gt;=0,N(G383)&lt;=10000))),NOT(AND(ISNUMBER(I383),N(I383)&gt;=0,N(I383)&lt;=1000))),"Check inputs","OK")))))</f>
        <v/>
      </c>
      <c r="M383" s="21">
        <f>IF(AND($C383="PM",AND(ISNUMBER($A383),N($A383)&gt;=18264,N($A383)&lt;=73050)),$A383,0)</f>
        <v>0</v>
      </c>
    </row>
    <row r="384" ht="22" customHeight="1" spans="1:13" x14ac:dyDescent="0.25">
      <c r="A384" s="14"/>
      <c r="B384" s="12"/>
      <c r="C384" s="12"/>
      <c r="D384" s="13"/>
      <c r="E384" s="13"/>
      <c r="F384" s="12"/>
      <c r="G384" s="12"/>
      <c r="H384" s="19" t="str">
        <f>IF($B384="","",IF(F384="",0,IF(SUMPRODUCT(--(Parts!$A$2:$A$101=F384))=1,N(G384)*SUMPRODUCT(--(Parts!$A$2:$A$101=F384),Parts!$C$2:$C$101),0)))</f>
        <v/>
      </c>
      <c r="I384" s="20"/>
      <c r="J384" s="19" t="str">
        <f>IF($B384="","",N(I384)*N(Dashboard!$B$6))</f>
        <v/>
      </c>
      <c r="K384" s="19" t="str">
        <f>IF($B384="","",H384+J384)</f>
        <v/>
      </c>
      <c r="L384" s="18" t="str">
        <f>IF(COUNTA($A384:$G384,$I384)=0,"",IF($B384="","Check ID",IF(SUMPRODUCT(--(Assets!$A$2:$A$201=$B384))&lt;&gt;1,"Check ID",IF(OR(AND($F384&lt;&gt;"",SUMPRODUCT(--(Parts!$A$2:$A$101=$F384))&lt;&gt;1),AND($F384="",N($G384)&gt;0)),"Check part",IF(OR(NOT(AND(ISNUMBER(A384),N(A384)&gt;=18264,N(A384)&lt;=73050)),NOT(OR(C384="PM",C384="Repair",C384="Inspection")),AND($F384&lt;&gt;"",$G384=""),AND($G384&lt;&gt;"",NOT(AND(ISNUMBER(G384),N(G384)&gt;=0,N(G384)&lt;=10000))),NOT(AND(ISNUMBER(I384),N(I384)&gt;=0,N(I384)&lt;=1000))),"Check inputs","OK")))))</f>
        <v/>
      </c>
      <c r="M384" s="21">
        <f>IF(AND($C384="PM",AND(ISNUMBER($A384),N($A384)&gt;=18264,N($A384)&lt;=73050)),$A384,0)</f>
        <v>0</v>
      </c>
    </row>
    <row r="385" ht="22" customHeight="1" spans="1:13" x14ac:dyDescent="0.25">
      <c r="A385" s="14"/>
      <c r="B385" s="12"/>
      <c r="C385" s="12"/>
      <c r="D385" s="13"/>
      <c r="E385" s="13"/>
      <c r="F385" s="12"/>
      <c r="G385" s="12"/>
      <c r="H385" s="19" t="str">
        <f>IF($B385="","",IF(F385="",0,IF(SUMPRODUCT(--(Parts!$A$2:$A$101=F385))=1,N(G385)*SUMPRODUCT(--(Parts!$A$2:$A$101=F385),Parts!$C$2:$C$101),0)))</f>
        <v/>
      </c>
      <c r="I385" s="20"/>
      <c r="J385" s="19" t="str">
        <f>IF($B385="","",N(I385)*N(Dashboard!$B$6))</f>
        <v/>
      </c>
      <c r="K385" s="19" t="str">
        <f>IF($B385="","",H385+J385)</f>
        <v/>
      </c>
      <c r="L385" s="18" t="str">
        <f>IF(COUNTA($A385:$G385,$I385)=0,"",IF($B385="","Check ID",IF(SUMPRODUCT(--(Assets!$A$2:$A$201=$B385))&lt;&gt;1,"Check ID",IF(OR(AND($F385&lt;&gt;"",SUMPRODUCT(--(Parts!$A$2:$A$101=$F385))&lt;&gt;1),AND($F385="",N($G385)&gt;0)),"Check part",IF(OR(NOT(AND(ISNUMBER(A385),N(A385)&gt;=18264,N(A385)&lt;=73050)),NOT(OR(C385="PM",C385="Repair",C385="Inspection")),AND($F385&lt;&gt;"",$G385=""),AND($G385&lt;&gt;"",NOT(AND(ISNUMBER(G385),N(G385)&gt;=0,N(G385)&lt;=10000))),NOT(AND(ISNUMBER(I385),N(I385)&gt;=0,N(I385)&lt;=1000))),"Check inputs","OK")))))</f>
        <v/>
      </c>
      <c r="M385" s="21">
        <f>IF(AND($C385="PM",AND(ISNUMBER($A385),N($A385)&gt;=18264,N($A385)&lt;=73050)),$A385,0)</f>
        <v>0</v>
      </c>
    </row>
    <row r="386" ht="22" customHeight="1" spans="1:13" x14ac:dyDescent="0.25">
      <c r="A386" s="14"/>
      <c r="B386" s="12"/>
      <c r="C386" s="12"/>
      <c r="D386" s="13"/>
      <c r="E386" s="13"/>
      <c r="F386" s="12"/>
      <c r="G386" s="12"/>
      <c r="H386" s="19" t="str">
        <f>IF($B386="","",IF(F386="",0,IF(SUMPRODUCT(--(Parts!$A$2:$A$101=F386))=1,N(G386)*SUMPRODUCT(--(Parts!$A$2:$A$101=F386),Parts!$C$2:$C$101),0)))</f>
        <v/>
      </c>
      <c r="I386" s="20"/>
      <c r="J386" s="19" t="str">
        <f>IF($B386="","",N(I386)*N(Dashboard!$B$6))</f>
        <v/>
      </c>
      <c r="K386" s="19" t="str">
        <f>IF($B386="","",H386+J386)</f>
        <v/>
      </c>
      <c r="L386" s="18" t="str">
        <f>IF(COUNTA($A386:$G386,$I386)=0,"",IF($B386="","Check ID",IF(SUMPRODUCT(--(Assets!$A$2:$A$201=$B386))&lt;&gt;1,"Check ID",IF(OR(AND($F386&lt;&gt;"",SUMPRODUCT(--(Parts!$A$2:$A$101=$F386))&lt;&gt;1),AND($F386="",N($G386)&gt;0)),"Check part",IF(OR(NOT(AND(ISNUMBER(A386),N(A386)&gt;=18264,N(A386)&lt;=73050)),NOT(OR(C386="PM",C386="Repair",C386="Inspection")),AND($F386&lt;&gt;"",$G386=""),AND($G386&lt;&gt;"",NOT(AND(ISNUMBER(G386),N(G386)&gt;=0,N(G386)&lt;=10000))),NOT(AND(ISNUMBER(I386),N(I386)&gt;=0,N(I386)&lt;=1000))),"Check inputs","OK")))))</f>
        <v/>
      </c>
      <c r="M386" s="21">
        <f>IF(AND($C386="PM",AND(ISNUMBER($A386),N($A386)&gt;=18264,N($A386)&lt;=73050)),$A386,0)</f>
        <v>0</v>
      </c>
    </row>
    <row r="387" ht="22" customHeight="1" spans="1:13" x14ac:dyDescent="0.25">
      <c r="A387" s="14"/>
      <c r="B387" s="12"/>
      <c r="C387" s="12"/>
      <c r="D387" s="13"/>
      <c r="E387" s="13"/>
      <c r="F387" s="12"/>
      <c r="G387" s="12"/>
      <c r="H387" s="19" t="str">
        <f>IF($B387="","",IF(F387="",0,IF(SUMPRODUCT(--(Parts!$A$2:$A$101=F387))=1,N(G387)*SUMPRODUCT(--(Parts!$A$2:$A$101=F387),Parts!$C$2:$C$101),0)))</f>
        <v/>
      </c>
      <c r="I387" s="20"/>
      <c r="J387" s="19" t="str">
        <f>IF($B387="","",N(I387)*N(Dashboard!$B$6))</f>
        <v/>
      </c>
      <c r="K387" s="19" t="str">
        <f>IF($B387="","",H387+J387)</f>
        <v/>
      </c>
      <c r="L387" s="18" t="str">
        <f>IF(COUNTA($A387:$G387,$I387)=0,"",IF($B387="","Check ID",IF(SUMPRODUCT(--(Assets!$A$2:$A$201=$B387))&lt;&gt;1,"Check ID",IF(OR(AND($F387&lt;&gt;"",SUMPRODUCT(--(Parts!$A$2:$A$101=$F387))&lt;&gt;1),AND($F387="",N($G387)&gt;0)),"Check part",IF(OR(NOT(AND(ISNUMBER(A387),N(A387)&gt;=18264,N(A387)&lt;=73050)),NOT(OR(C387="PM",C387="Repair",C387="Inspection")),AND($F387&lt;&gt;"",$G387=""),AND($G387&lt;&gt;"",NOT(AND(ISNUMBER(G387),N(G387)&gt;=0,N(G387)&lt;=10000))),NOT(AND(ISNUMBER(I387),N(I387)&gt;=0,N(I387)&lt;=1000))),"Check inputs","OK")))))</f>
        <v/>
      </c>
      <c r="M387" s="21">
        <f>IF(AND($C387="PM",AND(ISNUMBER($A387),N($A387)&gt;=18264,N($A387)&lt;=73050)),$A387,0)</f>
        <v>0</v>
      </c>
    </row>
    <row r="388" ht="22" customHeight="1" spans="1:13" x14ac:dyDescent="0.25">
      <c r="A388" s="14"/>
      <c r="B388" s="12"/>
      <c r="C388" s="12"/>
      <c r="D388" s="13"/>
      <c r="E388" s="13"/>
      <c r="F388" s="12"/>
      <c r="G388" s="12"/>
      <c r="H388" s="19" t="str">
        <f>IF($B388="","",IF(F388="",0,IF(SUMPRODUCT(--(Parts!$A$2:$A$101=F388))=1,N(G388)*SUMPRODUCT(--(Parts!$A$2:$A$101=F388),Parts!$C$2:$C$101),0)))</f>
        <v/>
      </c>
      <c r="I388" s="20"/>
      <c r="J388" s="19" t="str">
        <f>IF($B388="","",N(I388)*N(Dashboard!$B$6))</f>
        <v/>
      </c>
      <c r="K388" s="19" t="str">
        <f>IF($B388="","",H388+J388)</f>
        <v/>
      </c>
      <c r="L388" s="18" t="str">
        <f>IF(COUNTA($A388:$G388,$I388)=0,"",IF($B388="","Check ID",IF(SUMPRODUCT(--(Assets!$A$2:$A$201=$B388))&lt;&gt;1,"Check ID",IF(OR(AND($F388&lt;&gt;"",SUMPRODUCT(--(Parts!$A$2:$A$101=$F388))&lt;&gt;1),AND($F388="",N($G388)&gt;0)),"Check part",IF(OR(NOT(AND(ISNUMBER(A388),N(A388)&gt;=18264,N(A388)&lt;=73050)),NOT(OR(C388="PM",C388="Repair",C388="Inspection")),AND($F388&lt;&gt;"",$G388=""),AND($G388&lt;&gt;"",NOT(AND(ISNUMBER(G388),N(G388)&gt;=0,N(G388)&lt;=10000))),NOT(AND(ISNUMBER(I388),N(I388)&gt;=0,N(I388)&lt;=1000))),"Check inputs","OK")))))</f>
        <v/>
      </c>
      <c r="M388" s="21">
        <f>IF(AND($C388="PM",AND(ISNUMBER($A388),N($A388)&gt;=18264,N($A388)&lt;=73050)),$A388,0)</f>
        <v>0</v>
      </c>
    </row>
    <row r="389" ht="22" customHeight="1" spans="1:13" x14ac:dyDescent="0.25">
      <c r="A389" s="14"/>
      <c r="B389" s="12"/>
      <c r="C389" s="12"/>
      <c r="D389" s="13"/>
      <c r="E389" s="13"/>
      <c r="F389" s="12"/>
      <c r="G389" s="12"/>
      <c r="H389" s="19" t="str">
        <f>IF($B389="","",IF(F389="",0,IF(SUMPRODUCT(--(Parts!$A$2:$A$101=F389))=1,N(G389)*SUMPRODUCT(--(Parts!$A$2:$A$101=F389),Parts!$C$2:$C$101),0)))</f>
        <v/>
      </c>
      <c r="I389" s="20"/>
      <c r="J389" s="19" t="str">
        <f>IF($B389="","",N(I389)*N(Dashboard!$B$6))</f>
        <v/>
      </c>
      <c r="K389" s="19" t="str">
        <f>IF($B389="","",H389+J389)</f>
        <v/>
      </c>
      <c r="L389" s="18" t="str">
        <f>IF(COUNTA($A389:$G389,$I389)=0,"",IF($B389="","Check ID",IF(SUMPRODUCT(--(Assets!$A$2:$A$201=$B389))&lt;&gt;1,"Check ID",IF(OR(AND($F389&lt;&gt;"",SUMPRODUCT(--(Parts!$A$2:$A$101=$F389))&lt;&gt;1),AND($F389="",N($G389)&gt;0)),"Check part",IF(OR(NOT(AND(ISNUMBER(A389),N(A389)&gt;=18264,N(A389)&lt;=73050)),NOT(OR(C389="PM",C389="Repair",C389="Inspection")),AND($F389&lt;&gt;"",$G389=""),AND($G389&lt;&gt;"",NOT(AND(ISNUMBER(G389),N(G389)&gt;=0,N(G389)&lt;=10000))),NOT(AND(ISNUMBER(I389),N(I389)&gt;=0,N(I389)&lt;=1000))),"Check inputs","OK")))))</f>
        <v/>
      </c>
      <c r="M389" s="21">
        <f>IF(AND($C389="PM",AND(ISNUMBER($A389),N($A389)&gt;=18264,N($A389)&lt;=73050)),$A389,0)</f>
        <v>0</v>
      </c>
    </row>
    <row r="390" ht="22" customHeight="1" spans="1:13" x14ac:dyDescent="0.25">
      <c r="A390" s="14"/>
      <c r="B390" s="12"/>
      <c r="C390" s="12"/>
      <c r="D390" s="13"/>
      <c r="E390" s="13"/>
      <c r="F390" s="12"/>
      <c r="G390" s="12"/>
      <c r="H390" s="19" t="str">
        <f>IF($B390="","",IF(F390="",0,IF(SUMPRODUCT(--(Parts!$A$2:$A$101=F390))=1,N(G390)*SUMPRODUCT(--(Parts!$A$2:$A$101=F390),Parts!$C$2:$C$101),0)))</f>
        <v/>
      </c>
      <c r="I390" s="20"/>
      <c r="J390" s="19" t="str">
        <f>IF($B390="","",N(I390)*N(Dashboard!$B$6))</f>
        <v/>
      </c>
      <c r="K390" s="19" t="str">
        <f>IF($B390="","",H390+J390)</f>
        <v/>
      </c>
      <c r="L390" s="18" t="str">
        <f>IF(COUNTA($A390:$G390,$I390)=0,"",IF($B390="","Check ID",IF(SUMPRODUCT(--(Assets!$A$2:$A$201=$B390))&lt;&gt;1,"Check ID",IF(OR(AND($F390&lt;&gt;"",SUMPRODUCT(--(Parts!$A$2:$A$101=$F390))&lt;&gt;1),AND($F390="",N($G390)&gt;0)),"Check part",IF(OR(NOT(AND(ISNUMBER(A390),N(A390)&gt;=18264,N(A390)&lt;=73050)),NOT(OR(C390="PM",C390="Repair",C390="Inspection")),AND($F390&lt;&gt;"",$G390=""),AND($G390&lt;&gt;"",NOT(AND(ISNUMBER(G390),N(G390)&gt;=0,N(G390)&lt;=10000))),NOT(AND(ISNUMBER(I390),N(I390)&gt;=0,N(I390)&lt;=1000))),"Check inputs","OK")))))</f>
        <v/>
      </c>
      <c r="M390" s="21">
        <f>IF(AND($C390="PM",AND(ISNUMBER($A390),N($A390)&gt;=18264,N($A390)&lt;=73050)),$A390,0)</f>
        <v>0</v>
      </c>
    </row>
    <row r="391" ht="22" customHeight="1" spans="1:13" x14ac:dyDescent="0.25">
      <c r="A391" s="14"/>
      <c r="B391" s="12"/>
      <c r="C391" s="12"/>
      <c r="D391" s="13"/>
      <c r="E391" s="13"/>
      <c r="F391" s="12"/>
      <c r="G391" s="12"/>
      <c r="H391" s="19" t="str">
        <f>IF($B391="","",IF(F391="",0,IF(SUMPRODUCT(--(Parts!$A$2:$A$101=F391))=1,N(G391)*SUMPRODUCT(--(Parts!$A$2:$A$101=F391),Parts!$C$2:$C$101),0)))</f>
        <v/>
      </c>
      <c r="I391" s="20"/>
      <c r="J391" s="19" t="str">
        <f>IF($B391="","",N(I391)*N(Dashboard!$B$6))</f>
        <v/>
      </c>
      <c r="K391" s="19" t="str">
        <f>IF($B391="","",H391+J391)</f>
        <v/>
      </c>
      <c r="L391" s="18" t="str">
        <f>IF(COUNTA($A391:$G391,$I391)=0,"",IF($B391="","Check ID",IF(SUMPRODUCT(--(Assets!$A$2:$A$201=$B391))&lt;&gt;1,"Check ID",IF(OR(AND($F391&lt;&gt;"",SUMPRODUCT(--(Parts!$A$2:$A$101=$F391))&lt;&gt;1),AND($F391="",N($G391)&gt;0)),"Check part",IF(OR(NOT(AND(ISNUMBER(A391),N(A391)&gt;=18264,N(A391)&lt;=73050)),NOT(OR(C391="PM",C391="Repair",C391="Inspection")),AND($F391&lt;&gt;"",$G391=""),AND($G391&lt;&gt;"",NOT(AND(ISNUMBER(G391),N(G391)&gt;=0,N(G391)&lt;=10000))),NOT(AND(ISNUMBER(I391),N(I391)&gt;=0,N(I391)&lt;=1000))),"Check inputs","OK")))))</f>
        <v/>
      </c>
      <c r="M391" s="21">
        <f>IF(AND($C391="PM",AND(ISNUMBER($A391),N($A391)&gt;=18264,N($A391)&lt;=73050)),$A391,0)</f>
        <v>0</v>
      </c>
    </row>
    <row r="392" ht="22" customHeight="1" spans="1:13" x14ac:dyDescent="0.25">
      <c r="A392" s="14"/>
      <c r="B392" s="12"/>
      <c r="C392" s="12"/>
      <c r="D392" s="13"/>
      <c r="E392" s="13"/>
      <c r="F392" s="12"/>
      <c r="G392" s="12"/>
      <c r="H392" s="19" t="str">
        <f>IF($B392="","",IF(F392="",0,IF(SUMPRODUCT(--(Parts!$A$2:$A$101=F392))=1,N(G392)*SUMPRODUCT(--(Parts!$A$2:$A$101=F392),Parts!$C$2:$C$101),0)))</f>
        <v/>
      </c>
      <c r="I392" s="20"/>
      <c r="J392" s="19" t="str">
        <f>IF($B392="","",N(I392)*N(Dashboard!$B$6))</f>
        <v/>
      </c>
      <c r="K392" s="19" t="str">
        <f>IF($B392="","",H392+J392)</f>
        <v/>
      </c>
      <c r="L392" s="18" t="str">
        <f>IF(COUNTA($A392:$G392,$I392)=0,"",IF($B392="","Check ID",IF(SUMPRODUCT(--(Assets!$A$2:$A$201=$B392))&lt;&gt;1,"Check ID",IF(OR(AND($F392&lt;&gt;"",SUMPRODUCT(--(Parts!$A$2:$A$101=$F392))&lt;&gt;1),AND($F392="",N($G392)&gt;0)),"Check part",IF(OR(NOT(AND(ISNUMBER(A392),N(A392)&gt;=18264,N(A392)&lt;=73050)),NOT(OR(C392="PM",C392="Repair",C392="Inspection")),AND($F392&lt;&gt;"",$G392=""),AND($G392&lt;&gt;"",NOT(AND(ISNUMBER(G392),N(G392)&gt;=0,N(G392)&lt;=10000))),NOT(AND(ISNUMBER(I392),N(I392)&gt;=0,N(I392)&lt;=1000))),"Check inputs","OK")))))</f>
        <v/>
      </c>
      <c r="M392" s="21">
        <f>IF(AND($C392="PM",AND(ISNUMBER($A392),N($A392)&gt;=18264,N($A392)&lt;=73050)),$A392,0)</f>
        <v>0</v>
      </c>
    </row>
    <row r="393" ht="22" customHeight="1" spans="1:13" x14ac:dyDescent="0.25">
      <c r="A393" s="14"/>
      <c r="B393" s="12"/>
      <c r="C393" s="12"/>
      <c r="D393" s="13"/>
      <c r="E393" s="13"/>
      <c r="F393" s="12"/>
      <c r="G393" s="12"/>
      <c r="H393" s="19" t="str">
        <f>IF($B393="","",IF(F393="",0,IF(SUMPRODUCT(--(Parts!$A$2:$A$101=F393))=1,N(G393)*SUMPRODUCT(--(Parts!$A$2:$A$101=F393),Parts!$C$2:$C$101),0)))</f>
        <v/>
      </c>
      <c r="I393" s="20"/>
      <c r="J393" s="19" t="str">
        <f>IF($B393="","",N(I393)*N(Dashboard!$B$6))</f>
        <v/>
      </c>
      <c r="K393" s="19" t="str">
        <f>IF($B393="","",H393+J393)</f>
        <v/>
      </c>
      <c r="L393" s="18" t="str">
        <f>IF(COUNTA($A393:$G393,$I393)=0,"",IF($B393="","Check ID",IF(SUMPRODUCT(--(Assets!$A$2:$A$201=$B393))&lt;&gt;1,"Check ID",IF(OR(AND($F393&lt;&gt;"",SUMPRODUCT(--(Parts!$A$2:$A$101=$F393))&lt;&gt;1),AND($F393="",N($G393)&gt;0)),"Check part",IF(OR(NOT(AND(ISNUMBER(A393),N(A393)&gt;=18264,N(A393)&lt;=73050)),NOT(OR(C393="PM",C393="Repair",C393="Inspection")),AND($F393&lt;&gt;"",$G393=""),AND($G393&lt;&gt;"",NOT(AND(ISNUMBER(G393),N(G393)&gt;=0,N(G393)&lt;=10000))),NOT(AND(ISNUMBER(I393),N(I393)&gt;=0,N(I393)&lt;=1000))),"Check inputs","OK")))))</f>
        <v/>
      </c>
      <c r="M393" s="21">
        <f>IF(AND($C393="PM",AND(ISNUMBER($A393),N($A393)&gt;=18264,N($A393)&lt;=73050)),$A393,0)</f>
        <v>0</v>
      </c>
    </row>
    <row r="394" ht="22" customHeight="1" spans="1:13" x14ac:dyDescent="0.25">
      <c r="A394" s="14"/>
      <c r="B394" s="12"/>
      <c r="C394" s="12"/>
      <c r="D394" s="13"/>
      <c r="E394" s="13"/>
      <c r="F394" s="12"/>
      <c r="G394" s="12"/>
      <c r="H394" s="19" t="str">
        <f>IF($B394="","",IF(F394="",0,IF(SUMPRODUCT(--(Parts!$A$2:$A$101=F394))=1,N(G394)*SUMPRODUCT(--(Parts!$A$2:$A$101=F394),Parts!$C$2:$C$101),0)))</f>
        <v/>
      </c>
      <c r="I394" s="20"/>
      <c r="J394" s="19" t="str">
        <f>IF($B394="","",N(I394)*N(Dashboard!$B$6))</f>
        <v/>
      </c>
      <c r="K394" s="19" t="str">
        <f>IF($B394="","",H394+J394)</f>
        <v/>
      </c>
      <c r="L394" s="18" t="str">
        <f>IF(COUNTA($A394:$G394,$I394)=0,"",IF($B394="","Check ID",IF(SUMPRODUCT(--(Assets!$A$2:$A$201=$B394))&lt;&gt;1,"Check ID",IF(OR(AND($F394&lt;&gt;"",SUMPRODUCT(--(Parts!$A$2:$A$101=$F394))&lt;&gt;1),AND($F394="",N($G394)&gt;0)),"Check part",IF(OR(NOT(AND(ISNUMBER(A394),N(A394)&gt;=18264,N(A394)&lt;=73050)),NOT(OR(C394="PM",C394="Repair",C394="Inspection")),AND($F394&lt;&gt;"",$G394=""),AND($G394&lt;&gt;"",NOT(AND(ISNUMBER(G394),N(G394)&gt;=0,N(G394)&lt;=10000))),NOT(AND(ISNUMBER(I394),N(I394)&gt;=0,N(I394)&lt;=1000))),"Check inputs","OK")))))</f>
        <v/>
      </c>
      <c r="M394" s="21">
        <f>IF(AND($C394="PM",AND(ISNUMBER($A394),N($A394)&gt;=18264,N($A394)&lt;=73050)),$A394,0)</f>
        <v>0</v>
      </c>
    </row>
    <row r="395" ht="22" customHeight="1" spans="1:13" x14ac:dyDescent="0.25">
      <c r="A395" s="14"/>
      <c r="B395" s="12"/>
      <c r="C395" s="12"/>
      <c r="D395" s="13"/>
      <c r="E395" s="13"/>
      <c r="F395" s="12"/>
      <c r="G395" s="12"/>
      <c r="H395" s="19" t="str">
        <f>IF($B395="","",IF(F395="",0,IF(SUMPRODUCT(--(Parts!$A$2:$A$101=F395))=1,N(G395)*SUMPRODUCT(--(Parts!$A$2:$A$101=F395),Parts!$C$2:$C$101),0)))</f>
        <v/>
      </c>
      <c r="I395" s="20"/>
      <c r="J395" s="19" t="str">
        <f>IF($B395="","",N(I395)*N(Dashboard!$B$6))</f>
        <v/>
      </c>
      <c r="K395" s="19" t="str">
        <f>IF($B395="","",H395+J395)</f>
        <v/>
      </c>
      <c r="L395" s="18" t="str">
        <f>IF(COUNTA($A395:$G395,$I395)=0,"",IF($B395="","Check ID",IF(SUMPRODUCT(--(Assets!$A$2:$A$201=$B395))&lt;&gt;1,"Check ID",IF(OR(AND($F395&lt;&gt;"",SUMPRODUCT(--(Parts!$A$2:$A$101=$F395))&lt;&gt;1),AND($F395="",N($G395)&gt;0)),"Check part",IF(OR(NOT(AND(ISNUMBER(A395),N(A395)&gt;=18264,N(A395)&lt;=73050)),NOT(OR(C395="PM",C395="Repair",C395="Inspection")),AND($F395&lt;&gt;"",$G395=""),AND($G395&lt;&gt;"",NOT(AND(ISNUMBER(G395),N(G395)&gt;=0,N(G395)&lt;=10000))),NOT(AND(ISNUMBER(I395),N(I395)&gt;=0,N(I395)&lt;=1000))),"Check inputs","OK")))))</f>
        <v/>
      </c>
      <c r="M395" s="21">
        <f>IF(AND($C395="PM",AND(ISNUMBER($A395),N($A395)&gt;=18264,N($A395)&lt;=73050)),$A395,0)</f>
        <v>0</v>
      </c>
    </row>
    <row r="396" ht="22" customHeight="1" spans="1:13" x14ac:dyDescent="0.25">
      <c r="A396" s="14"/>
      <c r="B396" s="12"/>
      <c r="C396" s="12"/>
      <c r="D396" s="13"/>
      <c r="E396" s="13"/>
      <c r="F396" s="12"/>
      <c r="G396" s="12"/>
      <c r="H396" s="19" t="str">
        <f>IF($B396="","",IF(F396="",0,IF(SUMPRODUCT(--(Parts!$A$2:$A$101=F396))=1,N(G396)*SUMPRODUCT(--(Parts!$A$2:$A$101=F396),Parts!$C$2:$C$101),0)))</f>
        <v/>
      </c>
      <c r="I396" s="20"/>
      <c r="J396" s="19" t="str">
        <f>IF($B396="","",N(I396)*N(Dashboard!$B$6))</f>
        <v/>
      </c>
      <c r="K396" s="19" t="str">
        <f>IF($B396="","",H396+J396)</f>
        <v/>
      </c>
      <c r="L396" s="18" t="str">
        <f>IF(COUNTA($A396:$G396,$I396)=0,"",IF($B396="","Check ID",IF(SUMPRODUCT(--(Assets!$A$2:$A$201=$B396))&lt;&gt;1,"Check ID",IF(OR(AND($F396&lt;&gt;"",SUMPRODUCT(--(Parts!$A$2:$A$101=$F396))&lt;&gt;1),AND($F396="",N($G396)&gt;0)),"Check part",IF(OR(NOT(AND(ISNUMBER(A396),N(A396)&gt;=18264,N(A396)&lt;=73050)),NOT(OR(C396="PM",C396="Repair",C396="Inspection")),AND($F396&lt;&gt;"",$G396=""),AND($G396&lt;&gt;"",NOT(AND(ISNUMBER(G396),N(G396)&gt;=0,N(G396)&lt;=10000))),NOT(AND(ISNUMBER(I396),N(I396)&gt;=0,N(I396)&lt;=1000))),"Check inputs","OK")))))</f>
        <v/>
      </c>
      <c r="M396" s="21">
        <f>IF(AND($C396="PM",AND(ISNUMBER($A396),N($A396)&gt;=18264,N($A396)&lt;=73050)),$A396,0)</f>
        <v>0</v>
      </c>
    </row>
    <row r="397" ht="22" customHeight="1" spans="1:13" x14ac:dyDescent="0.25">
      <c r="A397" s="14"/>
      <c r="B397" s="12"/>
      <c r="C397" s="12"/>
      <c r="D397" s="13"/>
      <c r="E397" s="13"/>
      <c r="F397" s="12"/>
      <c r="G397" s="12"/>
      <c r="H397" s="19" t="str">
        <f>IF($B397="","",IF(F397="",0,IF(SUMPRODUCT(--(Parts!$A$2:$A$101=F397))=1,N(G397)*SUMPRODUCT(--(Parts!$A$2:$A$101=F397),Parts!$C$2:$C$101),0)))</f>
        <v/>
      </c>
      <c r="I397" s="20"/>
      <c r="J397" s="19" t="str">
        <f>IF($B397="","",N(I397)*N(Dashboard!$B$6))</f>
        <v/>
      </c>
      <c r="K397" s="19" t="str">
        <f>IF($B397="","",H397+J397)</f>
        <v/>
      </c>
      <c r="L397" s="18" t="str">
        <f>IF(COUNTA($A397:$G397,$I397)=0,"",IF($B397="","Check ID",IF(SUMPRODUCT(--(Assets!$A$2:$A$201=$B397))&lt;&gt;1,"Check ID",IF(OR(AND($F397&lt;&gt;"",SUMPRODUCT(--(Parts!$A$2:$A$101=$F397))&lt;&gt;1),AND($F397="",N($G397)&gt;0)),"Check part",IF(OR(NOT(AND(ISNUMBER(A397),N(A397)&gt;=18264,N(A397)&lt;=73050)),NOT(OR(C397="PM",C397="Repair",C397="Inspection")),AND($F397&lt;&gt;"",$G397=""),AND($G397&lt;&gt;"",NOT(AND(ISNUMBER(G397),N(G397)&gt;=0,N(G397)&lt;=10000))),NOT(AND(ISNUMBER(I397),N(I397)&gt;=0,N(I397)&lt;=1000))),"Check inputs","OK")))))</f>
        <v/>
      </c>
      <c r="M397" s="21">
        <f>IF(AND($C397="PM",AND(ISNUMBER($A397),N($A397)&gt;=18264,N($A397)&lt;=73050)),$A397,0)</f>
        <v>0</v>
      </c>
    </row>
    <row r="398" ht="22" customHeight="1" spans="1:13" x14ac:dyDescent="0.25">
      <c r="A398" s="14"/>
      <c r="B398" s="12"/>
      <c r="C398" s="12"/>
      <c r="D398" s="13"/>
      <c r="E398" s="13"/>
      <c r="F398" s="12"/>
      <c r="G398" s="12"/>
      <c r="H398" s="19" t="str">
        <f>IF($B398="","",IF(F398="",0,IF(SUMPRODUCT(--(Parts!$A$2:$A$101=F398))=1,N(G398)*SUMPRODUCT(--(Parts!$A$2:$A$101=F398),Parts!$C$2:$C$101),0)))</f>
        <v/>
      </c>
      <c r="I398" s="20"/>
      <c r="J398" s="19" t="str">
        <f>IF($B398="","",N(I398)*N(Dashboard!$B$6))</f>
        <v/>
      </c>
      <c r="K398" s="19" t="str">
        <f>IF($B398="","",H398+J398)</f>
        <v/>
      </c>
      <c r="L398" s="18" t="str">
        <f>IF(COUNTA($A398:$G398,$I398)=0,"",IF($B398="","Check ID",IF(SUMPRODUCT(--(Assets!$A$2:$A$201=$B398))&lt;&gt;1,"Check ID",IF(OR(AND($F398&lt;&gt;"",SUMPRODUCT(--(Parts!$A$2:$A$101=$F398))&lt;&gt;1),AND($F398="",N($G398)&gt;0)),"Check part",IF(OR(NOT(AND(ISNUMBER(A398),N(A398)&gt;=18264,N(A398)&lt;=73050)),NOT(OR(C398="PM",C398="Repair",C398="Inspection")),AND($F398&lt;&gt;"",$G398=""),AND($G398&lt;&gt;"",NOT(AND(ISNUMBER(G398),N(G398)&gt;=0,N(G398)&lt;=10000))),NOT(AND(ISNUMBER(I398),N(I398)&gt;=0,N(I398)&lt;=1000))),"Check inputs","OK")))))</f>
        <v/>
      </c>
      <c r="M398" s="21">
        <f>IF(AND($C398="PM",AND(ISNUMBER($A398),N($A398)&gt;=18264,N($A398)&lt;=73050)),$A398,0)</f>
        <v>0</v>
      </c>
    </row>
    <row r="399" ht="22" customHeight="1" spans="1:13" x14ac:dyDescent="0.25">
      <c r="A399" s="14"/>
      <c r="B399" s="12"/>
      <c r="C399" s="12"/>
      <c r="D399" s="13"/>
      <c r="E399" s="13"/>
      <c r="F399" s="12"/>
      <c r="G399" s="12"/>
      <c r="H399" s="19" t="str">
        <f>IF($B399="","",IF(F399="",0,IF(SUMPRODUCT(--(Parts!$A$2:$A$101=F399))=1,N(G399)*SUMPRODUCT(--(Parts!$A$2:$A$101=F399),Parts!$C$2:$C$101),0)))</f>
        <v/>
      </c>
      <c r="I399" s="20"/>
      <c r="J399" s="19" t="str">
        <f>IF($B399="","",N(I399)*N(Dashboard!$B$6))</f>
        <v/>
      </c>
      <c r="K399" s="19" t="str">
        <f>IF($B399="","",H399+J399)</f>
        <v/>
      </c>
      <c r="L399" s="18" t="str">
        <f>IF(COUNTA($A399:$G399,$I399)=0,"",IF($B399="","Check ID",IF(SUMPRODUCT(--(Assets!$A$2:$A$201=$B399))&lt;&gt;1,"Check ID",IF(OR(AND($F399&lt;&gt;"",SUMPRODUCT(--(Parts!$A$2:$A$101=$F399))&lt;&gt;1),AND($F399="",N($G399)&gt;0)),"Check part",IF(OR(NOT(AND(ISNUMBER(A399),N(A399)&gt;=18264,N(A399)&lt;=73050)),NOT(OR(C399="PM",C399="Repair",C399="Inspection")),AND($F399&lt;&gt;"",$G399=""),AND($G399&lt;&gt;"",NOT(AND(ISNUMBER(G399),N(G399)&gt;=0,N(G399)&lt;=10000))),NOT(AND(ISNUMBER(I399),N(I399)&gt;=0,N(I399)&lt;=1000))),"Check inputs","OK")))))</f>
        <v/>
      </c>
      <c r="M399" s="21">
        <f>IF(AND($C399="PM",AND(ISNUMBER($A399),N($A399)&gt;=18264,N($A399)&lt;=73050)),$A399,0)</f>
        <v>0</v>
      </c>
    </row>
    <row r="400" ht="22" customHeight="1" spans="1:13" x14ac:dyDescent="0.25">
      <c r="A400" s="14"/>
      <c r="B400" s="12"/>
      <c r="C400" s="12"/>
      <c r="D400" s="13"/>
      <c r="E400" s="13"/>
      <c r="F400" s="12"/>
      <c r="G400" s="12"/>
      <c r="H400" s="19" t="str">
        <f>IF($B400="","",IF(F400="",0,IF(SUMPRODUCT(--(Parts!$A$2:$A$101=F400))=1,N(G400)*SUMPRODUCT(--(Parts!$A$2:$A$101=F400),Parts!$C$2:$C$101),0)))</f>
        <v/>
      </c>
      <c r="I400" s="20"/>
      <c r="J400" s="19" t="str">
        <f>IF($B400="","",N(I400)*N(Dashboard!$B$6))</f>
        <v/>
      </c>
      <c r="K400" s="19" t="str">
        <f>IF($B400="","",H400+J400)</f>
        <v/>
      </c>
      <c r="L400" s="18" t="str">
        <f>IF(COUNTA($A400:$G400,$I400)=0,"",IF($B400="","Check ID",IF(SUMPRODUCT(--(Assets!$A$2:$A$201=$B400))&lt;&gt;1,"Check ID",IF(OR(AND($F400&lt;&gt;"",SUMPRODUCT(--(Parts!$A$2:$A$101=$F400))&lt;&gt;1),AND($F400="",N($G400)&gt;0)),"Check part",IF(OR(NOT(AND(ISNUMBER(A400),N(A400)&gt;=18264,N(A400)&lt;=73050)),NOT(OR(C400="PM",C400="Repair",C400="Inspection")),AND($F400&lt;&gt;"",$G400=""),AND($G400&lt;&gt;"",NOT(AND(ISNUMBER(G400),N(G400)&gt;=0,N(G400)&lt;=10000))),NOT(AND(ISNUMBER(I400),N(I400)&gt;=0,N(I400)&lt;=1000))),"Check inputs","OK")))))</f>
        <v/>
      </c>
      <c r="M400" s="21">
        <f>IF(AND($C400="PM",AND(ISNUMBER($A400),N($A400)&gt;=18264,N($A400)&lt;=73050)),$A400,0)</f>
        <v>0</v>
      </c>
    </row>
    <row r="401" ht="22" customHeight="1" spans="1:13" x14ac:dyDescent="0.25">
      <c r="A401" s="14"/>
      <c r="B401" s="12"/>
      <c r="C401" s="12"/>
      <c r="D401" s="13"/>
      <c r="E401" s="13"/>
      <c r="F401" s="12"/>
      <c r="G401" s="12"/>
      <c r="H401" s="19" t="str">
        <f>IF($B401="","",IF(F401="",0,IF(SUMPRODUCT(--(Parts!$A$2:$A$101=F401))=1,N(G401)*SUMPRODUCT(--(Parts!$A$2:$A$101=F401),Parts!$C$2:$C$101),0)))</f>
        <v/>
      </c>
      <c r="I401" s="20"/>
      <c r="J401" s="19" t="str">
        <f>IF($B401="","",N(I401)*N(Dashboard!$B$6))</f>
        <v/>
      </c>
      <c r="K401" s="19" t="str">
        <f>IF($B401="","",H401+J401)</f>
        <v/>
      </c>
      <c r="L401" s="18" t="str">
        <f>IF(COUNTA($A401:$G401,$I401)=0,"",IF($B401="","Check ID",IF(SUMPRODUCT(--(Assets!$A$2:$A$201=$B401))&lt;&gt;1,"Check ID",IF(OR(AND($F401&lt;&gt;"",SUMPRODUCT(--(Parts!$A$2:$A$101=$F401))&lt;&gt;1),AND($F401="",N($G401)&gt;0)),"Check part",IF(OR(NOT(AND(ISNUMBER(A401),N(A401)&gt;=18264,N(A401)&lt;=73050)),NOT(OR(C401="PM",C401="Repair",C401="Inspection")),AND($F401&lt;&gt;"",$G401=""),AND($G401&lt;&gt;"",NOT(AND(ISNUMBER(G401),N(G401)&gt;=0,N(G401)&lt;=10000))),NOT(AND(ISNUMBER(I401),N(I401)&gt;=0,N(I401)&lt;=1000))),"Check inputs","OK")))))</f>
        <v/>
      </c>
      <c r="M401" s="21">
        <f>IF(AND($C401="PM",AND(ISNUMBER($A401),N($A401)&gt;=18264,N($A401)&lt;=73050)),$A401,0)</f>
        <v>0</v>
      </c>
    </row>
    <row r="402" ht="22" customHeight="1" spans="1:13" x14ac:dyDescent="0.25">
      <c r="A402" s="14"/>
      <c r="B402" s="12"/>
      <c r="C402" s="12"/>
      <c r="D402" s="13"/>
      <c r="E402" s="13"/>
      <c r="F402" s="12"/>
      <c r="G402" s="12"/>
      <c r="H402" s="19" t="str">
        <f>IF($B402="","",IF(F402="",0,IF(SUMPRODUCT(--(Parts!$A$2:$A$101=F402))=1,N(G402)*SUMPRODUCT(--(Parts!$A$2:$A$101=F402),Parts!$C$2:$C$101),0)))</f>
        <v/>
      </c>
      <c r="I402" s="20"/>
      <c r="J402" s="19" t="str">
        <f>IF($B402="","",N(I402)*N(Dashboard!$B$6))</f>
        <v/>
      </c>
      <c r="K402" s="19" t="str">
        <f>IF($B402="","",H402+J402)</f>
        <v/>
      </c>
      <c r="L402" s="18" t="str">
        <f>IF(COUNTA($A402:$G402,$I402)=0,"",IF($B402="","Check ID",IF(SUMPRODUCT(--(Assets!$A$2:$A$201=$B402))&lt;&gt;1,"Check ID",IF(OR(AND($F402&lt;&gt;"",SUMPRODUCT(--(Parts!$A$2:$A$101=$F402))&lt;&gt;1),AND($F402="",N($G402)&gt;0)),"Check part",IF(OR(NOT(AND(ISNUMBER(A402),N(A402)&gt;=18264,N(A402)&lt;=73050)),NOT(OR(C402="PM",C402="Repair",C402="Inspection")),AND($F402&lt;&gt;"",$G402=""),AND($G402&lt;&gt;"",NOT(AND(ISNUMBER(G402),N(G402)&gt;=0,N(G402)&lt;=10000))),NOT(AND(ISNUMBER(I402),N(I402)&gt;=0,N(I402)&lt;=1000))),"Check inputs","OK")))))</f>
        <v/>
      </c>
      <c r="M402" s="21">
        <f>IF(AND($C402="PM",AND(ISNUMBER($A402),N($A402)&gt;=18264,N($A402)&lt;=73050)),$A402,0)</f>
        <v>0</v>
      </c>
    </row>
    <row r="403" ht="22" customHeight="1" spans="1:13" x14ac:dyDescent="0.25">
      <c r="A403" s="14"/>
      <c r="B403" s="12"/>
      <c r="C403" s="12"/>
      <c r="D403" s="13"/>
      <c r="E403" s="13"/>
      <c r="F403" s="12"/>
      <c r="G403" s="12"/>
      <c r="H403" s="19" t="str">
        <f>IF($B403="","",IF(F403="",0,IF(SUMPRODUCT(--(Parts!$A$2:$A$101=F403))=1,N(G403)*SUMPRODUCT(--(Parts!$A$2:$A$101=F403),Parts!$C$2:$C$101),0)))</f>
        <v/>
      </c>
      <c r="I403" s="20"/>
      <c r="J403" s="19" t="str">
        <f>IF($B403="","",N(I403)*N(Dashboard!$B$6))</f>
        <v/>
      </c>
      <c r="K403" s="19" t="str">
        <f>IF($B403="","",H403+J403)</f>
        <v/>
      </c>
      <c r="L403" s="18" t="str">
        <f>IF(COUNTA($A403:$G403,$I403)=0,"",IF($B403="","Check ID",IF(SUMPRODUCT(--(Assets!$A$2:$A$201=$B403))&lt;&gt;1,"Check ID",IF(OR(AND($F403&lt;&gt;"",SUMPRODUCT(--(Parts!$A$2:$A$101=$F403))&lt;&gt;1),AND($F403="",N($G403)&gt;0)),"Check part",IF(OR(NOT(AND(ISNUMBER(A403),N(A403)&gt;=18264,N(A403)&lt;=73050)),NOT(OR(C403="PM",C403="Repair",C403="Inspection")),AND($F403&lt;&gt;"",$G403=""),AND($G403&lt;&gt;"",NOT(AND(ISNUMBER(G403),N(G403)&gt;=0,N(G403)&lt;=10000))),NOT(AND(ISNUMBER(I403),N(I403)&gt;=0,N(I403)&lt;=1000))),"Check inputs","OK")))))</f>
        <v/>
      </c>
      <c r="M403" s="21">
        <f>IF(AND($C403="PM",AND(ISNUMBER($A403),N($A403)&gt;=18264,N($A403)&lt;=73050)),$A403,0)</f>
        <v>0</v>
      </c>
    </row>
    <row r="404" ht="22" customHeight="1" spans="1:13" x14ac:dyDescent="0.25">
      <c r="A404" s="14"/>
      <c r="B404" s="12"/>
      <c r="C404" s="12"/>
      <c r="D404" s="13"/>
      <c r="E404" s="13"/>
      <c r="F404" s="12"/>
      <c r="G404" s="12"/>
      <c r="H404" s="19" t="str">
        <f>IF($B404="","",IF(F404="",0,IF(SUMPRODUCT(--(Parts!$A$2:$A$101=F404))=1,N(G404)*SUMPRODUCT(--(Parts!$A$2:$A$101=F404),Parts!$C$2:$C$101),0)))</f>
        <v/>
      </c>
      <c r="I404" s="20"/>
      <c r="J404" s="19" t="str">
        <f>IF($B404="","",N(I404)*N(Dashboard!$B$6))</f>
        <v/>
      </c>
      <c r="K404" s="19" t="str">
        <f>IF($B404="","",H404+J404)</f>
        <v/>
      </c>
      <c r="L404" s="18" t="str">
        <f>IF(COUNTA($A404:$G404,$I404)=0,"",IF($B404="","Check ID",IF(SUMPRODUCT(--(Assets!$A$2:$A$201=$B404))&lt;&gt;1,"Check ID",IF(OR(AND($F404&lt;&gt;"",SUMPRODUCT(--(Parts!$A$2:$A$101=$F404))&lt;&gt;1),AND($F404="",N($G404)&gt;0)),"Check part",IF(OR(NOT(AND(ISNUMBER(A404),N(A404)&gt;=18264,N(A404)&lt;=73050)),NOT(OR(C404="PM",C404="Repair",C404="Inspection")),AND($F404&lt;&gt;"",$G404=""),AND($G404&lt;&gt;"",NOT(AND(ISNUMBER(G404),N(G404)&gt;=0,N(G404)&lt;=10000))),NOT(AND(ISNUMBER(I404),N(I404)&gt;=0,N(I404)&lt;=1000))),"Check inputs","OK")))))</f>
        <v/>
      </c>
      <c r="M404" s="21">
        <f>IF(AND($C404="PM",AND(ISNUMBER($A404),N($A404)&gt;=18264,N($A404)&lt;=73050)),$A404,0)</f>
        <v>0</v>
      </c>
    </row>
    <row r="405" ht="22" customHeight="1" spans="1:13" x14ac:dyDescent="0.25">
      <c r="A405" s="14"/>
      <c r="B405" s="12"/>
      <c r="C405" s="12"/>
      <c r="D405" s="13"/>
      <c r="E405" s="13"/>
      <c r="F405" s="12"/>
      <c r="G405" s="12"/>
      <c r="H405" s="19" t="str">
        <f>IF($B405="","",IF(F405="",0,IF(SUMPRODUCT(--(Parts!$A$2:$A$101=F405))=1,N(G405)*SUMPRODUCT(--(Parts!$A$2:$A$101=F405),Parts!$C$2:$C$101),0)))</f>
        <v/>
      </c>
      <c r="I405" s="20"/>
      <c r="J405" s="19" t="str">
        <f>IF($B405="","",N(I405)*N(Dashboard!$B$6))</f>
        <v/>
      </c>
      <c r="K405" s="19" t="str">
        <f>IF($B405="","",H405+J405)</f>
        <v/>
      </c>
      <c r="L405" s="18" t="str">
        <f>IF(COUNTA($A405:$G405,$I405)=0,"",IF($B405="","Check ID",IF(SUMPRODUCT(--(Assets!$A$2:$A$201=$B405))&lt;&gt;1,"Check ID",IF(OR(AND($F405&lt;&gt;"",SUMPRODUCT(--(Parts!$A$2:$A$101=$F405))&lt;&gt;1),AND($F405="",N($G405)&gt;0)),"Check part",IF(OR(NOT(AND(ISNUMBER(A405),N(A405)&gt;=18264,N(A405)&lt;=73050)),NOT(OR(C405="PM",C405="Repair",C405="Inspection")),AND($F405&lt;&gt;"",$G405=""),AND($G405&lt;&gt;"",NOT(AND(ISNUMBER(G405),N(G405)&gt;=0,N(G405)&lt;=10000))),NOT(AND(ISNUMBER(I405),N(I405)&gt;=0,N(I405)&lt;=1000))),"Check inputs","OK")))))</f>
        <v/>
      </c>
      <c r="M405" s="21">
        <f>IF(AND($C405="PM",AND(ISNUMBER($A405),N($A405)&gt;=18264,N($A405)&lt;=73050)),$A405,0)</f>
        <v>0</v>
      </c>
    </row>
    <row r="406" ht="22" customHeight="1" spans="1:13" x14ac:dyDescent="0.25">
      <c r="A406" s="14"/>
      <c r="B406" s="12"/>
      <c r="C406" s="12"/>
      <c r="D406" s="13"/>
      <c r="E406" s="13"/>
      <c r="F406" s="12"/>
      <c r="G406" s="12"/>
      <c r="H406" s="19" t="str">
        <f>IF($B406="","",IF(F406="",0,IF(SUMPRODUCT(--(Parts!$A$2:$A$101=F406))=1,N(G406)*SUMPRODUCT(--(Parts!$A$2:$A$101=F406),Parts!$C$2:$C$101),0)))</f>
        <v/>
      </c>
      <c r="I406" s="20"/>
      <c r="J406" s="19" t="str">
        <f>IF($B406="","",N(I406)*N(Dashboard!$B$6))</f>
        <v/>
      </c>
      <c r="K406" s="19" t="str">
        <f>IF($B406="","",H406+J406)</f>
        <v/>
      </c>
      <c r="L406" s="18" t="str">
        <f>IF(COUNTA($A406:$G406,$I406)=0,"",IF($B406="","Check ID",IF(SUMPRODUCT(--(Assets!$A$2:$A$201=$B406))&lt;&gt;1,"Check ID",IF(OR(AND($F406&lt;&gt;"",SUMPRODUCT(--(Parts!$A$2:$A$101=$F406))&lt;&gt;1),AND($F406="",N($G406)&gt;0)),"Check part",IF(OR(NOT(AND(ISNUMBER(A406),N(A406)&gt;=18264,N(A406)&lt;=73050)),NOT(OR(C406="PM",C406="Repair",C406="Inspection")),AND($F406&lt;&gt;"",$G406=""),AND($G406&lt;&gt;"",NOT(AND(ISNUMBER(G406),N(G406)&gt;=0,N(G406)&lt;=10000))),NOT(AND(ISNUMBER(I406),N(I406)&gt;=0,N(I406)&lt;=1000))),"Check inputs","OK")))))</f>
        <v/>
      </c>
      <c r="M406" s="21">
        <f>IF(AND($C406="PM",AND(ISNUMBER($A406),N($A406)&gt;=18264,N($A406)&lt;=73050)),$A406,0)</f>
        <v>0</v>
      </c>
    </row>
    <row r="407" ht="22" customHeight="1" spans="1:13" x14ac:dyDescent="0.25">
      <c r="A407" s="14"/>
      <c r="B407" s="12"/>
      <c r="C407" s="12"/>
      <c r="D407" s="13"/>
      <c r="E407" s="13"/>
      <c r="F407" s="12"/>
      <c r="G407" s="12"/>
      <c r="H407" s="19" t="str">
        <f>IF($B407="","",IF(F407="",0,IF(SUMPRODUCT(--(Parts!$A$2:$A$101=F407))=1,N(G407)*SUMPRODUCT(--(Parts!$A$2:$A$101=F407),Parts!$C$2:$C$101),0)))</f>
        <v/>
      </c>
      <c r="I407" s="20"/>
      <c r="J407" s="19" t="str">
        <f>IF($B407="","",N(I407)*N(Dashboard!$B$6))</f>
        <v/>
      </c>
      <c r="K407" s="19" t="str">
        <f>IF($B407="","",H407+J407)</f>
        <v/>
      </c>
      <c r="L407" s="18" t="str">
        <f>IF(COUNTA($A407:$G407,$I407)=0,"",IF($B407="","Check ID",IF(SUMPRODUCT(--(Assets!$A$2:$A$201=$B407))&lt;&gt;1,"Check ID",IF(OR(AND($F407&lt;&gt;"",SUMPRODUCT(--(Parts!$A$2:$A$101=$F407))&lt;&gt;1),AND($F407="",N($G407)&gt;0)),"Check part",IF(OR(NOT(AND(ISNUMBER(A407),N(A407)&gt;=18264,N(A407)&lt;=73050)),NOT(OR(C407="PM",C407="Repair",C407="Inspection")),AND($F407&lt;&gt;"",$G407=""),AND($G407&lt;&gt;"",NOT(AND(ISNUMBER(G407),N(G407)&gt;=0,N(G407)&lt;=10000))),NOT(AND(ISNUMBER(I407),N(I407)&gt;=0,N(I407)&lt;=1000))),"Check inputs","OK")))))</f>
        <v/>
      </c>
      <c r="M407" s="21">
        <f>IF(AND($C407="PM",AND(ISNUMBER($A407),N($A407)&gt;=18264,N($A407)&lt;=73050)),$A407,0)</f>
        <v>0</v>
      </c>
    </row>
    <row r="408" ht="22" customHeight="1" spans="1:13" x14ac:dyDescent="0.25">
      <c r="A408" s="14"/>
      <c r="B408" s="12"/>
      <c r="C408" s="12"/>
      <c r="D408" s="13"/>
      <c r="E408" s="13"/>
      <c r="F408" s="12"/>
      <c r="G408" s="12"/>
      <c r="H408" s="19" t="str">
        <f>IF($B408="","",IF(F408="",0,IF(SUMPRODUCT(--(Parts!$A$2:$A$101=F408))=1,N(G408)*SUMPRODUCT(--(Parts!$A$2:$A$101=F408),Parts!$C$2:$C$101),0)))</f>
        <v/>
      </c>
      <c r="I408" s="20"/>
      <c r="J408" s="19" t="str">
        <f>IF($B408="","",N(I408)*N(Dashboard!$B$6))</f>
        <v/>
      </c>
      <c r="K408" s="19" t="str">
        <f>IF($B408="","",H408+J408)</f>
        <v/>
      </c>
      <c r="L408" s="18" t="str">
        <f>IF(COUNTA($A408:$G408,$I408)=0,"",IF($B408="","Check ID",IF(SUMPRODUCT(--(Assets!$A$2:$A$201=$B408))&lt;&gt;1,"Check ID",IF(OR(AND($F408&lt;&gt;"",SUMPRODUCT(--(Parts!$A$2:$A$101=$F408))&lt;&gt;1),AND($F408="",N($G408)&gt;0)),"Check part",IF(OR(NOT(AND(ISNUMBER(A408),N(A408)&gt;=18264,N(A408)&lt;=73050)),NOT(OR(C408="PM",C408="Repair",C408="Inspection")),AND($F408&lt;&gt;"",$G408=""),AND($G408&lt;&gt;"",NOT(AND(ISNUMBER(G408),N(G408)&gt;=0,N(G408)&lt;=10000))),NOT(AND(ISNUMBER(I408),N(I408)&gt;=0,N(I408)&lt;=1000))),"Check inputs","OK")))))</f>
        <v/>
      </c>
      <c r="M408" s="21">
        <f>IF(AND($C408="PM",AND(ISNUMBER($A408),N($A408)&gt;=18264,N($A408)&lt;=73050)),$A408,0)</f>
        <v>0</v>
      </c>
    </row>
    <row r="409" ht="22" customHeight="1" spans="1:13" x14ac:dyDescent="0.25">
      <c r="A409" s="14"/>
      <c r="B409" s="12"/>
      <c r="C409" s="12"/>
      <c r="D409" s="13"/>
      <c r="E409" s="13"/>
      <c r="F409" s="12"/>
      <c r="G409" s="12"/>
      <c r="H409" s="19" t="str">
        <f>IF($B409="","",IF(F409="",0,IF(SUMPRODUCT(--(Parts!$A$2:$A$101=F409))=1,N(G409)*SUMPRODUCT(--(Parts!$A$2:$A$101=F409),Parts!$C$2:$C$101),0)))</f>
        <v/>
      </c>
      <c r="I409" s="20"/>
      <c r="J409" s="19" t="str">
        <f>IF($B409="","",N(I409)*N(Dashboard!$B$6))</f>
        <v/>
      </c>
      <c r="K409" s="19" t="str">
        <f>IF($B409="","",H409+J409)</f>
        <v/>
      </c>
      <c r="L409" s="18" t="str">
        <f>IF(COUNTA($A409:$G409,$I409)=0,"",IF($B409="","Check ID",IF(SUMPRODUCT(--(Assets!$A$2:$A$201=$B409))&lt;&gt;1,"Check ID",IF(OR(AND($F409&lt;&gt;"",SUMPRODUCT(--(Parts!$A$2:$A$101=$F409))&lt;&gt;1),AND($F409="",N($G409)&gt;0)),"Check part",IF(OR(NOT(AND(ISNUMBER(A409),N(A409)&gt;=18264,N(A409)&lt;=73050)),NOT(OR(C409="PM",C409="Repair",C409="Inspection")),AND($F409&lt;&gt;"",$G409=""),AND($G409&lt;&gt;"",NOT(AND(ISNUMBER(G409),N(G409)&gt;=0,N(G409)&lt;=10000))),NOT(AND(ISNUMBER(I409),N(I409)&gt;=0,N(I409)&lt;=1000))),"Check inputs","OK")))))</f>
        <v/>
      </c>
      <c r="M409" s="21">
        <f>IF(AND($C409="PM",AND(ISNUMBER($A409),N($A409)&gt;=18264,N($A409)&lt;=73050)),$A409,0)</f>
        <v>0</v>
      </c>
    </row>
    <row r="410" ht="22" customHeight="1" spans="1:13" x14ac:dyDescent="0.25">
      <c r="A410" s="14"/>
      <c r="B410" s="12"/>
      <c r="C410" s="12"/>
      <c r="D410" s="13"/>
      <c r="E410" s="13"/>
      <c r="F410" s="12"/>
      <c r="G410" s="12"/>
      <c r="H410" s="19" t="str">
        <f>IF($B410="","",IF(F410="",0,IF(SUMPRODUCT(--(Parts!$A$2:$A$101=F410))=1,N(G410)*SUMPRODUCT(--(Parts!$A$2:$A$101=F410),Parts!$C$2:$C$101),0)))</f>
        <v/>
      </c>
      <c r="I410" s="20"/>
      <c r="J410" s="19" t="str">
        <f>IF($B410="","",N(I410)*N(Dashboard!$B$6))</f>
        <v/>
      </c>
      <c r="K410" s="19" t="str">
        <f>IF($B410="","",H410+J410)</f>
        <v/>
      </c>
      <c r="L410" s="18" t="str">
        <f>IF(COUNTA($A410:$G410,$I410)=0,"",IF($B410="","Check ID",IF(SUMPRODUCT(--(Assets!$A$2:$A$201=$B410))&lt;&gt;1,"Check ID",IF(OR(AND($F410&lt;&gt;"",SUMPRODUCT(--(Parts!$A$2:$A$101=$F410))&lt;&gt;1),AND($F410="",N($G410)&gt;0)),"Check part",IF(OR(NOT(AND(ISNUMBER(A410),N(A410)&gt;=18264,N(A410)&lt;=73050)),NOT(OR(C410="PM",C410="Repair",C410="Inspection")),AND($F410&lt;&gt;"",$G410=""),AND($G410&lt;&gt;"",NOT(AND(ISNUMBER(G410),N(G410)&gt;=0,N(G410)&lt;=10000))),NOT(AND(ISNUMBER(I410),N(I410)&gt;=0,N(I410)&lt;=1000))),"Check inputs","OK")))))</f>
        <v/>
      </c>
      <c r="M410" s="21">
        <f>IF(AND($C410="PM",AND(ISNUMBER($A410),N($A410)&gt;=18264,N($A410)&lt;=73050)),$A410,0)</f>
        <v>0</v>
      </c>
    </row>
    <row r="411" ht="22" customHeight="1" spans="1:13" x14ac:dyDescent="0.25">
      <c r="A411" s="14"/>
      <c r="B411" s="12"/>
      <c r="C411" s="12"/>
      <c r="D411" s="13"/>
      <c r="E411" s="13"/>
      <c r="F411" s="12"/>
      <c r="G411" s="12"/>
      <c r="H411" s="19" t="str">
        <f>IF($B411="","",IF(F411="",0,IF(SUMPRODUCT(--(Parts!$A$2:$A$101=F411))=1,N(G411)*SUMPRODUCT(--(Parts!$A$2:$A$101=F411),Parts!$C$2:$C$101),0)))</f>
        <v/>
      </c>
      <c r="I411" s="20"/>
      <c r="J411" s="19" t="str">
        <f>IF($B411="","",N(I411)*N(Dashboard!$B$6))</f>
        <v/>
      </c>
      <c r="K411" s="19" t="str">
        <f>IF($B411="","",H411+J411)</f>
        <v/>
      </c>
      <c r="L411" s="18" t="str">
        <f>IF(COUNTA($A411:$G411,$I411)=0,"",IF($B411="","Check ID",IF(SUMPRODUCT(--(Assets!$A$2:$A$201=$B411))&lt;&gt;1,"Check ID",IF(OR(AND($F411&lt;&gt;"",SUMPRODUCT(--(Parts!$A$2:$A$101=$F411))&lt;&gt;1),AND($F411="",N($G411)&gt;0)),"Check part",IF(OR(NOT(AND(ISNUMBER(A411),N(A411)&gt;=18264,N(A411)&lt;=73050)),NOT(OR(C411="PM",C411="Repair",C411="Inspection")),AND($F411&lt;&gt;"",$G411=""),AND($G411&lt;&gt;"",NOT(AND(ISNUMBER(G411),N(G411)&gt;=0,N(G411)&lt;=10000))),NOT(AND(ISNUMBER(I411),N(I411)&gt;=0,N(I411)&lt;=1000))),"Check inputs","OK")))))</f>
        <v/>
      </c>
      <c r="M411" s="21">
        <f>IF(AND($C411="PM",AND(ISNUMBER($A411),N($A411)&gt;=18264,N($A411)&lt;=73050)),$A411,0)</f>
        <v>0</v>
      </c>
    </row>
    <row r="412" ht="22" customHeight="1" spans="1:13" x14ac:dyDescent="0.25">
      <c r="A412" s="14"/>
      <c r="B412" s="12"/>
      <c r="C412" s="12"/>
      <c r="D412" s="13"/>
      <c r="E412" s="13"/>
      <c r="F412" s="12"/>
      <c r="G412" s="12"/>
      <c r="H412" s="19" t="str">
        <f>IF($B412="","",IF(F412="",0,IF(SUMPRODUCT(--(Parts!$A$2:$A$101=F412))=1,N(G412)*SUMPRODUCT(--(Parts!$A$2:$A$101=F412),Parts!$C$2:$C$101),0)))</f>
        <v/>
      </c>
      <c r="I412" s="20"/>
      <c r="J412" s="19" t="str">
        <f>IF($B412="","",N(I412)*N(Dashboard!$B$6))</f>
        <v/>
      </c>
      <c r="K412" s="19" t="str">
        <f>IF($B412="","",H412+J412)</f>
        <v/>
      </c>
      <c r="L412" s="18" t="str">
        <f>IF(COUNTA($A412:$G412,$I412)=0,"",IF($B412="","Check ID",IF(SUMPRODUCT(--(Assets!$A$2:$A$201=$B412))&lt;&gt;1,"Check ID",IF(OR(AND($F412&lt;&gt;"",SUMPRODUCT(--(Parts!$A$2:$A$101=$F412))&lt;&gt;1),AND($F412="",N($G412)&gt;0)),"Check part",IF(OR(NOT(AND(ISNUMBER(A412),N(A412)&gt;=18264,N(A412)&lt;=73050)),NOT(OR(C412="PM",C412="Repair",C412="Inspection")),AND($F412&lt;&gt;"",$G412=""),AND($G412&lt;&gt;"",NOT(AND(ISNUMBER(G412),N(G412)&gt;=0,N(G412)&lt;=10000))),NOT(AND(ISNUMBER(I412),N(I412)&gt;=0,N(I412)&lt;=1000))),"Check inputs","OK")))))</f>
        <v/>
      </c>
      <c r="M412" s="21">
        <f>IF(AND($C412="PM",AND(ISNUMBER($A412),N($A412)&gt;=18264,N($A412)&lt;=73050)),$A412,0)</f>
        <v>0</v>
      </c>
    </row>
    <row r="413" ht="22" customHeight="1" spans="1:13" x14ac:dyDescent="0.25">
      <c r="A413" s="14"/>
      <c r="B413" s="12"/>
      <c r="C413" s="12"/>
      <c r="D413" s="13"/>
      <c r="E413" s="13"/>
      <c r="F413" s="12"/>
      <c r="G413" s="12"/>
      <c r="H413" s="19" t="str">
        <f>IF($B413="","",IF(F413="",0,IF(SUMPRODUCT(--(Parts!$A$2:$A$101=F413))=1,N(G413)*SUMPRODUCT(--(Parts!$A$2:$A$101=F413),Parts!$C$2:$C$101),0)))</f>
        <v/>
      </c>
      <c r="I413" s="20"/>
      <c r="J413" s="19" t="str">
        <f>IF($B413="","",N(I413)*N(Dashboard!$B$6))</f>
        <v/>
      </c>
      <c r="K413" s="19" t="str">
        <f>IF($B413="","",H413+J413)</f>
        <v/>
      </c>
      <c r="L413" s="18" t="str">
        <f>IF(COUNTA($A413:$G413,$I413)=0,"",IF($B413="","Check ID",IF(SUMPRODUCT(--(Assets!$A$2:$A$201=$B413))&lt;&gt;1,"Check ID",IF(OR(AND($F413&lt;&gt;"",SUMPRODUCT(--(Parts!$A$2:$A$101=$F413))&lt;&gt;1),AND($F413="",N($G413)&gt;0)),"Check part",IF(OR(NOT(AND(ISNUMBER(A413),N(A413)&gt;=18264,N(A413)&lt;=73050)),NOT(OR(C413="PM",C413="Repair",C413="Inspection")),AND($F413&lt;&gt;"",$G413=""),AND($G413&lt;&gt;"",NOT(AND(ISNUMBER(G413),N(G413)&gt;=0,N(G413)&lt;=10000))),NOT(AND(ISNUMBER(I413),N(I413)&gt;=0,N(I413)&lt;=1000))),"Check inputs","OK")))))</f>
        <v/>
      </c>
      <c r="M413" s="21">
        <f>IF(AND($C413="PM",AND(ISNUMBER($A413),N($A413)&gt;=18264,N($A413)&lt;=73050)),$A413,0)</f>
        <v>0</v>
      </c>
    </row>
    <row r="414" ht="22" customHeight="1" spans="1:13" x14ac:dyDescent="0.25">
      <c r="A414" s="14"/>
      <c r="B414" s="12"/>
      <c r="C414" s="12"/>
      <c r="D414" s="13"/>
      <c r="E414" s="13"/>
      <c r="F414" s="12"/>
      <c r="G414" s="12"/>
      <c r="H414" s="19" t="str">
        <f>IF($B414="","",IF(F414="",0,IF(SUMPRODUCT(--(Parts!$A$2:$A$101=F414))=1,N(G414)*SUMPRODUCT(--(Parts!$A$2:$A$101=F414),Parts!$C$2:$C$101),0)))</f>
        <v/>
      </c>
      <c r="I414" s="20"/>
      <c r="J414" s="19" t="str">
        <f>IF($B414="","",N(I414)*N(Dashboard!$B$6))</f>
        <v/>
      </c>
      <c r="K414" s="19" t="str">
        <f>IF($B414="","",H414+J414)</f>
        <v/>
      </c>
      <c r="L414" s="18" t="str">
        <f>IF(COUNTA($A414:$G414,$I414)=0,"",IF($B414="","Check ID",IF(SUMPRODUCT(--(Assets!$A$2:$A$201=$B414))&lt;&gt;1,"Check ID",IF(OR(AND($F414&lt;&gt;"",SUMPRODUCT(--(Parts!$A$2:$A$101=$F414))&lt;&gt;1),AND($F414="",N($G414)&gt;0)),"Check part",IF(OR(NOT(AND(ISNUMBER(A414),N(A414)&gt;=18264,N(A414)&lt;=73050)),NOT(OR(C414="PM",C414="Repair",C414="Inspection")),AND($F414&lt;&gt;"",$G414=""),AND($G414&lt;&gt;"",NOT(AND(ISNUMBER(G414),N(G414)&gt;=0,N(G414)&lt;=10000))),NOT(AND(ISNUMBER(I414),N(I414)&gt;=0,N(I414)&lt;=1000))),"Check inputs","OK")))))</f>
        <v/>
      </c>
      <c r="M414" s="21">
        <f>IF(AND($C414="PM",AND(ISNUMBER($A414),N($A414)&gt;=18264,N($A414)&lt;=73050)),$A414,0)</f>
        <v>0</v>
      </c>
    </row>
    <row r="415" ht="22" customHeight="1" spans="1:13" x14ac:dyDescent="0.25">
      <c r="A415" s="14"/>
      <c r="B415" s="12"/>
      <c r="C415" s="12"/>
      <c r="D415" s="13"/>
      <c r="E415" s="13"/>
      <c r="F415" s="12"/>
      <c r="G415" s="12"/>
      <c r="H415" s="19" t="str">
        <f>IF($B415="","",IF(F415="",0,IF(SUMPRODUCT(--(Parts!$A$2:$A$101=F415))=1,N(G415)*SUMPRODUCT(--(Parts!$A$2:$A$101=F415),Parts!$C$2:$C$101),0)))</f>
        <v/>
      </c>
      <c r="I415" s="20"/>
      <c r="J415" s="19" t="str">
        <f>IF($B415="","",N(I415)*N(Dashboard!$B$6))</f>
        <v/>
      </c>
      <c r="K415" s="19" t="str">
        <f>IF($B415="","",H415+J415)</f>
        <v/>
      </c>
      <c r="L415" s="18" t="str">
        <f>IF(COUNTA($A415:$G415,$I415)=0,"",IF($B415="","Check ID",IF(SUMPRODUCT(--(Assets!$A$2:$A$201=$B415))&lt;&gt;1,"Check ID",IF(OR(AND($F415&lt;&gt;"",SUMPRODUCT(--(Parts!$A$2:$A$101=$F415))&lt;&gt;1),AND($F415="",N($G415)&gt;0)),"Check part",IF(OR(NOT(AND(ISNUMBER(A415),N(A415)&gt;=18264,N(A415)&lt;=73050)),NOT(OR(C415="PM",C415="Repair",C415="Inspection")),AND($F415&lt;&gt;"",$G415=""),AND($G415&lt;&gt;"",NOT(AND(ISNUMBER(G415),N(G415)&gt;=0,N(G415)&lt;=10000))),NOT(AND(ISNUMBER(I415),N(I415)&gt;=0,N(I415)&lt;=1000))),"Check inputs","OK")))))</f>
        <v/>
      </c>
      <c r="M415" s="21">
        <f>IF(AND($C415="PM",AND(ISNUMBER($A415),N($A415)&gt;=18264,N($A415)&lt;=73050)),$A415,0)</f>
        <v>0</v>
      </c>
    </row>
    <row r="416" ht="22" customHeight="1" spans="1:13" x14ac:dyDescent="0.25">
      <c r="A416" s="14"/>
      <c r="B416" s="12"/>
      <c r="C416" s="12"/>
      <c r="D416" s="13"/>
      <c r="E416" s="13"/>
      <c r="F416" s="12"/>
      <c r="G416" s="12"/>
      <c r="H416" s="19" t="str">
        <f>IF($B416="","",IF(F416="",0,IF(SUMPRODUCT(--(Parts!$A$2:$A$101=F416))=1,N(G416)*SUMPRODUCT(--(Parts!$A$2:$A$101=F416),Parts!$C$2:$C$101),0)))</f>
        <v/>
      </c>
      <c r="I416" s="20"/>
      <c r="J416" s="19" t="str">
        <f>IF($B416="","",N(I416)*N(Dashboard!$B$6))</f>
        <v/>
      </c>
      <c r="K416" s="19" t="str">
        <f>IF($B416="","",H416+J416)</f>
        <v/>
      </c>
      <c r="L416" s="18" t="str">
        <f>IF(COUNTA($A416:$G416,$I416)=0,"",IF($B416="","Check ID",IF(SUMPRODUCT(--(Assets!$A$2:$A$201=$B416))&lt;&gt;1,"Check ID",IF(OR(AND($F416&lt;&gt;"",SUMPRODUCT(--(Parts!$A$2:$A$101=$F416))&lt;&gt;1),AND($F416="",N($G416)&gt;0)),"Check part",IF(OR(NOT(AND(ISNUMBER(A416),N(A416)&gt;=18264,N(A416)&lt;=73050)),NOT(OR(C416="PM",C416="Repair",C416="Inspection")),AND($F416&lt;&gt;"",$G416=""),AND($G416&lt;&gt;"",NOT(AND(ISNUMBER(G416),N(G416)&gt;=0,N(G416)&lt;=10000))),NOT(AND(ISNUMBER(I416),N(I416)&gt;=0,N(I416)&lt;=1000))),"Check inputs","OK")))))</f>
        <v/>
      </c>
      <c r="M416" s="21">
        <f>IF(AND($C416="PM",AND(ISNUMBER($A416),N($A416)&gt;=18264,N($A416)&lt;=73050)),$A416,0)</f>
        <v>0</v>
      </c>
    </row>
    <row r="417" ht="22" customHeight="1" spans="1:13" x14ac:dyDescent="0.25">
      <c r="A417" s="14"/>
      <c r="B417" s="12"/>
      <c r="C417" s="12"/>
      <c r="D417" s="13"/>
      <c r="E417" s="13"/>
      <c r="F417" s="12"/>
      <c r="G417" s="12"/>
      <c r="H417" s="19" t="str">
        <f>IF($B417="","",IF(F417="",0,IF(SUMPRODUCT(--(Parts!$A$2:$A$101=F417))=1,N(G417)*SUMPRODUCT(--(Parts!$A$2:$A$101=F417),Parts!$C$2:$C$101),0)))</f>
        <v/>
      </c>
      <c r="I417" s="20"/>
      <c r="J417" s="19" t="str">
        <f>IF($B417="","",N(I417)*N(Dashboard!$B$6))</f>
        <v/>
      </c>
      <c r="K417" s="19" t="str">
        <f>IF($B417="","",H417+J417)</f>
        <v/>
      </c>
      <c r="L417" s="18" t="str">
        <f>IF(COUNTA($A417:$G417,$I417)=0,"",IF($B417="","Check ID",IF(SUMPRODUCT(--(Assets!$A$2:$A$201=$B417))&lt;&gt;1,"Check ID",IF(OR(AND($F417&lt;&gt;"",SUMPRODUCT(--(Parts!$A$2:$A$101=$F417))&lt;&gt;1),AND($F417="",N($G417)&gt;0)),"Check part",IF(OR(NOT(AND(ISNUMBER(A417),N(A417)&gt;=18264,N(A417)&lt;=73050)),NOT(OR(C417="PM",C417="Repair",C417="Inspection")),AND($F417&lt;&gt;"",$G417=""),AND($G417&lt;&gt;"",NOT(AND(ISNUMBER(G417),N(G417)&gt;=0,N(G417)&lt;=10000))),NOT(AND(ISNUMBER(I417),N(I417)&gt;=0,N(I417)&lt;=1000))),"Check inputs","OK")))))</f>
        <v/>
      </c>
      <c r="M417" s="21">
        <f>IF(AND($C417="PM",AND(ISNUMBER($A417),N($A417)&gt;=18264,N($A417)&lt;=73050)),$A417,0)</f>
        <v>0</v>
      </c>
    </row>
    <row r="418" ht="22" customHeight="1" spans="1:13" x14ac:dyDescent="0.25">
      <c r="A418" s="14"/>
      <c r="B418" s="12"/>
      <c r="C418" s="12"/>
      <c r="D418" s="13"/>
      <c r="E418" s="13"/>
      <c r="F418" s="12"/>
      <c r="G418" s="12"/>
      <c r="H418" s="19" t="str">
        <f>IF($B418="","",IF(F418="",0,IF(SUMPRODUCT(--(Parts!$A$2:$A$101=F418))=1,N(G418)*SUMPRODUCT(--(Parts!$A$2:$A$101=F418),Parts!$C$2:$C$101),0)))</f>
        <v/>
      </c>
      <c r="I418" s="20"/>
      <c r="J418" s="19" t="str">
        <f>IF($B418="","",N(I418)*N(Dashboard!$B$6))</f>
        <v/>
      </c>
      <c r="K418" s="19" t="str">
        <f>IF($B418="","",H418+J418)</f>
        <v/>
      </c>
      <c r="L418" s="18" t="str">
        <f>IF(COUNTA($A418:$G418,$I418)=0,"",IF($B418="","Check ID",IF(SUMPRODUCT(--(Assets!$A$2:$A$201=$B418))&lt;&gt;1,"Check ID",IF(OR(AND($F418&lt;&gt;"",SUMPRODUCT(--(Parts!$A$2:$A$101=$F418))&lt;&gt;1),AND($F418="",N($G418)&gt;0)),"Check part",IF(OR(NOT(AND(ISNUMBER(A418),N(A418)&gt;=18264,N(A418)&lt;=73050)),NOT(OR(C418="PM",C418="Repair",C418="Inspection")),AND($F418&lt;&gt;"",$G418=""),AND($G418&lt;&gt;"",NOT(AND(ISNUMBER(G418),N(G418)&gt;=0,N(G418)&lt;=10000))),NOT(AND(ISNUMBER(I418),N(I418)&gt;=0,N(I418)&lt;=1000))),"Check inputs","OK")))))</f>
        <v/>
      </c>
      <c r="M418" s="21">
        <f>IF(AND($C418="PM",AND(ISNUMBER($A418),N($A418)&gt;=18264,N($A418)&lt;=73050)),$A418,0)</f>
        <v>0</v>
      </c>
    </row>
    <row r="419" ht="22" customHeight="1" spans="1:13" x14ac:dyDescent="0.25">
      <c r="A419" s="14"/>
      <c r="B419" s="12"/>
      <c r="C419" s="12"/>
      <c r="D419" s="13"/>
      <c r="E419" s="13"/>
      <c r="F419" s="12"/>
      <c r="G419" s="12"/>
      <c r="H419" s="19" t="str">
        <f>IF($B419="","",IF(F419="",0,IF(SUMPRODUCT(--(Parts!$A$2:$A$101=F419))=1,N(G419)*SUMPRODUCT(--(Parts!$A$2:$A$101=F419),Parts!$C$2:$C$101),0)))</f>
        <v/>
      </c>
      <c r="I419" s="20"/>
      <c r="J419" s="19" t="str">
        <f>IF($B419="","",N(I419)*N(Dashboard!$B$6))</f>
        <v/>
      </c>
      <c r="K419" s="19" t="str">
        <f>IF($B419="","",H419+J419)</f>
        <v/>
      </c>
      <c r="L419" s="18" t="str">
        <f>IF(COUNTA($A419:$G419,$I419)=0,"",IF($B419="","Check ID",IF(SUMPRODUCT(--(Assets!$A$2:$A$201=$B419))&lt;&gt;1,"Check ID",IF(OR(AND($F419&lt;&gt;"",SUMPRODUCT(--(Parts!$A$2:$A$101=$F419))&lt;&gt;1),AND($F419="",N($G419)&gt;0)),"Check part",IF(OR(NOT(AND(ISNUMBER(A419),N(A419)&gt;=18264,N(A419)&lt;=73050)),NOT(OR(C419="PM",C419="Repair",C419="Inspection")),AND($F419&lt;&gt;"",$G419=""),AND($G419&lt;&gt;"",NOT(AND(ISNUMBER(G419),N(G419)&gt;=0,N(G419)&lt;=10000))),NOT(AND(ISNUMBER(I419),N(I419)&gt;=0,N(I419)&lt;=1000))),"Check inputs","OK")))))</f>
        <v/>
      </c>
      <c r="M419" s="21">
        <f>IF(AND($C419="PM",AND(ISNUMBER($A419),N($A419)&gt;=18264,N($A419)&lt;=73050)),$A419,0)</f>
        <v>0</v>
      </c>
    </row>
    <row r="420" ht="22" customHeight="1" spans="1:13" x14ac:dyDescent="0.25">
      <c r="A420" s="14"/>
      <c r="B420" s="12"/>
      <c r="C420" s="12"/>
      <c r="D420" s="13"/>
      <c r="E420" s="13"/>
      <c r="F420" s="12"/>
      <c r="G420" s="12"/>
      <c r="H420" s="19" t="str">
        <f>IF($B420="","",IF(F420="",0,IF(SUMPRODUCT(--(Parts!$A$2:$A$101=F420))=1,N(G420)*SUMPRODUCT(--(Parts!$A$2:$A$101=F420),Parts!$C$2:$C$101),0)))</f>
        <v/>
      </c>
      <c r="I420" s="20"/>
      <c r="J420" s="19" t="str">
        <f>IF($B420="","",N(I420)*N(Dashboard!$B$6))</f>
        <v/>
      </c>
      <c r="K420" s="19" t="str">
        <f>IF($B420="","",H420+J420)</f>
        <v/>
      </c>
      <c r="L420" s="18" t="str">
        <f>IF(COUNTA($A420:$G420,$I420)=0,"",IF($B420="","Check ID",IF(SUMPRODUCT(--(Assets!$A$2:$A$201=$B420))&lt;&gt;1,"Check ID",IF(OR(AND($F420&lt;&gt;"",SUMPRODUCT(--(Parts!$A$2:$A$101=$F420))&lt;&gt;1),AND($F420="",N($G420)&gt;0)),"Check part",IF(OR(NOT(AND(ISNUMBER(A420),N(A420)&gt;=18264,N(A420)&lt;=73050)),NOT(OR(C420="PM",C420="Repair",C420="Inspection")),AND($F420&lt;&gt;"",$G420=""),AND($G420&lt;&gt;"",NOT(AND(ISNUMBER(G420),N(G420)&gt;=0,N(G420)&lt;=10000))),NOT(AND(ISNUMBER(I420),N(I420)&gt;=0,N(I420)&lt;=1000))),"Check inputs","OK")))))</f>
        <v/>
      </c>
      <c r="M420" s="21">
        <f>IF(AND($C420="PM",AND(ISNUMBER($A420),N($A420)&gt;=18264,N($A420)&lt;=73050)),$A420,0)</f>
        <v>0</v>
      </c>
    </row>
    <row r="421" ht="22" customHeight="1" spans="1:13" x14ac:dyDescent="0.25">
      <c r="A421" s="14"/>
      <c r="B421" s="12"/>
      <c r="C421" s="12"/>
      <c r="D421" s="13"/>
      <c r="E421" s="13"/>
      <c r="F421" s="12"/>
      <c r="G421" s="12"/>
      <c r="H421" s="19" t="str">
        <f>IF($B421="","",IF(F421="",0,IF(SUMPRODUCT(--(Parts!$A$2:$A$101=F421))=1,N(G421)*SUMPRODUCT(--(Parts!$A$2:$A$101=F421),Parts!$C$2:$C$101),0)))</f>
        <v/>
      </c>
      <c r="I421" s="20"/>
      <c r="J421" s="19" t="str">
        <f>IF($B421="","",N(I421)*N(Dashboard!$B$6))</f>
        <v/>
      </c>
      <c r="K421" s="19" t="str">
        <f>IF($B421="","",H421+J421)</f>
        <v/>
      </c>
      <c r="L421" s="18" t="str">
        <f>IF(COUNTA($A421:$G421,$I421)=0,"",IF($B421="","Check ID",IF(SUMPRODUCT(--(Assets!$A$2:$A$201=$B421))&lt;&gt;1,"Check ID",IF(OR(AND($F421&lt;&gt;"",SUMPRODUCT(--(Parts!$A$2:$A$101=$F421))&lt;&gt;1),AND($F421="",N($G421)&gt;0)),"Check part",IF(OR(NOT(AND(ISNUMBER(A421),N(A421)&gt;=18264,N(A421)&lt;=73050)),NOT(OR(C421="PM",C421="Repair",C421="Inspection")),AND($F421&lt;&gt;"",$G421=""),AND($G421&lt;&gt;"",NOT(AND(ISNUMBER(G421),N(G421)&gt;=0,N(G421)&lt;=10000))),NOT(AND(ISNUMBER(I421),N(I421)&gt;=0,N(I421)&lt;=1000))),"Check inputs","OK")))))</f>
        <v/>
      </c>
      <c r="M421" s="21">
        <f>IF(AND($C421="PM",AND(ISNUMBER($A421),N($A421)&gt;=18264,N($A421)&lt;=73050)),$A421,0)</f>
        <v>0</v>
      </c>
    </row>
    <row r="422" ht="22" customHeight="1" spans="1:13" x14ac:dyDescent="0.25">
      <c r="A422" s="14"/>
      <c r="B422" s="12"/>
      <c r="C422" s="12"/>
      <c r="D422" s="13"/>
      <c r="E422" s="13"/>
      <c r="F422" s="12"/>
      <c r="G422" s="12"/>
      <c r="H422" s="19" t="str">
        <f>IF($B422="","",IF(F422="",0,IF(SUMPRODUCT(--(Parts!$A$2:$A$101=F422))=1,N(G422)*SUMPRODUCT(--(Parts!$A$2:$A$101=F422),Parts!$C$2:$C$101),0)))</f>
        <v/>
      </c>
      <c r="I422" s="20"/>
      <c r="J422" s="19" t="str">
        <f>IF($B422="","",N(I422)*N(Dashboard!$B$6))</f>
        <v/>
      </c>
      <c r="K422" s="19" t="str">
        <f>IF($B422="","",H422+J422)</f>
        <v/>
      </c>
      <c r="L422" s="18" t="str">
        <f>IF(COUNTA($A422:$G422,$I422)=0,"",IF($B422="","Check ID",IF(SUMPRODUCT(--(Assets!$A$2:$A$201=$B422))&lt;&gt;1,"Check ID",IF(OR(AND($F422&lt;&gt;"",SUMPRODUCT(--(Parts!$A$2:$A$101=$F422))&lt;&gt;1),AND($F422="",N($G422)&gt;0)),"Check part",IF(OR(NOT(AND(ISNUMBER(A422),N(A422)&gt;=18264,N(A422)&lt;=73050)),NOT(OR(C422="PM",C422="Repair",C422="Inspection")),AND($F422&lt;&gt;"",$G422=""),AND($G422&lt;&gt;"",NOT(AND(ISNUMBER(G422),N(G422)&gt;=0,N(G422)&lt;=10000))),NOT(AND(ISNUMBER(I422),N(I422)&gt;=0,N(I422)&lt;=1000))),"Check inputs","OK")))))</f>
        <v/>
      </c>
      <c r="M422" s="21">
        <f>IF(AND($C422="PM",AND(ISNUMBER($A422),N($A422)&gt;=18264,N($A422)&lt;=73050)),$A422,0)</f>
        <v>0</v>
      </c>
    </row>
    <row r="423" ht="22" customHeight="1" spans="1:13" x14ac:dyDescent="0.25">
      <c r="A423" s="14"/>
      <c r="B423" s="12"/>
      <c r="C423" s="12"/>
      <c r="D423" s="13"/>
      <c r="E423" s="13"/>
      <c r="F423" s="12"/>
      <c r="G423" s="12"/>
      <c r="H423" s="19" t="str">
        <f>IF($B423="","",IF(F423="",0,IF(SUMPRODUCT(--(Parts!$A$2:$A$101=F423))=1,N(G423)*SUMPRODUCT(--(Parts!$A$2:$A$101=F423),Parts!$C$2:$C$101),0)))</f>
        <v/>
      </c>
      <c r="I423" s="20"/>
      <c r="J423" s="19" t="str">
        <f>IF($B423="","",N(I423)*N(Dashboard!$B$6))</f>
        <v/>
      </c>
      <c r="K423" s="19" t="str">
        <f>IF($B423="","",H423+J423)</f>
        <v/>
      </c>
      <c r="L423" s="18" t="str">
        <f>IF(COUNTA($A423:$G423,$I423)=0,"",IF($B423="","Check ID",IF(SUMPRODUCT(--(Assets!$A$2:$A$201=$B423))&lt;&gt;1,"Check ID",IF(OR(AND($F423&lt;&gt;"",SUMPRODUCT(--(Parts!$A$2:$A$101=$F423))&lt;&gt;1),AND($F423="",N($G423)&gt;0)),"Check part",IF(OR(NOT(AND(ISNUMBER(A423),N(A423)&gt;=18264,N(A423)&lt;=73050)),NOT(OR(C423="PM",C423="Repair",C423="Inspection")),AND($F423&lt;&gt;"",$G423=""),AND($G423&lt;&gt;"",NOT(AND(ISNUMBER(G423),N(G423)&gt;=0,N(G423)&lt;=10000))),NOT(AND(ISNUMBER(I423),N(I423)&gt;=0,N(I423)&lt;=1000))),"Check inputs","OK")))))</f>
        <v/>
      </c>
      <c r="M423" s="21">
        <f>IF(AND($C423="PM",AND(ISNUMBER($A423),N($A423)&gt;=18264,N($A423)&lt;=73050)),$A423,0)</f>
        <v>0</v>
      </c>
    </row>
    <row r="424" ht="22" customHeight="1" spans="1:13" x14ac:dyDescent="0.25">
      <c r="A424" s="14"/>
      <c r="B424" s="12"/>
      <c r="C424" s="12"/>
      <c r="D424" s="13"/>
      <c r="E424" s="13"/>
      <c r="F424" s="12"/>
      <c r="G424" s="12"/>
      <c r="H424" s="19" t="str">
        <f>IF($B424="","",IF(F424="",0,IF(SUMPRODUCT(--(Parts!$A$2:$A$101=F424))=1,N(G424)*SUMPRODUCT(--(Parts!$A$2:$A$101=F424),Parts!$C$2:$C$101),0)))</f>
        <v/>
      </c>
      <c r="I424" s="20"/>
      <c r="J424" s="19" t="str">
        <f>IF($B424="","",N(I424)*N(Dashboard!$B$6))</f>
        <v/>
      </c>
      <c r="K424" s="19" t="str">
        <f>IF($B424="","",H424+J424)</f>
        <v/>
      </c>
      <c r="L424" s="18" t="str">
        <f>IF(COUNTA($A424:$G424,$I424)=0,"",IF($B424="","Check ID",IF(SUMPRODUCT(--(Assets!$A$2:$A$201=$B424))&lt;&gt;1,"Check ID",IF(OR(AND($F424&lt;&gt;"",SUMPRODUCT(--(Parts!$A$2:$A$101=$F424))&lt;&gt;1),AND($F424="",N($G424)&gt;0)),"Check part",IF(OR(NOT(AND(ISNUMBER(A424),N(A424)&gt;=18264,N(A424)&lt;=73050)),NOT(OR(C424="PM",C424="Repair",C424="Inspection")),AND($F424&lt;&gt;"",$G424=""),AND($G424&lt;&gt;"",NOT(AND(ISNUMBER(G424),N(G424)&gt;=0,N(G424)&lt;=10000))),NOT(AND(ISNUMBER(I424),N(I424)&gt;=0,N(I424)&lt;=1000))),"Check inputs","OK")))))</f>
        <v/>
      </c>
      <c r="M424" s="21">
        <f>IF(AND($C424="PM",AND(ISNUMBER($A424),N($A424)&gt;=18264,N($A424)&lt;=73050)),$A424,0)</f>
        <v>0</v>
      </c>
    </row>
    <row r="425" ht="22" customHeight="1" spans="1:13" x14ac:dyDescent="0.25">
      <c r="A425" s="14"/>
      <c r="B425" s="12"/>
      <c r="C425" s="12"/>
      <c r="D425" s="13"/>
      <c r="E425" s="13"/>
      <c r="F425" s="12"/>
      <c r="G425" s="12"/>
      <c r="H425" s="19" t="str">
        <f>IF($B425="","",IF(F425="",0,IF(SUMPRODUCT(--(Parts!$A$2:$A$101=F425))=1,N(G425)*SUMPRODUCT(--(Parts!$A$2:$A$101=F425),Parts!$C$2:$C$101),0)))</f>
        <v/>
      </c>
      <c r="I425" s="20"/>
      <c r="J425" s="19" t="str">
        <f>IF($B425="","",N(I425)*N(Dashboard!$B$6))</f>
        <v/>
      </c>
      <c r="K425" s="19" t="str">
        <f>IF($B425="","",H425+J425)</f>
        <v/>
      </c>
      <c r="L425" s="18" t="str">
        <f>IF(COUNTA($A425:$G425,$I425)=0,"",IF($B425="","Check ID",IF(SUMPRODUCT(--(Assets!$A$2:$A$201=$B425))&lt;&gt;1,"Check ID",IF(OR(AND($F425&lt;&gt;"",SUMPRODUCT(--(Parts!$A$2:$A$101=$F425))&lt;&gt;1),AND($F425="",N($G425)&gt;0)),"Check part",IF(OR(NOT(AND(ISNUMBER(A425),N(A425)&gt;=18264,N(A425)&lt;=73050)),NOT(OR(C425="PM",C425="Repair",C425="Inspection")),AND($F425&lt;&gt;"",$G425=""),AND($G425&lt;&gt;"",NOT(AND(ISNUMBER(G425),N(G425)&gt;=0,N(G425)&lt;=10000))),NOT(AND(ISNUMBER(I425),N(I425)&gt;=0,N(I425)&lt;=1000))),"Check inputs","OK")))))</f>
        <v/>
      </c>
      <c r="M425" s="21">
        <f>IF(AND($C425="PM",AND(ISNUMBER($A425),N($A425)&gt;=18264,N($A425)&lt;=73050)),$A425,0)</f>
        <v>0</v>
      </c>
    </row>
    <row r="426" ht="22" customHeight="1" spans="1:13" x14ac:dyDescent="0.25">
      <c r="A426" s="14"/>
      <c r="B426" s="12"/>
      <c r="C426" s="12"/>
      <c r="D426" s="13"/>
      <c r="E426" s="13"/>
      <c r="F426" s="12"/>
      <c r="G426" s="12"/>
      <c r="H426" s="19" t="str">
        <f>IF($B426="","",IF(F426="",0,IF(SUMPRODUCT(--(Parts!$A$2:$A$101=F426))=1,N(G426)*SUMPRODUCT(--(Parts!$A$2:$A$101=F426),Parts!$C$2:$C$101),0)))</f>
        <v/>
      </c>
      <c r="I426" s="20"/>
      <c r="J426" s="19" t="str">
        <f>IF($B426="","",N(I426)*N(Dashboard!$B$6))</f>
        <v/>
      </c>
      <c r="K426" s="19" t="str">
        <f>IF($B426="","",H426+J426)</f>
        <v/>
      </c>
      <c r="L426" s="18" t="str">
        <f>IF(COUNTA($A426:$G426,$I426)=0,"",IF($B426="","Check ID",IF(SUMPRODUCT(--(Assets!$A$2:$A$201=$B426))&lt;&gt;1,"Check ID",IF(OR(AND($F426&lt;&gt;"",SUMPRODUCT(--(Parts!$A$2:$A$101=$F426))&lt;&gt;1),AND($F426="",N($G426)&gt;0)),"Check part",IF(OR(NOT(AND(ISNUMBER(A426),N(A426)&gt;=18264,N(A426)&lt;=73050)),NOT(OR(C426="PM",C426="Repair",C426="Inspection")),AND($F426&lt;&gt;"",$G426=""),AND($G426&lt;&gt;"",NOT(AND(ISNUMBER(G426),N(G426)&gt;=0,N(G426)&lt;=10000))),NOT(AND(ISNUMBER(I426),N(I426)&gt;=0,N(I426)&lt;=1000))),"Check inputs","OK")))))</f>
        <v/>
      </c>
      <c r="M426" s="21">
        <f>IF(AND($C426="PM",AND(ISNUMBER($A426),N($A426)&gt;=18264,N($A426)&lt;=73050)),$A426,0)</f>
        <v>0</v>
      </c>
    </row>
    <row r="427" ht="22" customHeight="1" spans="1:13" x14ac:dyDescent="0.25">
      <c r="A427" s="14"/>
      <c r="B427" s="12"/>
      <c r="C427" s="12"/>
      <c r="D427" s="13"/>
      <c r="E427" s="13"/>
      <c r="F427" s="12"/>
      <c r="G427" s="12"/>
      <c r="H427" s="19" t="str">
        <f>IF($B427="","",IF(F427="",0,IF(SUMPRODUCT(--(Parts!$A$2:$A$101=F427))=1,N(G427)*SUMPRODUCT(--(Parts!$A$2:$A$101=F427),Parts!$C$2:$C$101),0)))</f>
        <v/>
      </c>
      <c r="I427" s="20"/>
      <c r="J427" s="19" t="str">
        <f>IF($B427="","",N(I427)*N(Dashboard!$B$6))</f>
        <v/>
      </c>
      <c r="K427" s="19" t="str">
        <f>IF($B427="","",H427+J427)</f>
        <v/>
      </c>
      <c r="L427" s="18" t="str">
        <f>IF(COUNTA($A427:$G427,$I427)=0,"",IF($B427="","Check ID",IF(SUMPRODUCT(--(Assets!$A$2:$A$201=$B427))&lt;&gt;1,"Check ID",IF(OR(AND($F427&lt;&gt;"",SUMPRODUCT(--(Parts!$A$2:$A$101=$F427))&lt;&gt;1),AND($F427="",N($G427)&gt;0)),"Check part",IF(OR(NOT(AND(ISNUMBER(A427),N(A427)&gt;=18264,N(A427)&lt;=73050)),NOT(OR(C427="PM",C427="Repair",C427="Inspection")),AND($F427&lt;&gt;"",$G427=""),AND($G427&lt;&gt;"",NOT(AND(ISNUMBER(G427),N(G427)&gt;=0,N(G427)&lt;=10000))),NOT(AND(ISNUMBER(I427),N(I427)&gt;=0,N(I427)&lt;=1000))),"Check inputs","OK")))))</f>
        <v/>
      </c>
      <c r="M427" s="21">
        <f>IF(AND($C427="PM",AND(ISNUMBER($A427),N($A427)&gt;=18264,N($A427)&lt;=73050)),$A427,0)</f>
        <v>0</v>
      </c>
    </row>
    <row r="428" ht="22" customHeight="1" spans="1:13" x14ac:dyDescent="0.25">
      <c r="A428" s="14"/>
      <c r="B428" s="12"/>
      <c r="C428" s="12"/>
      <c r="D428" s="13"/>
      <c r="E428" s="13"/>
      <c r="F428" s="12"/>
      <c r="G428" s="12"/>
      <c r="H428" s="19" t="str">
        <f>IF($B428="","",IF(F428="",0,IF(SUMPRODUCT(--(Parts!$A$2:$A$101=F428))=1,N(G428)*SUMPRODUCT(--(Parts!$A$2:$A$101=F428),Parts!$C$2:$C$101),0)))</f>
        <v/>
      </c>
      <c r="I428" s="20"/>
      <c r="J428" s="19" t="str">
        <f>IF($B428="","",N(I428)*N(Dashboard!$B$6))</f>
        <v/>
      </c>
      <c r="K428" s="19" t="str">
        <f>IF($B428="","",H428+J428)</f>
        <v/>
      </c>
      <c r="L428" s="18" t="str">
        <f>IF(COUNTA($A428:$G428,$I428)=0,"",IF($B428="","Check ID",IF(SUMPRODUCT(--(Assets!$A$2:$A$201=$B428))&lt;&gt;1,"Check ID",IF(OR(AND($F428&lt;&gt;"",SUMPRODUCT(--(Parts!$A$2:$A$101=$F428))&lt;&gt;1),AND($F428="",N($G428)&gt;0)),"Check part",IF(OR(NOT(AND(ISNUMBER(A428),N(A428)&gt;=18264,N(A428)&lt;=73050)),NOT(OR(C428="PM",C428="Repair",C428="Inspection")),AND($F428&lt;&gt;"",$G428=""),AND($G428&lt;&gt;"",NOT(AND(ISNUMBER(G428),N(G428)&gt;=0,N(G428)&lt;=10000))),NOT(AND(ISNUMBER(I428),N(I428)&gt;=0,N(I428)&lt;=1000))),"Check inputs","OK")))))</f>
        <v/>
      </c>
      <c r="M428" s="21">
        <f>IF(AND($C428="PM",AND(ISNUMBER($A428),N($A428)&gt;=18264,N($A428)&lt;=73050)),$A428,0)</f>
        <v>0</v>
      </c>
    </row>
    <row r="429" ht="22" customHeight="1" spans="1:13" x14ac:dyDescent="0.25">
      <c r="A429" s="14"/>
      <c r="B429" s="12"/>
      <c r="C429" s="12"/>
      <c r="D429" s="13"/>
      <c r="E429" s="13"/>
      <c r="F429" s="12"/>
      <c r="G429" s="12"/>
      <c r="H429" s="19" t="str">
        <f>IF($B429="","",IF(F429="",0,IF(SUMPRODUCT(--(Parts!$A$2:$A$101=F429))=1,N(G429)*SUMPRODUCT(--(Parts!$A$2:$A$101=F429),Parts!$C$2:$C$101),0)))</f>
        <v/>
      </c>
      <c r="I429" s="20"/>
      <c r="J429" s="19" t="str">
        <f>IF($B429="","",N(I429)*N(Dashboard!$B$6))</f>
        <v/>
      </c>
      <c r="K429" s="19" t="str">
        <f>IF($B429="","",H429+J429)</f>
        <v/>
      </c>
      <c r="L429" s="18" t="str">
        <f>IF(COUNTA($A429:$G429,$I429)=0,"",IF($B429="","Check ID",IF(SUMPRODUCT(--(Assets!$A$2:$A$201=$B429))&lt;&gt;1,"Check ID",IF(OR(AND($F429&lt;&gt;"",SUMPRODUCT(--(Parts!$A$2:$A$101=$F429))&lt;&gt;1),AND($F429="",N($G429)&gt;0)),"Check part",IF(OR(NOT(AND(ISNUMBER(A429),N(A429)&gt;=18264,N(A429)&lt;=73050)),NOT(OR(C429="PM",C429="Repair",C429="Inspection")),AND($F429&lt;&gt;"",$G429=""),AND($G429&lt;&gt;"",NOT(AND(ISNUMBER(G429),N(G429)&gt;=0,N(G429)&lt;=10000))),NOT(AND(ISNUMBER(I429),N(I429)&gt;=0,N(I429)&lt;=1000))),"Check inputs","OK")))))</f>
        <v/>
      </c>
      <c r="M429" s="21">
        <f>IF(AND($C429="PM",AND(ISNUMBER($A429),N($A429)&gt;=18264,N($A429)&lt;=73050)),$A429,0)</f>
        <v>0</v>
      </c>
    </row>
    <row r="430" ht="22" customHeight="1" spans="1:13" x14ac:dyDescent="0.25">
      <c r="A430" s="14"/>
      <c r="B430" s="12"/>
      <c r="C430" s="12"/>
      <c r="D430" s="13"/>
      <c r="E430" s="13"/>
      <c r="F430" s="12"/>
      <c r="G430" s="12"/>
      <c r="H430" s="19" t="str">
        <f>IF($B430="","",IF(F430="",0,IF(SUMPRODUCT(--(Parts!$A$2:$A$101=F430))=1,N(G430)*SUMPRODUCT(--(Parts!$A$2:$A$101=F430),Parts!$C$2:$C$101),0)))</f>
        <v/>
      </c>
      <c r="I430" s="20"/>
      <c r="J430" s="19" t="str">
        <f>IF($B430="","",N(I430)*N(Dashboard!$B$6))</f>
        <v/>
      </c>
      <c r="K430" s="19" t="str">
        <f>IF($B430="","",H430+J430)</f>
        <v/>
      </c>
      <c r="L430" s="18" t="str">
        <f>IF(COUNTA($A430:$G430,$I430)=0,"",IF($B430="","Check ID",IF(SUMPRODUCT(--(Assets!$A$2:$A$201=$B430))&lt;&gt;1,"Check ID",IF(OR(AND($F430&lt;&gt;"",SUMPRODUCT(--(Parts!$A$2:$A$101=$F430))&lt;&gt;1),AND($F430="",N($G430)&gt;0)),"Check part",IF(OR(NOT(AND(ISNUMBER(A430),N(A430)&gt;=18264,N(A430)&lt;=73050)),NOT(OR(C430="PM",C430="Repair",C430="Inspection")),AND($F430&lt;&gt;"",$G430=""),AND($G430&lt;&gt;"",NOT(AND(ISNUMBER(G430),N(G430)&gt;=0,N(G430)&lt;=10000))),NOT(AND(ISNUMBER(I430),N(I430)&gt;=0,N(I430)&lt;=1000))),"Check inputs","OK")))))</f>
        <v/>
      </c>
      <c r="M430" s="21">
        <f>IF(AND($C430="PM",AND(ISNUMBER($A430),N($A430)&gt;=18264,N($A430)&lt;=73050)),$A430,0)</f>
        <v>0</v>
      </c>
    </row>
    <row r="431" ht="22" customHeight="1" spans="1:13" x14ac:dyDescent="0.25">
      <c r="A431" s="14"/>
      <c r="B431" s="12"/>
      <c r="C431" s="12"/>
      <c r="D431" s="13"/>
      <c r="E431" s="13"/>
      <c r="F431" s="12"/>
      <c r="G431" s="12"/>
      <c r="H431" s="19" t="str">
        <f>IF($B431="","",IF(F431="",0,IF(SUMPRODUCT(--(Parts!$A$2:$A$101=F431))=1,N(G431)*SUMPRODUCT(--(Parts!$A$2:$A$101=F431),Parts!$C$2:$C$101),0)))</f>
        <v/>
      </c>
      <c r="I431" s="20"/>
      <c r="J431" s="19" t="str">
        <f>IF($B431="","",N(I431)*N(Dashboard!$B$6))</f>
        <v/>
      </c>
      <c r="K431" s="19" t="str">
        <f>IF($B431="","",H431+J431)</f>
        <v/>
      </c>
      <c r="L431" s="18" t="str">
        <f>IF(COUNTA($A431:$G431,$I431)=0,"",IF($B431="","Check ID",IF(SUMPRODUCT(--(Assets!$A$2:$A$201=$B431))&lt;&gt;1,"Check ID",IF(OR(AND($F431&lt;&gt;"",SUMPRODUCT(--(Parts!$A$2:$A$101=$F431))&lt;&gt;1),AND($F431="",N($G431)&gt;0)),"Check part",IF(OR(NOT(AND(ISNUMBER(A431),N(A431)&gt;=18264,N(A431)&lt;=73050)),NOT(OR(C431="PM",C431="Repair",C431="Inspection")),AND($F431&lt;&gt;"",$G431=""),AND($G431&lt;&gt;"",NOT(AND(ISNUMBER(G431),N(G431)&gt;=0,N(G431)&lt;=10000))),NOT(AND(ISNUMBER(I431),N(I431)&gt;=0,N(I431)&lt;=1000))),"Check inputs","OK")))))</f>
        <v/>
      </c>
      <c r="M431" s="21">
        <f>IF(AND($C431="PM",AND(ISNUMBER($A431),N($A431)&gt;=18264,N($A431)&lt;=73050)),$A431,0)</f>
        <v>0</v>
      </c>
    </row>
    <row r="432" ht="22" customHeight="1" spans="1:13" x14ac:dyDescent="0.25">
      <c r="A432" s="14"/>
      <c r="B432" s="12"/>
      <c r="C432" s="12"/>
      <c r="D432" s="13"/>
      <c r="E432" s="13"/>
      <c r="F432" s="12"/>
      <c r="G432" s="12"/>
      <c r="H432" s="19" t="str">
        <f>IF($B432="","",IF(F432="",0,IF(SUMPRODUCT(--(Parts!$A$2:$A$101=F432))=1,N(G432)*SUMPRODUCT(--(Parts!$A$2:$A$101=F432),Parts!$C$2:$C$101),0)))</f>
        <v/>
      </c>
      <c r="I432" s="20"/>
      <c r="J432" s="19" t="str">
        <f>IF($B432="","",N(I432)*N(Dashboard!$B$6))</f>
        <v/>
      </c>
      <c r="K432" s="19" t="str">
        <f>IF($B432="","",H432+J432)</f>
        <v/>
      </c>
      <c r="L432" s="18" t="str">
        <f>IF(COUNTA($A432:$G432,$I432)=0,"",IF($B432="","Check ID",IF(SUMPRODUCT(--(Assets!$A$2:$A$201=$B432))&lt;&gt;1,"Check ID",IF(OR(AND($F432&lt;&gt;"",SUMPRODUCT(--(Parts!$A$2:$A$101=$F432))&lt;&gt;1),AND($F432="",N($G432)&gt;0)),"Check part",IF(OR(NOT(AND(ISNUMBER(A432),N(A432)&gt;=18264,N(A432)&lt;=73050)),NOT(OR(C432="PM",C432="Repair",C432="Inspection")),AND($F432&lt;&gt;"",$G432=""),AND($G432&lt;&gt;"",NOT(AND(ISNUMBER(G432),N(G432)&gt;=0,N(G432)&lt;=10000))),NOT(AND(ISNUMBER(I432),N(I432)&gt;=0,N(I432)&lt;=1000))),"Check inputs","OK")))))</f>
        <v/>
      </c>
      <c r="M432" s="21">
        <f>IF(AND($C432="PM",AND(ISNUMBER($A432),N($A432)&gt;=18264,N($A432)&lt;=73050)),$A432,0)</f>
        <v>0</v>
      </c>
    </row>
    <row r="433" ht="22" customHeight="1" spans="1:13" x14ac:dyDescent="0.25">
      <c r="A433" s="14"/>
      <c r="B433" s="12"/>
      <c r="C433" s="12"/>
      <c r="D433" s="13"/>
      <c r="E433" s="13"/>
      <c r="F433" s="12"/>
      <c r="G433" s="12"/>
      <c r="H433" s="19" t="str">
        <f>IF($B433="","",IF(F433="",0,IF(SUMPRODUCT(--(Parts!$A$2:$A$101=F433))=1,N(G433)*SUMPRODUCT(--(Parts!$A$2:$A$101=F433),Parts!$C$2:$C$101),0)))</f>
        <v/>
      </c>
      <c r="I433" s="20"/>
      <c r="J433" s="19" t="str">
        <f>IF($B433="","",N(I433)*N(Dashboard!$B$6))</f>
        <v/>
      </c>
      <c r="K433" s="19" t="str">
        <f>IF($B433="","",H433+J433)</f>
        <v/>
      </c>
      <c r="L433" s="18" t="str">
        <f>IF(COUNTA($A433:$G433,$I433)=0,"",IF($B433="","Check ID",IF(SUMPRODUCT(--(Assets!$A$2:$A$201=$B433))&lt;&gt;1,"Check ID",IF(OR(AND($F433&lt;&gt;"",SUMPRODUCT(--(Parts!$A$2:$A$101=$F433))&lt;&gt;1),AND($F433="",N($G433)&gt;0)),"Check part",IF(OR(NOT(AND(ISNUMBER(A433),N(A433)&gt;=18264,N(A433)&lt;=73050)),NOT(OR(C433="PM",C433="Repair",C433="Inspection")),AND($F433&lt;&gt;"",$G433=""),AND($G433&lt;&gt;"",NOT(AND(ISNUMBER(G433),N(G433)&gt;=0,N(G433)&lt;=10000))),NOT(AND(ISNUMBER(I433),N(I433)&gt;=0,N(I433)&lt;=1000))),"Check inputs","OK")))))</f>
        <v/>
      </c>
      <c r="M433" s="21">
        <f>IF(AND($C433="PM",AND(ISNUMBER($A433),N($A433)&gt;=18264,N($A433)&lt;=73050)),$A433,0)</f>
        <v>0</v>
      </c>
    </row>
    <row r="434" ht="22" customHeight="1" spans="1:13" x14ac:dyDescent="0.25">
      <c r="A434" s="14"/>
      <c r="B434" s="12"/>
      <c r="C434" s="12"/>
      <c r="D434" s="13"/>
      <c r="E434" s="13"/>
      <c r="F434" s="12"/>
      <c r="G434" s="12"/>
      <c r="H434" s="19" t="str">
        <f>IF($B434="","",IF(F434="",0,IF(SUMPRODUCT(--(Parts!$A$2:$A$101=F434))=1,N(G434)*SUMPRODUCT(--(Parts!$A$2:$A$101=F434),Parts!$C$2:$C$101),0)))</f>
        <v/>
      </c>
      <c r="I434" s="20"/>
      <c r="J434" s="19" t="str">
        <f>IF($B434="","",N(I434)*N(Dashboard!$B$6))</f>
        <v/>
      </c>
      <c r="K434" s="19" t="str">
        <f>IF($B434="","",H434+J434)</f>
        <v/>
      </c>
      <c r="L434" s="18" t="str">
        <f>IF(COUNTA($A434:$G434,$I434)=0,"",IF($B434="","Check ID",IF(SUMPRODUCT(--(Assets!$A$2:$A$201=$B434))&lt;&gt;1,"Check ID",IF(OR(AND($F434&lt;&gt;"",SUMPRODUCT(--(Parts!$A$2:$A$101=$F434))&lt;&gt;1),AND($F434="",N($G434)&gt;0)),"Check part",IF(OR(NOT(AND(ISNUMBER(A434),N(A434)&gt;=18264,N(A434)&lt;=73050)),NOT(OR(C434="PM",C434="Repair",C434="Inspection")),AND($F434&lt;&gt;"",$G434=""),AND($G434&lt;&gt;"",NOT(AND(ISNUMBER(G434),N(G434)&gt;=0,N(G434)&lt;=10000))),NOT(AND(ISNUMBER(I434),N(I434)&gt;=0,N(I434)&lt;=1000))),"Check inputs","OK")))))</f>
        <v/>
      </c>
      <c r="M434" s="21">
        <f>IF(AND($C434="PM",AND(ISNUMBER($A434),N($A434)&gt;=18264,N($A434)&lt;=73050)),$A434,0)</f>
        <v>0</v>
      </c>
    </row>
    <row r="435" ht="22" customHeight="1" spans="1:13" x14ac:dyDescent="0.25">
      <c r="A435" s="14"/>
      <c r="B435" s="12"/>
      <c r="C435" s="12"/>
      <c r="D435" s="13"/>
      <c r="E435" s="13"/>
      <c r="F435" s="12"/>
      <c r="G435" s="12"/>
      <c r="H435" s="19" t="str">
        <f>IF($B435="","",IF(F435="",0,IF(SUMPRODUCT(--(Parts!$A$2:$A$101=F435))=1,N(G435)*SUMPRODUCT(--(Parts!$A$2:$A$101=F435),Parts!$C$2:$C$101),0)))</f>
        <v/>
      </c>
      <c r="I435" s="20"/>
      <c r="J435" s="19" t="str">
        <f>IF($B435="","",N(I435)*N(Dashboard!$B$6))</f>
        <v/>
      </c>
      <c r="K435" s="19" t="str">
        <f>IF($B435="","",H435+J435)</f>
        <v/>
      </c>
      <c r="L435" s="18" t="str">
        <f>IF(COUNTA($A435:$G435,$I435)=0,"",IF($B435="","Check ID",IF(SUMPRODUCT(--(Assets!$A$2:$A$201=$B435))&lt;&gt;1,"Check ID",IF(OR(AND($F435&lt;&gt;"",SUMPRODUCT(--(Parts!$A$2:$A$101=$F435))&lt;&gt;1),AND($F435="",N($G435)&gt;0)),"Check part",IF(OR(NOT(AND(ISNUMBER(A435),N(A435)&gt;=18264,N(A435)&lt;=73050)),NOT(OR(C435="PM",C435="Repair",C435="Inspection")),AND($F435&lt;&gt;"",$G435=""),AND($G435&lt;&gt;"",NOT(AND(ISNUMBER(G435),N(G435)&gt;=0,N(G435)&lt;=10000))),NOT(AND(ISNUMBER(I435),N(I435)&gt;=0,N(I435)&lt;=1000))),"Check inputs","OK")))))</f>
        <v/>
      </c>
      <c r="M435" s="21">
        <f>IF(AND($C435="PM",AND(ISNUMBER($A435),N($A435)&gt;=18264,N($A435)&lt;=73050)),$A435,0)</f>
        <v>0</v>
      </c>
    </row>
    <row r="436" ht="22" customHeight="1" spans="1:13" x14ac:dyDescent="0.25">
      <c r="A436" s="14"/>
      <c r="B436" s="12"/>
      <c r="C436" s="12"/>
      <c r="D436" s="13"/>
      <c r="E436" s="13"/>
      <c r="F436" s="12"/>
      <c r="G436" s="12"/>
      <c r="H436" s="19" t="str">
        <f>IF($B436="","",IF(F436="",0,IF(SUMPRODUCT(--(Parts!$A$2:$A$101=F436))=1,N(G436)*SUMPRODUCT(--(Parts!$A$2:$A$101=F436),Parts!$C$2:$C$101),0)))</f>
        <v/>
      </c>
      <c r="I436" s="20"/>
      <c r="J436" s="19" t="str">
        <f>IF($B436="","",N(I436)*N(Dashboard!$B$6))</f>
        <v/>
      </c>
      <c r="K436" s="19" t="str">
        <f>IF($B436="","",H436+J436)</f>
        <v/>
      </c>
      <c r="L436" s="18" t="str">
        <f>IF(COUNTA($A436:$G436,$I436)=0,"",IF($B436="","Check ID",IF(SUMPRODUCT(--(Assets!$A$2:$A$201=$B436))&lt;&gt;1,"Check ID",IF(OR(AND($F436&lt;&gt;"",SUMPRODUCT(--(Parts!$A$2:$A$101=$F436))&lt;&gt;1),AND($F436="",N($G436)&gt;0)),"Check part",IF(OR(NOT(AND(ISNUMBER(A436),N(A436)&gt;=18264,N(A436)&lt;=73050)),NOT(OR(C436="PM",C436="Repair",C436="Inspection")),AND($F436&lt;&gt;"",$G436=""),AND($G436&lt;&gt;"",NOT(AND(ISNUMBER(G436),N(G436)&gt;=0,N(G436)&lt;=10000))),NOT(AND(ISNUMBER(I436),N(I436)&gt;=0,N(I436)&lt;=1000))),"Check inputs","OK")))))</f>
        <v/>
      </c>
      <c r="M436" s="21">
        <f>IF(AND($C436="PM",AND(ISNUMBER($A436),N($A436)&gt;=18264,N($A436)&lt;=73050)),$A436,0)</f>
        <v>0</v>
      </c>
    </row>
    <row r="437" ht="22" customHeight="1" spans="1:13" x14ac:dyDescent="0.25">
      <c r="A437" s="14"/>
      <c r="B437" s="12"/>
      <c r="C437" s="12"/>
      <c r="D437" s="13"/>
      <c r="E437" s="13"/>
      <c r="F437" s="12"/>
      <c r="G437" s="12"/>
      <c r="H437" s="19" t="str">
        <f>IF($B437="","",IF(F437="",0,IF(SUMPRODUCT(--(Parts!$A$2:$A$101=F437))=1,N(G437)*SUMPRODUCT(--(Parts!$A$2:$A$101=F437),Parts!$C$2:$C$101),0)))</f>
        <v/>
      </c>
      <c r="I437" s="20"/>
      <c r="J437" s="19" t="str">
        <f>IF($B437="","",N(I437)*N(Dashboard!$B$6))</f>
        <v/>
      </c>
      <c r="K437" s="19" t="str">
        <f>IF($B437="","",H437+J437)</f>
        <v/>
      </c>
      <c r="L437" s="18" t="str">
        <f>IF(COUNTA($A437:$G437,$I437)=0,"",IF($B437="","Check ID",IF(SUMPRODUCT(--(Assets!$A$2:$A$201=$B437))&lt;&gt;1,"Check ID",IF(OR(AND($F437&lt;&gt;"",SUMPRODUCT(--(Parts!$A$2:$A$101=$F437))&lt;&gt;1),AND($F437="",N($G437)&gt;0)),"Check part",IF(OR(NOT(AND(ISNUMBER(A437),N(A437)&gt;=18264,N(A437)&lt;=73050)),NOT(OR(C437="PM",C437="Repair",C437="Inspection")),AND($F437&lt;&gt;"",$G437=""),AND($G437&lt;&gt;"",NOT(AND(ISNUMBER(G437),N(G437)&gt;=0,N(G437)&lt;=10000))),NOT(AND(ISNUMBER(I437),N(I437)&gt;=0,N(I437)&lt;=1000))),"Check inputs","OK")))))</f>
        <v/>
      </c>
      <c r="M437" s="21">
        <f>IF(AND($C437="PM",AND(ISNUMBER($A437),N($A437)&gt;=18264,N($A437)&lt;=73050)),$A437,0)</f>
        <v>0</v>
      </c>
    </row>
    <row r="438" ht="22" customHeight="1" spans="1:13" x14ac:dyDescent="0.25">
      <c r="A438" s="14"/>
      <c r="B438" s="12"/>
      <c r="C438" s="12"/>
      <c r="D438" s="13"/>
      <c r="E438" s="13"/>
      <c r="F438" s="12"/>
      <c r="G438" s="12"/>
      <c r="H438" s="19" t="str">
        <f>IF($B438="","",IF(F438="",0,IF(SUMPRODUCT(--(Parts!$A$2:$A$101=F438))=1,N(G438)*SUMPRODUCT(--(Parts!$A$2:$A$101=F438),Parts!$C$2:$C$101),0)))</f>
        <v/>
      </c>
      <c r="I438" s="20"/>
      <c r="J438" s="19" t="str">
        <f>IF($B438="","",N(I438)*N(Dashboard!$B$6))</f>
        <v/>
      </c>
      <c r="K438" s="19" t="str">
        <f>IF($B438="","",H438+J438)</f>
        <v/>
      </c>
      <c r="L438" s="18" t="str">
        <f>IF(COUNTA($A438:$G438,$I438)=0,"",IF($B438="","Check ID",IF(SUMPRODUCT(--(Assets!$A$2:$A$201=$B438))&lt;&gt;1,"Check ID",IF(OR(AND($F438&lt;&gt;"",SUMPRODUCT(--(Parts!$A$2:$A$101=$F438))&lt;&gt;1),AND($F438="",N($G438)&gt;0)),"Check part",IF(OR(NOT(AND(ISNUMBER(A438),N(A438)&gt;=18264,N(A438)&lt;=73050)),NOT(OR(C438="PM",C438="Repair",C438="Inspection")),AND($F438&lt;&gt;"",$G438=""),AND($G438&lt;&gt;"",NOT(AND(ISNUMBER(G438),N(G438)&gt;=0,N(G438)&lt;=10000))),NOT(AND(ISNUMBER(I438),N(I438)&gt;=0,N(I438)&lt;=1000))),"Check inputs","OK")))))</f>
        <v/>
      </c>
      <c r="M438" s="21">
        <f>IF(AND($C438="PM",AND(ISNUMBER($A438),N($A438)&gt;=18264,N($A438)&lt;=73050)),$A438,0)</f>
        <v>0</v>
      </c>
    </row>
    <row r="439" ht="22" customHeight="1" spans="1:13" x14ac:dyDescent="0.25">
      <c r="A439" s="14"/>
      <c r="B439" s="12"/>
      <c r="C439" s="12"/>
      <c r="D439" s="13"/>
      <c r="E439" s="13"/>
      <c r="F439" s="12"/>
      <c r="G439" s="12"/>
      <c r="H439" s="19" t="str">
        <f>IF($B439="","",IF(F439="",0,IF(SUMPRODUCT(--(Parts!$A$2:$A$101=F439))=1,N(G439)*SUMPRODUCT(--(Parts!$A$2:$A$101=F439),Parts!$C$2:$C$101),0)))</f>
        <v/>
      </c>
      <c r="I439" s="20"/>
      <c r="J439" s="19" t="str">
        <f>IF($B439="","",N(I439)*N(Dashboard!$B$6))</f>
        <v/>
      </c>
      <c r="K439" s="19" t="str">
        <f>IF($B439="","",H439+J439)</f>
        <v/>
      </c>
      <c r="L439" s="18" t="str">
        <f>IF(COUNTA($A439:$G439,$I439)=0,"",IF($B439="","Check ID",IF(SUMPRODUCT(--(Assets!$A$2:$A$201=$B439))&lt;&gt;1,"Check ID",IF(OR(AND($F439&lt;&gt;"",SUMPRODUCT(--(Parts!$A$2:$A$101=$F439))&lt;&gt;1),AND($F439="",N($G439)&gt;0)),"Check part",IF(OR(NOT(AND(ISNUMBER(A439),N(A439)&gt;=18264,N(A439)&lt;=73050)),NOT(OR(C439="PM",C439="Repair",C439="Inspection")),AND($F439&lt;&gt;"",$G439=""),AND($G439&lt;&gt;"",NOT(AND(ISNUMBER(G439),N(G439)&gt;=0,N(G439)&lt;=10000))),NOT(AND(ISNUMBER(I439),N(I439)&gt;=0,N(I439)&lt;=1000))),"Check inputs","OK")))))</f>
        <v/>
      </c>
      <c r="M439" s="21">
        <f>IF(AND($C439="PM",AND(ISNUMBER($A439),N($A439)&gt;=18264,N($A439)&lt;=73050)),$A439,0)</f>
        <v>0</v>
      </c>
    </row>
    <row r="440" ht="22" customHeight="1" spans="1:13" x14ac:dyDescent="0.25">
      <c r="A440" s="14"/>
      <c r="B440" s="12"/>
      <c r="C440" s="12"/>
      <c r="D440" s="13"/>
      <c r="E440" s="13"/>
      <c r="F440" s="12"/>
      <c r="G440" s="12"/>
      <c r="H440" s="19" t="str">
        <f>IF($B440="","",IF(F440="",0,IF(SUMPRODUCT(--(Parts!$A$2:$A$101=F440))=1,N(G440)*SUMPRODUCT(--(Parts!$A$2:$A$101=F440),Parts!$C$2:$C$101),0)))</f>
        <v/>
      </c>
      <c r="I440" s="20"/>
      <c r="J440" s="19" t="str">
        <f>IF($B440="","",N(I440)*N(Dashboard!$B$6))</f>
        <v/>
      </c>
      <c r="K440" s="19" t="str">
        <f>IF($B440="","",H440+J440)</f>
        <v/>
      </c>
      <c r="L440" s="18" t="str">
        <f>IF(COUNTA($A440:$G440,$I440)=0,"",IF($B440="","Check ID",IF(SUMPRODUCT(--(Assets!$A$2:$A$201=$B440))&lt;&gt;1,"Check ID",IF(OR(AND($F440&lt;&gt;"",SUMPRODUCT(--(Parts!$A$2:$A$101=$F440))&lt;&gt;1),AND($F440="",N($G440)&gt;0)),"Check part",IF(OR(NOT(AND(ISNUMBER(A440),N(A440)&gt;=18264,N(A440)&lt;=73050)),NOT(OR(C440="PM",C440="Repair",C440="Inspection")),AND($F440&lt;&gt;"",$G440=""),AND($G440&lt;&gt;"",NOT(AND(ISNUMBER(G440),N(G440)&gt;=0,N(G440)&lt;=10000))),NOT(AND(ISNUMBER(I440),N(I440)&gt;=0,N(I440)&lt;=1000))),"Check inputs","OK")))))</f>
        <v/>
      </c>
      <c r="M440" s="21">
        <f>IF(AND($C440="PM",AND(ISNUMBER($A440),N($A440)&gt;=18264,N($A440)&lt;=73050)),$A440,0)</f>
        <v>0</v>
      </c>
    </row>
    <row r="441" ht="22" customHeight="1" spans="1:13" x14ac:dyDescent="0.25">
      <c r="A441" s="14"/>
      <c r="B441" s="12"/>
      <c r="C441" s="12"/>
      <c r="D441" s="13"/>
      <c r="E441" s="13"/>
      <c r="F441" s="12"/>
      <c r="G441" s="12"/>
      <c r="H441" s="19" t="str">
        <f>IF($B441="","",IF(F441="",0,IF(SUMPRODUCT(--(Parts!$A$2:$A$101=F441))=1,N(G441)*SUMPRODUCT(--(Parts!$A$2:$A$101=F441),Parts!$C$2:$C$101),0)))</f>
        <v/>
      </c>
      <c r="I441" s="20"/>
      <c r="J441" s="19" t="str">
        <f>IF($B441="","",N(I441)*N(Dashboard!$B$6))</f>
        <v/>
      </c>
      <c r="K441" s="19" t="str">
        <f>IF($B441="","",H441+J441)</f>
        <v/>
      </c>
      <c r="L441" s="18" t="str">
        <f>IF(COUNTA($A441:$G441,$I441)=0,"",IF($B441="","Check ID",IF(SUMPRODUCT(--(Assets!$A$2:$A$201=$B441))&lt;&gt;1,"Check ID",IF(OR(AND($F441&lt;&gt;"",SUMPRODUCT(--(Parts!$A$2:$A$101=$F441))&lt;&gt;1),AND($F441="",N($G441)&gt;0)),"Check part",IF(OR(NOT(AND(ISNUMBER(A441),N(A441)&gt;=18264,N(A441)&lt;=73050)),NOT(OR(C441="PM",C441="Repair",C441="Inspection")),AND($F441&lt;&gt;"",$G441=""),AND($G441&lt;&gt;"",NOT(AND(ISNUMBER(G441),N(G441)&gt;=0,N(G441)&lt;=10000))),NOT(AND(ISNUMBER(I441),N(I441)&gt;=0,N(I441)&lt;=1000))),"Check inputs","OK")))))</f>
        <v/>
      </c>
      <c r="M441" s="21">
        <f>IF(AND($C441="PM",AND(ISNUMBER($A441),N($A441)&gt;=18264,N($A441)&lt;=73050)),$A441,0)</f>
        <v>0</v>
      </c>
    </row>
    <row r="442" ht="22" customHeight="1" spans="1:13" x14ac:dyDescent="0.25">
      <c r="A442" s="14"/>
      <c r="B442" s="12"/>
      <c r="C442" s="12"/>
      <c r="D442" s="13"/>
      <c r="E442" s="13"/>
      <c r="F442" s="12"/>
      <c r="G442" s="12"/>
      <c r="H442" s="19" t="str">
        <f>IF($B442="","",IF(F442="",0,IF(SUMPRODUCT(--(Parts!$A$2:$A$101=F442))=1,N(G442)*SUMPRODUCT(--(Parts!$A$2:$A$101=F442),Parts!$C$2:$C$101),0)))</f>
        <v/>
      </c>
      <c r="I442" s="20"/>
      <c r="J442" s="19" t="str">
        <f>IF($B442="","",N(I442)*N(Dashboard!$B$6))</f>
        <v/>
      </c>
      <c r="K442" s="19" t="str">
        <f>IF($B442="","",H442+J442)</f>
        <v/>
      </c>
      <c r="L442" s="18" t="str">
        <f>IF(COUNTA($A442:$G442,$I442)=0,"",IF($B442="","Check ID",IF(SUMPRODUCT(--(Assets!$A$2:$A$201=$B442))&lt;&gt;1,"Check ID",IF(OR(AND($F442&lt;&gt;"",SUMPRODUCT(--(Parts!$A$2:$A$101=$F442))&lt;&gt;1),AND($F442="",N($G442)&gt;0)),"Check part",IF(OR(NOT(AND(ISNUMBER(A442),N(A442)&gt;=18264,N(A442)&lt;=73050)),NOT(OR(C442="PM",C442="Repair",C442="Inspection")),AND($F442&lt;&gt;"",$G442=""),AND($G442&lt;&gt;"",NOT(AND(ISNUMBER(G442),N(G442)&gt;=0,N(G442)&lt;=10000))),NOT(AND(ISNUMBER(I442),N(I442)&gt;=0,N(I442)&lt;=1000))),"Check inputs","OK")))))</f>
        <v/>
      </c>
      <c r="M442" s="21">
        <f>IF(AND($C442="PM",AND(ISNUMBER($A442),N($A442)&gt;=18264,N($A442)&lt;=73050)),$A442,0)</f>
        <v>0</v>
      </c>
    </row>
    <row r="443" ht="22" customHeight="1" spans="1:13" x14ac:dyDescent="0.25">
      <c r="A443" s="14"/>
      <c r="B443" s="12"/>
      <c r="C443" s="12"/>
      <c r="D443" s="13"/>
      <c r="E443" s="13"/>
      <c r="F443" s="12"/>
      <c r="G443" s="12"/>
      <c r="H443" s="19" t="str">
        <f>IF($B443="","",IF(F443="",0,IF(SUMPRODUCT(--(Parts!$A$2:$A$101=F443))=1,N(G443)*SUMPRODUCT(--(Parts!$A$2:$A$101=F443),Parts!$C$2:$C$101),0)))</f>
        <v/>
      </c>
      <c r="I443" s="20"/>
      <c r="J443" s="19" t="str">
        <f>IF($B443="","",N(I443)*N(Dashboard!$B$6))</f>
        <v/>
      </c>
      <c r="K443" s="19" t="str">
        <f>IF($B443="","",H443+J443)</f>
        <v/>
      </c>
      <c r="L443" s="18" t="str">
        <f>IF(COUNTA($A443:$G443,$I443)=0,"",IF($B443="","Check ID",IF(SUMPRODUCT(--(Assets!$A$2:$A$201=$B443))&lt;&gt;1,"Check ID",IF(OR(AND($F443&lt;&gt;"",SUMPRODUCT(--(Parts!$A$2:$A$101=$F443))&lt;&gt;1),AND($F443="",N($G443)&gt;0)),"Check part",IF(OR(NOT(AND(ISNUMBER(A443),N(A443)&gt;=18264,N(A443)&lt;=73050)),NOT(OR(C443="PM",C443="Repair",C443="Inspection")),AND($F443&lt;&gt;"",$G443=""),AND($G443&lt;&gt;"",NOT(AND(ISNUMBER(G443),N(G443)&gt;=0,N(G443)&lt;=10000))),NOT(AND(ISNUMBER(I443),N(I443)&gt;=0,N(I443)&lt;=1000))),"Check inputs","OK")))))</f>
        <v/>
      </c>
      <c r="M443" s="21">
        <f>IF(AND($C443="PM",AND(ISNUMBER($A443),N($A443)&gt;=18264,N($A443)&lt;=73050)),$A443,0)</f>
        <v>0</v>
      </c>
    </row>
    <row r="444" ht="22" customHeight="1" spans="1:13" x14ac:dyDescent="0.25">
      <c r="A444" s="14"/>
      <c r="B444" s="12"/>
      <c r="C444" s="12"/>
      <c r="D444" s="13"/>
      <c r="E444" s="13"/>
      <c r="F444" s="12"/>
      <c r="G444" s="12"/>
      <c r="H444" s="19" t="str">
        <f>IF($B444="","",IF(F444="",0,IF(SUMPRODUCT(--(Parts!$A$2:$A$101=F444))=1,N(G444)*SUMPRODUCT(--(Parts!$A$2:$A$101=F444),Parts!$C$2:$C$101),0)))</f>
        <v/>
      </c>
      <c r="I444" s="20"/>
      <c r="J444" s="19" t="str">
        <f>IF($B444="","",N(I444)*N(Dashboard!$B$6))</f>
        <v/>
      </c>
      <c r="K444" s="19" t="str">
        <f>IF($B444="","",H444+J444)</f>
        <v/>
      </c>
      <c r="L444" s="18" t="str">
        <f>IF(COUNTA($A444:$G444,$I444)=0,"",IF($B444="","Check ID",IF(SUMPRODUCT(--(Assets!$A$2:$A$201=$B444))&lt;&gt;1,"Check ID",IF(OR(AND($F444&lt;&gt;"",SUMPRODUCT(--(Parts!$A$2:$A$101=$F444))&lt;&gt;1),AND($F444="",N($G444)&gt;0)),"Check part",IF(OR(NOT(AND(ISNUMBER(A444),N(A444)&gt;=18264,N(A444)&lt;=73050)),NOT(OR(C444="PM",C444="Repair",C444="Inspection")),AND($F444&lt;&gt;"",$G444=""),AND($G444&lt;&gt;"",NOT(AND(ISNUMBER(G444),N(G444)&gt;=0,N(G444)&lt;=10000))),NOT(AND(ISNUMBER(I444),N(I444)&gt;=0,N(I444)&lt;=1000))),"Check inputs","OK")))))</f>
        <v/>
      </c>
      <c r="M444" s="21">
        <f>IF(AND($C444="PM",AND(ISNUMBER($A444),N($A444)&gt;=18264,N($A444)&lt;=73050)),$A444,0)</f>
        <v>0</v>
      </c>
    </row>
    <row r="445" ht="22" customHeight="1" spans="1:13" x14ac:dyDescent="0.25">
      <c r="A445" s="14"/>
      <c r="B445" s="12"/>
      <c r="C445" s="12"/>
      <c r="D445" s="13"/>
      <c r="E445" s="13"/>
      <c r="F445" s="12"/>
      <c r="G445" s="12"/>
      <c r="H445" s="19" t="str">
        <f>IF($B445="","",IF(F445="",0,IF(SUMPRODUCT(--(Parts!$A$2:$A$101=F445))=1,N(G445)*SUMPRODUCT(--(Parts!$A$2:$A$101=F445),Parts!$C$2:$C$101),0)))</f>
        <v/>
      </c>
      <c r="I445" s="20"/>
      <c r="J445" s="19" t="str">
        <f>IF($B445="","",N(I445)*N(Dashboard!$B$6))</f>
        <v/>
      </c>
      <c r="K445" s="19" t="str">
        <f>IF($B445="","",H445+J445)</f>
        <v/>
      </c>
      <c r="L445" s="18" t="str">
        <f>IF(COUNTA($A445:$G445,$I445)=0,"",IF($B445="","Check ID",IF(SUMPRODUCT(--(Assets!$A$2:$A$201=$B445))&lt;&gt;1,"Check ID",IF(OR(AND($F445&lt;&gt;"",SUMPRODUCT(--(Parts!$A$2:$A$101=$F445))&lt;&gt;1),AND($F445="",N($G445)&gt;0)),"Check part",IF(OR(NOT(AND(ISNUMBER(A445),N(A445)&gt;=18264,N(A445)&lt;=73050)),NOT(OR(C445="PM",C445="Repair",C445="Inspection")),AND($F445&lt;&gt;"",$G445=""),AND($G445&lt;&gt;"",NOT(AND(ISNUMBER(G445),N(G445)&gt;=0,N(G445)&lt;=10000))),NOT(AND(ISNUMBER(I445),N(I445)&gt;=0,N(I445)&lt;=1000))),"Check inputs","OK")))))</f>
        <v/>
      </c>
      <c r="M445" s="21">
        <f>IF(AND($C445="PM",AND(ISNUMBER($A445),N($A445)&gt;=18264,N($A445)&lt;=73050)),$A445,0)</f>
        <v>0</v>
      </c>
    </row>
    <row r="446" ht="22" customHeight="1" spans="1:13" x14ac:dyDescent="0.25">
      <c r="A446" s="14"/>
      <c r="B446" s="12"/>
      <c r="C446" s="12"/>
      <c r="D446" s="13"/>
      <c r="E446" s="13"/>
      <c r="F446" s="12"/>
      <c r="G446" s="12"/>
      <c r="H446" s="19" t="str">
        <f>IF($B446="","",IF(F446="",0,IF(SUMPRODUCT(--(Parts!$A$2:$A$101=F446))=1,N(G446)*SUMPRODUCT(--(Parts!$A$2:$A$101=F446),Parts!$C$2:$C$101),0)))</f>
        <v/>
      </c>
      <c r="I446" s="20"/>
      <c r="J446" s="19" t="str">
        <f>IF($B446="","",N(I446)*N(Dashboard!$B$6))</f>
        <v/>
      </c>
      <c r="K446" s="19" t="str">
        <f>IF($B446="","",H446+J446)</f>
        <v/>
      </c>
      <c r="L446" s="18" t="str">
        <f>IF(COUNTA($A446:$G446,$I446)=0,"",IF($B446="","Check ID",IF(SUMPRODUCT(--(Assets!$A$2:$A$201=$B446))&lt;&gt;1,"Check ID",IF(OR(AND($F446&lt;&gt;"",SUMPRODUCT(--(Parts!$A$2:$A$101=$F446))&lt;&gt;1),AND($F446="",N($G446)&gt;0)),"Check part",IF(OR(NOT(AND(ISNUMBER(A446),N(A446)&gt;=18264,N(A446)&lt;=73050)),NOT(OR(C446="PM",C446="Repair",C446="Inspection")),AND($F446&lt;&gt;"",$G446=""),AND($G446&lt;&gt;"",NOT(AND(ISNUMBER(G446),N(G446)&gt;=0,N(G446)&lt;=10000))),NOT(AND(ISNUMBER(I446),N(I446)&gt;=0,N(I446)&lt;=1000))),"Check inputs","OK")))))</f>
        <v/>
      </c>
      <c r="M446" s="21">
        <f>IF(AND($C446="PM",AND(ISNUMBER($A446),N($A446)&gt;=18264,N($A446)&lt;=73050)),$A446,0)</f>
        <v>0</v>
      </c>
    </row>
    <row r="447" ht="22" customHeight="1" spans="1:13" x14ac:dyDescent="0.25">
      <c r="A447" s="14"/>
      <c r="B447" s="12"/>
      <c r="C447" s="12"/>
      <c r="D447" s="13"/>
      <c r="E447" s="13"/>
      <c r="F447" s="12"/>
      <c r="G447" s="12"/>
      <c r="H447" s="19" t="str">
        <f>IF($B447="","",IF(F447="",0,IF(SUMPRODUCT(--(Parts!$A$2:$A$101=F447))=1,N(G447)*SUMPRODUCT(--(Parts!$A$2:$A$101=F447),Parts!$C$2:$C$101),0)))</f>
        <v/>
      </c>
      <c r="I447" s="20"/>
      <c r="J447" s="19" t="str">
        <f>IF($B447="","",N(I447)*N(Dashboard!$B$6))</f>
        <v/>
      </c>
      <c r="K447" s="19" t="str">
        <f>IF($B447="","",H447+J447)</f>
        <v/>
      </c>
      <c r="L447" s="18" t="str">
        <f>IF(COUNTA($A447:$G447,$I447)=0,"",IF($B447="","Check ID",IF(SUMPRODUCT(--(Assets!$A$2:$A$201=$B447))&lt;&gt;1,"Check ID",IF(OR(AND($F447&lt;&gt;"",SUMPRODUCT(--(Parts!$A$2:$A$101=$F447))&lt;&gt;1),AND($F447="",N($G447)&gt;0)),"Check part",IF(OR(NOT(AND(ISNUMBER(A447),N(A447)&gt;=18264,N(A447)&lt;=73050)),NOT(OR(C447="PM",C447="Repair",C447="Inspection")),AND($F447&lt;&gt;"",$G447=""),AND($G447&lt;&gt;"",NOT(AND(ISNUMBER(G447),N(G447)&gt;=0,N(G447)&lt;=10000))),NOT(AND(ISNUMBER(I447),N(I447)&gt;=0,N(I447)&lt;=1000))),"Check inputs","OK")))))</f>
        <v/>
      </c>
      <c r="M447" s="21">
        <f>IF(AND($C447="PM",AND(ISNUMBER($A447),N($A447)&gt;=18264,N($A447)&lt;=73050)),$A447,0)</f>
        <v>0</v>
      </c>
    </row>
    <row r="448" ht="22" customHeight="1" spans="1:13" x14ac:dyDescent="0.25">
      <c r="A448" s="14"/>
      <c r="B448" s="12"/>
      <c r="C448" s="12"/>
      <c r="D448" s="13"/>
      <c r="E448" s="13"/>
      <c r="F448" s="12"/>
      <c r="G448" s="12"/>
      <c r="H448" s="19" t="str">
        <f>IF($B448="","",IF(F448="",0,IF(SUMPRODUCT(--(Parts!$A$2:$A$101=F448))=1,N(G448)*SUMPRODUCT(--(Parts!$A$2:$A$101=F448),Parts!$C$2:$C$101),0)))</f>
        <v/>
      </c>
      <c r="I448" s="20"/>
      <c r="J448" s="19" t="str">
        <f>IF($B448="","",N(I448)*N(Dashboard!$B$6))</f>
        <v/>
      </c>
      <c r="K448" s="19" t="str">
        <f>IF($B448="","",H448+J448)</f>
        <v/>
      </c>
      <c r="L448" s="18" t="str">
        <f>IF(COUNTA($A448:$G448,$I448)=0,"",IF($B448="","Check ID",IF(SUMPRODUCT(--(Assets!$A$2:$A$201=$B448))&lt;&gt;1,"Check ID",IF(OR(AND($F448&lt;&gt;"",SUMPRODUCT(--(Parts!$A$2:$A$101=$F448))&lt;&gt;1),AND($F448="",N($G448)&gt;0)),"Check part",IF(OR(NOT(AND(ISNUMBER(A448),N(A448)&gt;=18264,N(A448)&lt;=73050)),NOT(OR(C448="PM",C448="Repair",C448="Inspection")),AND($F448&lt;&gt;"",$G448=""),AND($G448&lt;&gt;"",NOT(AND(ISNUMBER(G448),N(G448)&gt;=0,N(G448)&lt;=10000))),NOT(AND(ISNUMBER(I448),N(I448)&gt;=0,N(I448)&lt;=1000))),"Check inputs","OK")))))</f>
        <v/>
      </c>
      <c r="M448" s="21">
        <f>IF(AND($C448="PM",AND(ISNUMBER($A448),N($A448)&gt;=18264,N($A448)&lt;=73050)),$A448,0)</f>
        <v>0</v>
      </c>
    </row>
    <row r="449" ht="22" customHeight="1" spans="1:13" x14ac:dyDescent="0.25">
      <c r="A449" s="14"/>
      <c r="B449" s="12"/>
      <c r="C449" s="12"/>
      <c r="D449" s="13"/>
      <c r="E449" s="13"/>
      <c r="F449" s="12"/>
      <c r="G449" s="12"/>
      <c r="H449" s="19" t="str">
        <f>IF($B449="","",IF(F449="",0,IF(SUMPRODUCT(--(Parts!$A$2:$A$101=F449))=1,N(G449)*SUMPRODUCT(--(Parts!$A$2:$A$101=F449),Parts!$C$2:$C$101),0)))</f>
        <v/>
      </c>
      <c r="I449" s="20"/>
      <c r="J449" s="19" t="str">
        <f>IF($B449="","",N(I449)*N(Dashboard!$B$6))</f>
        <v/>
      </c>
      <c r="K449" s="19" t="str">
        <f>IF($B449="","",H449+J449)</f>
        <v/>
      </c>
      <c r="L449" s="18" t="str">
        <f>IF(COUNTA($A449:$G449,$I449)=0,"",IF($B449="","Check ID",IF(SUMPRODUCT(--(Assets!$A$2:$A$201=$B449))&lt;&gt;1,"Check ID",IF(OR(AND($F449&lt;&gt;"",SUMPRODUCT(--(Parts!$A$2:$A$101=$F449))&lt;&gt;1),AND($F449="",N($G449)&gt;0)),"Check part",IF(OR(NOT(AND(ISNUMBER(A449),N(A449)&gt;=18264,N(A449)&lt;=73050)),NOT(OR(C449="PM",C449="Repair",C449="Inspection")),AND($F449&lt;&gt;"",$G449=""),AND($G449&lt;&gt;"",NOT(AND(ISNUMBER(G449),N(G449)&gt;=0,N(G449)&lt;=10000))),NOT(AND(ISNUMBER(I449),N(I449)&gt;=0,N(I449)&lt;=1000))),"Check inputs","OK")))))</f>
        <v/>
      </c>
      <c r="M449" s="21">
        <f>IF(AND($C449="PM",AND(ISNUMBER($A449),N($A449)&gt;=18264,N($A449)&lt;=73050)),$A449,0)</f>
        <v>0</v>
      </c>
    </row>
    <row r="450" ht="22" customHeight="1" spans="1:13" x14ac:dyDescent="0.25">
      <c r="A450" s="14"/>
      <c r="B450" s="12"/>
      <c r="C450" s="12"/>
      <c r="D450" s="13"/>
      <c r="E450" s="13"/>
      <c r="F450" s="12"/>
      <c r="G450" s="12"/>
      <c r="H450" s="19" t="str">
        <f>IF($B450="","",IF(F450="",0,IF(SUMPRODUCT(--(Parts!$A$2:$A$101=F450))=1,N(G450)*SUMPRODUCT(--(Parts!$A$2:$A$101=F450),Parts!$C$2:$C$101),0)))</f>
        <v/>
      </c>
      <c r="I450" s="20"/>
      <c r="J450" s="19" t="str">
        <f>IF($B450="","",N(I450)*N(Dashboard!$B$6))</f>
        <v/>
      </c>
      <c r="K450" s="19" t="str">
        <f>IF($B450="","",H450+J450)</f>
        <v/>
      </c>
      <c r="L450" s="18" t="str">
        <f>IF(COUNTA($A450:$G450,$I450)=0,"",IF($B450="","Check ID",IF(SUMPRODUCT(--(Assets!$A$2:$A$201=$B450))&lt;&gt;1,"Check ID",IF(OR(AND($F450&lt;&gt;"",SUMPRODUCT(--(Parts!$A$2:$A$101=$F450))&lt;&gt;1),AND($F450="",N($G450)&gt;0)),"Check part",IF(OR(NOT(AND(ISNUMBER(A450),N(A450)&gt;=18264,N(A450)&lt;=73050)),NOT(OR(C450="PM",C450="Repair",C450="Inspection")),AND($F450&lt;&gt;"",$G450=""),AND($G450&lt;&gt;"",NOT(AND(ISNUMBER(G450),N(G450)&gt;=0,N(G450)&lt;=10000))),NOT(AND(ISNUMBER(I450),N(I450)&gt;=0,N(I450)&lt;=1000))),"Check inputs","OK")))))</f>
        <v/>
      </c>
      <c r="M450" s="21">
        <f>IF(AND($C450="PM",AND(ISNUMBER($A450),N($A450)&gt;=18264,N($A450)&lt;=73050)),$A450,0)</f>
        <v>0</v>
      </c>
    </row>
    <row r="451" ht="22" customHeight="1" spans="1:13" x14ac:dyDescent="0.25">
      <c r="A451" s="14"/>
      <c r="B451" s="12"/>
      <c r="C451" s="12"/>
      <c r="D451" s="13"/>
      <c r="E451" s="13"/>
      <c r="F451" s="12"/>
      <c r="G451" s="12"/>
      <c r="H451" s="19" t="str">
        <f>IF($B451="","",IF(F451="",0,IF(SUMPRODUCT(--(Parts!$A$2:$A$101=F451))=1,N(G451)*SUMPRODUCT(--(Parts!$A$2:$A$101=F451),Parts!$C$2:$C$101),0)))</f>
        <v/>
      </c>
      <c r="I451" s="20"/>
      <c r="J451" s="19" t="str">
        <f>IF($B451="","",N(I451)*N(Dashboard!$B$6))</f>
        <v/>
      </c>
      <c r="K451" s="19" t="str">
        <f>IF($B451="","",H451+J451)</f>
        <v/>
      </c>
      <c r="L451" s="18" t="str">
        <f>IF(COUNTA($A451:$G451,$I451)=0,"",IF($B451="","Check ID",IF(SUMPRODUCT(--(Assets!$A$2:$A$201=$B451))&lt;&gt;1,"Check ID",IF(OR(AND($F451&lt;&gt;"",SUMPRODUCT(--(Parts!$A$2:$A$101=$F451))&lt;&gt;1),AND($F451="",N($G451)&gt;0)),"Check part",IF(OR(NOT(AND(ISNUMBER(A451),N(A451)&gt;=18264,N(A451)&lt;=73050)),NOT(OR(C451="PM",C451="Repair",C451="Inspection")),AND($F451&lt;&gt;"",$G451=""),AND($G451&lt;&gt;"",NOT(AND(ISNUMBER(G451),N(G451)&gt;=0,N(G451)&lt;=10000))),NOT(AND(ISNUMBER(I451),N(I451)&gt;=0,N(I451)&lt;=1000))),"Check inputs","OK")))))</f>
        <v/>
      </c>
      <c r="M451" s="21">
        <f>IF(AND($C451="PM",AND(ISNUMBER($A451),N($A451)&gt;=18264,N($A451)&lt;=73050)),$A451,0)</f>
        <v>0</v>
      </c>
    </row>
    <row r="452" ht="22" customHeight="1" spans="1:13" x14ac:dyDescent="0.25">
      <c r="A452" s="14"/>
      <c r="B452" s="12"/>
      <c r="C452" s="12"/>
      <c r="D452" s="13"/>
      <c r="E452" s="13"/>
      <c r="F452" s="12"/>
      <c r="G452" s="12"/>
      <c r="H452" s="19" t="str">
        <f>IF($B452="","",IF(F452="",0,IF(SUMPRODUCT(--(Parts!$A$2:$A$101=F452))=1,N(G452)*SUMPRODUCT(--(Parts!$A$2:$A$101=F452),Parts!$C$2:$C$101),0)))</f>
        <v/>
      </c>
      <c r="I452" s="20"/>
      <c r="J452" s="19" t="str">
        <f>IF($B452="","",N(I452)*N(Dashboard!$B$6))</f>
        <v/>
      </c>
      <c r="K452" s="19" t="str">
        <f>IF($B452="","",H452+J452)</f>
        <v/>
      </c>
      <c r="L452" s="18" t="str">
        <f>IF(COUNTA($A452:$G452,$I452)=0,"",IF($B452="","Check ID",IF(SUMPRODUCT(--(Assets!$A$2:$A$201=$B452))&lt;&gt;1,"Check ID",IF(OR(AND($F452&lt;&gt;"",SUMPRODUCT(--(Parts!$A$2:$A$101=$F452))&lt;&gt;1),AND($F452="",N($G452)&gt;0)),"Check part",IF(OR(NOT(AND(ISNUMBER(A452),N(A452)&gt;=18264,N(A452)&lt;=73050)),NOT(OR(C452="PM",C452="Repair",C452="Inspection")),AND($F452&lt;&gt;"",$G452=""),AND($G452&lt;&gt;"",NOT(AND(ISNUMBER(G452),N(G452)&gt;=0,N(G452)&lt;=10000))),NOT(AND(ISNUMBER(I452),N(I452)&gt;=0,N(I452)&lt;=1000))),"Check inputs","OK")))))</f>
        <v/>
      </c>
      <c r="M452" s="21">
        <f>IF(AND($C452="PM",AND(ISNUMBER($A452),N($A452)&gt;=18264,N($A452)&lt;=73050)),$A452,0)</f>
        <v>0</v>
      </c>
    </row>
    <row r="453" ht="22" customHeight="1" spans="1:13" x14ac:dyDescent="0.25">
      <c r="A453" s="14"/>
      <c r="B453" s="12"/>
      <c r="C453" s="12"/>
      <c r="D453" s="13"/>
      <c r="E453" s="13"/>
      <c r="F453" s="12"/>
      <c r="G453" s="12"/>
      <c r="H453" s="19" t="str">
        <f>IF($B453="","",IF(F453="",0,IF(SUMPRODUCT(--(Parts!$A$2:$A$101=F453))=1,N(G453)*SUMPRODUCT(--(Parts!$A$2:$A$101=F453),Parts!$C$2:$C$101),0)))</f>
        <v/>
      </c>
      <c r="I453" s="20"/>
      <c r="J453" s="19" t="str">
        <f>IF($B453="","",N(I453)*N(Dashboard!$B$6))</f>
        <v/>
      </c>
      <c r="K453" s="19" t="str">
        <f>IF($B453="","",H453+J453)</f>
        <v/>
      </c>
      <c r="L453" s="18" t="str">
        <f>IF(COUNTA($A453:$G453,$I453)=0,"",IF($B453="","Check ID",IF(SUMPRODUCT(--(Assets!$A$2:$A$201=$B453))&lt;&gt;1,"Check ID",IF(OR(AND($F453&lt;&gt;"",SUMPRODUCT(--(Parts!$A$2:$A$101=$F453))&lt;&gt;1),AND($F453="",N($G453)&gt;0)),"Check part",IF(OR(NOT(AND(ISNUMBER(A453),N(A453)&gt;=18264,N(A453)&lt;=73050)),NOT(OR(C453="PM",C453="Repair",C453="Inspection")),AND($F453&lt;&gt;"",$G453=""),AND($G453&lt;&gt;"",NOT(AND(ISNUMBER(G453),N(G453)&gt;=0,N(G453)&lt;=10000))),NOT(AND(ISNUMBER(I453),N(I453)&gt;=0,N(I453)&lt;=1000))),"Check inputs","OK")))))</f>
        <v/>
      </c>
      <c r="M453" s="21">
        <f>IF(AND($C453="PM",AND(ISNUMBER($A453),N($A453)&gt;=18264,N($A453)&lt;=73050)),$A453,0)</f>
        <v>0</v>
      </c>
    </row>
    <row r="454" ht="22" customHeight="1" spans="1:13" x14ac:dyDescent="0.25">
      <c r="A454" s="14"/>
      <c r="B454" s="12"/>
      <c r="C454" s="12"/>
      <c r="D454" s="13"/>
      <c r="E454" s="13"/>
      <c r="F454" s="12"/>
      <c r="G454" s="12"/>
      <c r="H454" s="19" t="str">
        <f>IF($B454="","",IF(F454="",0,IF(SUMPRODUCT(--(Parts!$A$2:$A$101=F454))=1,N(G454)*SUMPRODUCT(--(Parts!$A$2:$A$101=F454),Parts!$C$2:$C$101),0)))</f>
        <v/>
      </c>
      <c r="I454" s="20"/>
      <c r="J454" s="19" t="str">
        <f>IF($B454="","",N(I454)*N(Dashboard!$B$6))</f>
        <v/>
      </c>
      <c r="K454" s="19" t="str">
        <f>IF($B454="","",H454+J454)</f>
        <v/>
      </c>
      <c r="L454" s="18" t="str">
        <f>IF(COUNTA($A454:$G454,$I454)=0,"",IF($B454="","Check ID",IF(SUMPRODUCT(--(Assets!$A$2:$A$201=$B454))&lt;&gt;1,"Check ID",IF(OR(AND($F454&lt;&gt;"",SUMPRODUCT(--(Parts!$A$2:$A$101=$F454))&lt;&gt;1),AND($F454="",N($G454)&gt;0)),"Check part",IF(OR(NOT(AND(ISNUMBER(A454),N(A454)&gt;=18264,N(A454)&lt;=73050)),NOT(OR(C454="PM",C454="Repair",C454="Inspection")),AND($F454&lt;&gt;"",$G454=""),AND($G454&lt;&gt;"",NOT(AND(ISNUMBER(G454),N(G454)&gt;=0,N(G454)&lt;=10000))),NOT(AND(ISNUMBER(I454),N(I454)&gt;=0,N(I454)&lt;=1000))),"Check inputs","OK")))))</f>
        <v/>
      </c>
      <c r="M454" s="21">
        <f>IF(AND($C454="PM",AND(ISNUMBER($A454),N($A454)&gt;=18264,N($A454)&lt;=73050)),$A454,0)</f>
        <v>0</v>
      </c>
    </row>
    <row r="455" ht="22" customHeight="1" spans="1:13" x14ac:dyDescent="0.25">
      <c r="A455" s="14"/>
      <c r="B455" s="12"/>
      <c r="C455" s="12"/>
      <c r="D455" s="13"/>
      <c r="E455" s="13"/>
      <c r="F455" s="12"/>
      <c r="G455" s="12"/>
      <c r="H455" s="19" t="str">
        <f>IF($B455="","",IF(F455="",0,IF(SUMPRODUCT(--(Parts!$A$2:$A$101=F455))=1,N(G455)*SUMPRODUCT(--(Parts!$A$2:$A$101=F455),Parts!$C$2:$C$101),0)))</f>
        <v/>
      </c>
      <c r="I455" s="20"/>
      <c r="J455" s="19" t="str">
        <f>IF($B455="","",N(I455)*N(Dashboard!$B$6))</f>
        <v/>
      </c>
      <c r="K455" s="19" t="str">
        <f>IF($B455="","",H455+J455)</f>
        <v/>
      </c>
      <c r="L455" s="18" t="str">
        <f>IF(COUNTA($A455:$G455,$I455)=0,"",IF($B455="","Check ID",IF(SUMPRODUCT(--(Assets!$A$2:$A$201=$B455))&lt;&gt;1,"Check ID",IF(OR(AND($F455&lt;&gt;"",SUMPRODUCT(--(Parts!$A$2:$A$101=$F455))&lt;&gt;1),AND($F455="",N($G455)&gt;0)),"Check part",IF(OR(NOT(AND(ISNUMBER(A455),N(A455)&gt;=18264,N(A455)&lt;=73050)),NOT(OR(C455="PM",C455="Repair",C455="Inspection")),AND($F455&lt;&gt;"",$G455=""),AND($G455&lt;&gt;"",NOT(AND(ISNUMBER(G455),N(G455)&gt;=0,N(G455)&lt;=10000))),NOT(AND(ISNUMBER(I455),N(I455)&gt;=0,N(I455)&lt;=1000))),"Check inputs","OK")))))</f>
        <v/>
      </c>
      <c r="M455" s="21">
        <f>IF(AND($C455="PM",AND(ISNUMBER($A455),N($A455)&gt;=18264,N($A455)&lt;=73050)),$A455,0)</f>
        <v>0</v>
      </c>
    </row>
    <row r="456" ht="22" customHeight="1" spans="1:13" x14ac:dyDescent="0.25">
      <c r="A456" s="14"/>
      <c r="B456" s="12"/>
      <c r="C456" s="12"/>
      <c r="D456" s="13"/>
      <c r="E456" s="13"/>
      <c r="F456" s="12"/>
      <c r="G456" s="12"/>
      <c r="H456" s="19" t="str">
        <f>IF($B456="","",IF(F456="",0,IF(SUMPRODUCT(--(Parts!$A$2:$A$101=F456))=1,N(G456)*SUMPRODUCT(--(Parts!$A$2:$A$101=F456),Parts!$C$2:$C$101),0)))</f>
        <v/>
      </c>
      <c r="I456" s="20"/>
      <c r="J456" s="19" t="str">
        <f>IF($B456="","",N(I456)*N(Dashboard!$B$6))</f>
        <v/>
      </c>
      <c r="K456" s="19" t="str">
        <f>IF($B456="","",H456+J456)</f>
        <v/>
      </c>
      <c r="L456" s="18" t="str">
        <f>IF(COUNTA($A456:$G456,$I456)=0,"",IF($B456="","Check ID",IF(SUMPRODUCT(--(Assets!$A$2:$A$201=$B456))&lt;&gt;1,"Check ID",IF(OR(AND($F456&lt;&gt;"",SUMPRODUCT(--(Parts!$A$2:$A$101=$F456))&lt;&gt;1),AND($F456="",N($G456)&gt;0)),"Check part",IF(OR(NOT(AND(ISNUMBER(A456),N(A456)&gt;=18264,N(A456)&lt;=73050)),NOT(OR(C456="PM",C456="Repair",C456="Inspection")),AND($F456&lt;&gt;"",$G456=""),AND($G456&lt;&gt;"",NOT(AND(ISNUMBER(G456),N(G456)&gt;=0,N(G456)&lt;=10000))),NOT(AND(ISNUMBER(I456),N(I456)&gt;=0,N(I456)&lt;=1000))),"Check inputs","OK")))))</f>
        <v/>
      </c>
      <c r="M456" s="21">
        <f>IF(AND($C456="PM",AND(ISNUMBER($A456),N($A456)&gt;=18264,N($A456)&lt;=73050)),$A456,0)</f>
        <v>0</v>
      </c>
    </row>
    <row r="457" ht="22" customHeight="1" spans="1:13" x14ac:dyDescent="0.25">
      <c r="A457" s="14"/>
      <c r="B457" s="12"/>
      <c r="C457" s="12"/>
      <c r="D457" s="13"/>
      <c r="E457" s="13"/>
      <c r="F457" s="12"/>
      <c r="G457" s="12"/>
      <c r="H457" s="19" t="str">
        <f>IF($B457="","",IF(F457="",0,IF(SUMPRODUCT(--(Parts!$A$2:$A$101=F457))=1,N(G457)*SUMPRODUCT(--(Parts!$A$2:$A$101=F457),Parts!$C$2:$C$101),0)))</f>
        <v/>
      </c>
      <c r="I457" s="20"/>
      <c r="J457" s="19" t="str">
        <f>IF($B457="","",N(I457)*N(Dashboard!$B$6))</f>
        <v/>
      </c>
      <c r="K457" s="19" t="str">
        <f>IF($B457="","",H457+J457)</f>
        <v/>
      </c>
      <c r="L457" s="18" t="str">
        <f>IF(COUNTA($A457:$G457,$I457)=0,"",IF($B457="","Check ID",IF(SUMPRODUCT(--(Assets!$A$2:$A$201=$B457))&lt;&gt;1,"Check ID",IF(OR(AND($F457&lt;&gt;"",SUMPRODUCT(--(Parts!$A$2:$A$101=$F457))&lt;&gt;1),AND($F457="",N($G457)&gt;0)),"Check part",IF(OR(NOT(AND(ISNUMBER(A457),N(A457)&gt;=18264,N(A457)&lt;=73050)),NOT(OR(C457="PM",C457="Repair",C457="Inspection")),AND($F457&lt;&gt;"",$G457=""),AND($G457&lt;&gt;"",NOT(AND(ISNUMBER(G457),N(G457)&gt;=0,N(G457)&lt;=10000))),NOT(AND(ISNUMBER(I457),N(I457)&gt;=0,N(I457)&lt;=1000))),"Check inputs","OK")))))</f>
        <v/>
      </c>
      <c r="M457" s="21">
        <f>IF(AND($C457="PM",AND(ISNUMBER($A457),N($A457)&gt;=18264,N($A457)&lt;=73050)),$A457,0)</f>
        <v>0</v>
      </c>
    </row>
    <row r="458" ht="22" customHeight="1" spans="1:13" x14ac:dyDescent="0.25">
      <c r="A458" s="14"/>
      <c r="B458" s="12"/>
      <c r="C458" s="12"/>
      <c r="D458" s="13"/>
      <c r="E458" s="13"/>
      <c r="F458" s="12"/>
      <c r="G458" s="12"/>
      <c r="H458" s="19" t="str">
        <f>IF($B458="","",IF(F458="",0,IF(SUMPRODUCT(--(Parts!$A$2:$A$101=F458))=1,N(G458)*SUMPRODUCT(--(Parts!$A$2:$A$101=F458),Parts!$C$2:$C$101),0)))</f>
        <v/>
      </c>
      <c r="I458" s="20"/>
      <c r="J458" s="19" t="str">
        <f>IF($B458="","",N(I458)*N(Dashboard!$B$6))</f>
        <v/>
      </c>
      <c r="K458" s="19" t="str">
        <f>IF($B458="","",H458+J458)</f>
        <v/>
      </c>
      <c r="L458" s="18" t="str">
        <f>IF(COUNTA($A458:$G458,$I458)=0,"",IF($B458="","Check ID",IF(SUMPRODUCT(--(Assets!$A$2:$A$201=$B458))&lt;&gt;1,"Check ID",IF(OR(AND($F458&lt;&gt;"",SUMPRODUCT(--(Parts!$A$2:$A$101=$F458))&lt;&gt;1),AND($F458="",N($G458)&gt;0)),"Check part",IF(OR(NOT(AND(ISNUMBER(A458),N(A458)&gt;=18264,N(A458)&lt;=73050)),NOT(OR(C458="PM",C458="Repair",C458="Inspection")),AND($F458&lt;&gt;"",$G458=""),AND($G458&lt;&gt;"",NOT(AND(ISNUMBER(G458),N(G458)&gt;=0,N(G458)&lt;=10000))),NOT(AND(ISNUMBER(I458),N(I458)&gt;=0,N(I458)&lt;=1000))),"Check inputs","OK")))))</f>
        <v/>
      </c>
      <c r="M458" s="21">
        <f>IF(AND($C458="PM",AND(ISNUMBER($A458),N($A458)&gt;=18264,N($A458)&lt;=73050)),$A458,0)</f>
        <v>0</v>
      </c>
    </row>
    <row r="459" ht="22" customHeight="1" spans="1:13" x14ac:dyDescent="0.25">
      <c r="A459" s="14"/>
      <c r="B459" s="12"/>
      <c r="C459" s="12"/>
      <c r="D459" s="13"/>
      <c r="E459" s="13"/>
      <c r="F459" s="12"/>
      <c r="G459" s="12"/>
      <c r="H459" s="19" t="str">
        <f>IF($B459="","",IF(F459="",0,IF(SUMPRODUCT(--(Parts!$A$2:$A$101=F459))=1,N(G459)*SUMPRODUCT(--(Parts!$A$2:$A$101=F459),Parts!$C$2:$C$101),0)))</f>
        <v/>
      </c>
      <c r="I459" s="20"/>
      <c r="J459" s="19" t="str">
        <f>IF($B459="","",N(I459)*N(Dashboard!$B$6))</f>
        <v/>
      </c>
      <c r="K459" s="19" t="str">
        <f>IF($B459="","",H459+J459)</f>
        <v/>
      </c>
      <c r="L459" s="18" t="str">
        <f>IF(COUNTA($A459:$G459,$I459)=0,"",IF($B459="","Check ID",IF(SUMPRODUCT(--(Assets!$A$2:$A$201=$B459))&lt;&gt;1,"Check ID",IF(OR(AND($F459&lt;&gt;"",SUMPRODUCT(--(Parts!$A$2:$A$101=$F459))&lt;&gt;1),AND($F459="",N($G459)&gt;0)),"Check part",IF(OR(NOT(AND(ISNUMBER(A459),N(A459)&gt;=18264,N(A459)&lt;=73050)),NOT(OR(C459="PM",C459="Repair",C459="Inspection")),AND($F459&lt;&gt;"",$G459=""),AND($G459&lt;&gt;"",NOT(AND(ISNUMBER(G459),N(G459)&gt;=0,N(G459)&lt;=10000))),NOT(AND(ISNUMBER(I459),N(I459)&gt;=0,N(I459)&lt;=1000))),"Check inputs","OK")))))</f>
        <v/>
      </c>
      <c r="M459" s="21">
        <f>IF(AND($C459="PM",AND(ISNUMBER($A459),N($A459)&gt;=18264,N($A459)&lt;=73050)),$A459,0)</f>
        <v>0</v>
      </c>
    </row>
    <row r="460" ht="22" customHeight="1" spans="1:13" x14ac:dyDescent="0.25">
      <c r="A460" s="14"/>
      <c r="B460" s="12"/>
      <c r="C460" s="12"/>
      <c r="D460" s="13"/>
      <c r="E460" s="13"/>
      <c r="F460" s="12"/>
      <c r="G460" s="12"/>
      <c r="H460" s="19" t="str">
        <f>IF($B460="","",IF(F460="",0,IF(SUMPRODUCT(--(Parts!$A$2:$A$101=F460))=1,N(G460)*SUMPRODUCT(--(Parts!$A$2:$A$101=F460),Parts!$C$2:$C$101),0)))</f>
        <v/>
      </c>
      <c r="I460" s="20"/>
      <c r="J460" s="19" t="str">
        <f>IF($B460="","",N(I460)*N(Dashboard!$B$6))</f>
        <v/>
      </c>
      <c r="K460" s="19" t="str">
        <f>IF($B460="","",H460+J460)</f>
        <v/>
      </c>
      <c r="L460" s="18" t="str">
        <f>IF(COUNTA($A460:$G460,$I460)=0,"",IF($B460="","Check ID",IF(SUMPRODUCT(--(Assets!$A$2:$A$201=$B460))&lt;&gt;1,"Check ID",IF(OR(AND($F460&lt;&gt;"",SUMPRODUCT(--(Parts!$A$2:$A$101=$F460))&lt;&gt;1),AND($F460="",N($G460)&gt;0)),"Check part",IF(OR(NOT(AND(ISNUMBER(A460),N(A460)&gt;=18264,N(A460)&lt;=73050)),NOT(OR(C460="PM",C460="Repair",C460="Inspection")),AND($F460&lt;&gt;"",$G460=""),AND($G460&lt;&gt;"",NOT(AND(ISNUMBER(G460),N(G460)&gt;=0,N(G460)&lt;=10000))),NOT(AND(ISNUMBER(I460),N(I460)&gt;=0,N(I460)&lt;=1000))),"Check inputs","OK")))))</f>
        <v/>
      </c>
      <c r="M460" s="21">
        <f>IF(AND($C460="PM",AND(ISNUMBER($A460),N($A460)&gt;=18264,N($A460)&lt;=73050)),$A460,0)</f>
        <v>0</v>
      </c>
    </row>
    <row r="461" ht="22" customHeight="1" spans="1:13" x14ac:dyDescent="0.25">
      <c r="A461" s="14"/>
      <c r="B461" s="12"/>
      <c r="C461" s="12"/>
      <c r="D461" s="13"/>
      <c r="E461" s="13"/>
      <c r="F461" s="12"/>
      <c r="G461" s="12"/>
      <c r="H461" s="19" t="str">
        <f>IF($B461="","",IF(F461="",0,IF(SUMPRODUCT(--(Parts!$A$2:$A$101=F461))=1,N(G461)*SUMPRODUCT(--(Parts!$A$2:$A$101=F461),Parts!$C$2:$C$101),0)))</f>
        <v/>
      </c>
      <c r="I461" s="20"/>
      <c r="J461" s="19" t="str">
        <f>IF($B461="","",N(I461)*N(Dashboard!$B$6))</f>
        <v/>
      </c>
      <c r="K461" s="19" t="str">
        <f>IF($B461="","",H461+J461)</f>
        <v/>
      </c>
      <c r="L461" s="18" t="str">
        <f>IF(COUNTA($A461:$G461,$I461)=0,"",IF($B461="","Check ID",IF(SUMPRODUCT(--(Assets!$A$2:$A$201=$B461))&lt;&gt;1,"Check ID",IF(OR(AND($F461&lt;&gt;"",SUMPRODUCT(--(Parts!$A$2:$A$101=$F461))&lt;&gt;1),AND($F461="",N($G461)&gt;0)),"Check part",IF(OR(NOT(AND(ISNUMBER(A461),N(A461)&gt;=18264,N(A461)&lt;=73050)),NOT(OR(C461="PM",C461="Repair",C461="Inspection")),AND($F461&lt;&gt;"",$G461=""),AND($G461&lt;&gt;"",NOT(AND(ISNUMBER(G461),N(G461)&gt;=0,N(G461)&lt;=10000))),NOT(AND(ISNUMBER(I461),N(I461)&gt;=0,N(I461)&lt;=1000))),"Check inputs","OK")))))</f>
        <v/>
      </c>
      <c r="M461" s="21">
        <f>IF(AND($C461="PM",AND(ISNUMBER($A461),N($A461)&gt;=18264,N($A461)&lt;=73050)),$A461,0)</f>
        <v>0</v>
      </c>
    </row>
    <row r="462" ht="22" customHeight="1" spans="1:13" x14ac:dyDescent="0.25">
      <c r="A462" s="14"/>
      <c r="B462" s="12"/>
      <c r="C462" s="12"/>
      <c r="D462" s="13"/>
      <c r="E462" s="13"/>
      <c r="F462" s="12"/>
      <c r="G462" s="12"/>
      <c r="H462" s="19" t="str">
        <f>IF($B462="","",IF(F462="",0,IF(SUMPRODUCT(--(Parts!$A$2:$A$101=F462))=1,N(G462)*SUMPRODUCT(--(Parts!$A$2:$A$101=F462),Parts!$C$2:$C$101),0)))</f>
        <v/>
      </c>
      <c r="I462" s="20"/>
      <c r="J462" s="19" t="str">
        <f>IF($B462="","",N(I462)*N(Dashboard!$B$6))</f>
        <v/>
      </c>
      <c r="K462" s="19" t="str">
        <f>IF($B462="","",H462+J462)</f>
        <v/>
      </c>
      <c r="L462" s="18" t="str">
        <f>IF(COUNTA($A462:$G462,$I462)=0,"",IF($B462="","Check ID",IF(SUMPRODUCT(--(Assets!$A$2:$A$201=$B462))&lt;&gt;1,"Check ID",IF(OR(AND($F462&lt;&gt;"",SUMPRODUCT(--(Parts!$A$2:$A$101=$F462))&lt;&gt;1),AND($F462="",N($G462)&gt;0)),"Check part",IF(OR(NOT(AND(ISNUMBER(A462),N(A462)&gt;=18264,N(A462)&lt;=73050)),NOT(OR(C462="PM",C462="Repair",C462="Inspection")),AND($F462&lt;&gt;"",$G462=""),AND($G462&lt;&gt;"",NOT(AND(ISNUMBER(G462),N(G462)&gt;=0,N(G462)&lt;=10000))),NOT(AND(ISNUMBER(I462),N(I462)&gt;=0,N(I462)&lt;=1000))),"Check inputs","OK")))))</f>
        <v/>
      </c>
      <c r="M462" s="21">
        <f>IF(AND($C462="PM",AND(ISNUMBER($A462),N($A462)&gt;=18264,N($A462)&lt;=73050)),$A462,0)</f>
        <v>0</v>
      </c>
    </row>
    <row r="463" ht="22" customHeight="1" spans="1:13" x14ac:dyDescent="0.25">
      <c r="A463" s="14"/>
      <c r="B463" s="12"/>
      <c r="C463" s="12"/>
      <c r="D463" s="13"/>
      <c r="E463" s="13"/>
      <c r="F463" s="12"/>
      <c r="G463" s="12"/>
      <c r="H463" s="19" t="str">
        <f>IF($B463="","",IF(F463="",0,IF(SUMPRODUCT(--(Parts!$A$2:$A$101=F463))=1,N(G463)*SUMPRODUCT(--(Parts!$A$2:$A$101=F463),Parts!$C$2:$C$101),0)))</f>
        <v/>
      </c>
      <c r="I463" s="20"/>
      <c r="J463" s="19" t="str">
        <f>IF($B463="","",N(I463)*N(Dashboard!$B$6))</f>
        <v/>
      </c>
      <c r="K463" s="19" t="str">
        <f>IF($B463="","",H463+J463)</f>
        <v/>
      </c>
      <c r="L463" s="18" t="str">
        <f>IF(COUNTA($A463:$G463,$I463)=0,"",IF($B463="","Check ID",IF(SUMPRODUCT(--(Assets!$A$2:$A$201=$B463))&lt;&gt;1,"Check ID",IF(OR(AND($F463&lt;&gt;"",SUMPRODUCT(--(Parts!$A$2:$A$101=$F463))&lt;&gt;1),AND($F463="",N($G463)&gt;0)),"Check part",IF(OR(NOT(AND(ISNUMBER(A463),N(A463)&gt;=18264,N(A463)&lt;=73050)),NOT(OR(C463="PM",C463="Repair",C463="Inspection")),AND($F463&lt;&gt;"",$G463=""),AND($G463&lt;&gt;"",NOT(AND(ISNUMBER(G463),N(G463)&gt;=0,N(G463)&lt;=10000))),NOT(AND(ISNUMBER(I463),N(I463)&gt;=0,N(I463)&lt;=1000))),"Check inputs","OK")))))</f>
        <v/>
      </c>
      <c r="M463" s="21">
        <f>IF(AND($C463="PM",AND(ISNUMBER($A463),N($A463)&gt;=18264,N($A463)&lt;=73050)),$A463,0)</f>
        <v>0</v>
      </c>
    </row>
    <row r="464" ht="22" customHeight="1" spans="1:13" x14ac:dyDescent="0.25">
      <c r="A464" s="14"/>
      <c r="B464" s="12"/>
      <c r="C464" s="12"/>
      <c r="D464" s="13"/>
      <c r="E464" s="13"/>
      <c r="F464" s="12"/>
      <c r="G464" s="12"/>
      <c r="H464" s="19" t="str">
        <f>IF($B464="","",IF(F464="",0,IF(SUMPRODUCT(--(Parts!$A$2:$A$101=F464))=1,N(G464)*SUMPRODUCT(--(Parts!$A$2:$A$101=F464),Parts!$C$2:$C$101),0)))</f>
        <v/>
      </c>
      <c r="I464" s="20"/>
      <c r="J464" s="19" t="str">
        <f>IF($B464="","",N(I464)*N(Dashboard!$B$6))</f>
        <v/>
      </c>
      <c r="K464" s="19" t="str">
        <f>IF($B464="","",H464+J464)</f>
        <v/>
      </c>
      <c r="L464" s="18" t="str">
        <f>IF(COUNTA($A464:$G464,$I464)=0,"",IF($B464="","Check ID",IF(SUMPRODUCT(--(Assets!$A$2:$A$201=$B464))&lt;&gt;1,"Check ID",IF(OR(AND($F464&lt;&gt;"",SUMPRODUCT(--(Parts!$A$2:$A$101=$F464))&lt;&gt;1),AND($F464="",N($G464)&gt;0)),"Check part",IF(OR(NOT(AND(ISNUMBER(A464),N(A464)&gt;=18264,N(A464)&lt;=73050)),NOT(OR(C464="PM",C464="Repair",C464="Inspection")),AND($F464&lt;&gt;"",$G464=""),AND($G464&lt;&gt;"",NOT(AND(ISNUMBER(G464),N(G464)&gt;=0,N(G464)&lt;=10000))),NOT(AND(ISNUMBER(I464),N(I464)&gt;=0,N(I464)&lt;=1000))),"Check inputs","OK")))))</f>
        <v/>
      </c>
      <c r="M464" s="21">
        <f>IF(AND($C464="PM",AND(ISNUMBER($A464),N($A464)&gt;=18264,N($A464)&lt;=73050)),$A464,0)</f>
        <v>0</v>
      </c>
    </row>
    <row r="465" ht="22" customHeight="1" spans="1:13" x14ac:dyDescent="0.25">
      <c r="A465" s="14"/>
      <c r="B465" s="12"/>
      <c r="C465" s="12"/>
      <c r="D465" s="13"/>
      <c r="E465" s="13"/>
      <c r="F465" s="12"/>
      <c r="G465" s="12"/>
      <c r="H465" s="19" t="str">
        <f>IF($B465="","",IF(F465="",0,IF(SUMPRODUCT(--(Parts!$A$2:$A$101=F465))=1,N(G465)*SUMPRODUCT(--(Parts!$A$2:$A$101=F465),Parts!$C$2:$C$101),0)))</f>
        <v/>
      </c>
      <c r="I465" s="20"/>
      <c r="J465" s="19" t="str">
        <f>IF($B465="","",N(I465)*N(Dashboard!$B$6))</f>
        <v/>
      </c>
      <c r="K465" s="19" t="str">
        <f>IF($B465="","",H465+J465)</f>
        <v/>
      </c>
      <c r="L465" s="18" t="str">
        <f>IF(COUNTA($A465:$G465,$I465)=0,"",IF($B465="","Check ID",IF(SUMPRODUCT(--(Assets!$A$2:$A$201=$B465))&lt;&gt;1,"Check ID",IF(OR(AND($F465&lt;&gt;"",SUMPRODUCT(--(Parts!$A$2:$A$101=$F465))&lt;&gt;1),AND($F465="",N($G465)&gt;0)),"Check part",IF(OR(NOT(AND(ISNUMBER(A465),N(A465)&gt;=18264,N(A465)&lt;=73050)),NOT(OR(C465="PM",C465="Repair",C465="Inspection")),AND($F465&lt;&gt;"",$G465=""),AND($G465&lt;&gt;"",NOT(AND(ISNUMBER(G465),N(G465)&gt;=0,N(G465)&lt;=10000))),NOT(AND(ISNUMBER(I465),N(I465)&gt;=0,N(I465)&lt;=1000))),"Check inputs","OK")))))</f>
        <v/>
      </c>
      <c r="M465" s="21">
        <f>IF(AND($C465="PM",AND(ISNUMBER($A465),N($A465)&gt;=18264,N($A465)&lt;=73050)),$A465,0)</f>
        <v>0</v>
      </c>
    </row>
    <row r="466" ht="22" customHeight="1" spans="1:13" x14ac:dyDescent="0.25">
      <c r="A466" s="14"/>
      <c r="B466" s="12"/>
      <c r="C466" s="12"/>
      <c r="D466" s="13"/>
      <c r="E466" s="13"/>
      <c r="F466" s="12"/>
      <c r="G466" s="12"/>
      <c r="H466" s="19" t="str">
        <f>IF($B466="","",IF(F466="",0,IF(SUMPRODUCT(--(Parts!$A$2:$A$101=F466))=1,N(G466)*SUMPRODUCT(--(Parts!$A$2:$A$101=F466),Parts!$C$2:$C$101),0)))</f>
        <v/>
      </c>
      <c r="I466" s="20"/>
      <c r="J466" s="19" t="str">
        <f>IF($B466="","",N(I466)*N(Dashboard!$B$6))</f>
        <v/>
      </c>
      <c r="K466" s="19" t="str">
        <f>IF($B466="","",H466+J466)</f>
        <v/>
      </c>
      <c r="L466" s="18" t="str">
        <f>IF(COUNTA($A466:$G466,$I466)=0,"",IF($B466="","Check ID",IF(SUMPRODUCT(--(Assets!$A$2:$A$201=$B466))&lt;&gt;1,"Check ID",IF(OR(AND($F466&lt;&gt;"",SUMPRODUCT(--(Parts!$A$2:$A$101=$F466))&lt;&gt;1),AND($F466="",N($G466)&gt;0)),"Check part",IF(OR(NOT(AND(ISNUMBER(A466),N(A466)&gt;=18264,N(A466)&lt;=73050)),NOT(OR(C466="PM",C466="Repair",C466="Inspection")),AND($F466&lt;&gt;"",$G466=""),AND($G466&lt;&gt;"",NOT(AND(ISNUMBER(G466),N(G466)&gt;=0,N(G466)&lt;=10000))),NOT(AND(ISNUMBER(I466),N(I466)&gt;=0,N(I466)&lt;=1000))),"Check inputs","OK")))))</f>
        <v/>
      </c>
      <c r="M466" s="21">
        <f>IF(AND($C466="PM",AND(ISNUMBER($A466),N($A466)&gt;=18264,N($A466)&lt;=73050)),$A466,0)</f>
        <v>0</v>
      </c>
    </row>
    <row r="467" ht="22" customHeight="1" spans="1:13" x14ac:dyDescent="0.25">
      <c r="A467" s="14"/>
      <c r="B467" s="12"/>
      <c r="C467" s="12"/>
      <c r="D467" s="13"/>
      <c r="E467" s="13"/>
      <c r="F467" s="12"/>
      <c r="G467" s="12"/>
      <c r="H467" s="19" t="str">
        <f>IF($B467="","",IF(F467="",0,IF(SUMPRODUCT(--(Parts!$A$2:$A$101=F467))=1,N(G467)*SUMPRODUCT(--(Parts!$A$2:$A$101=F467),Parts!$C$2:$C$101),0)))</f>
        <v/>
      </c>
      <c r="I467" s="20"/>
      <c r="J467" s="19" t="str">
        <f>IF($B467="","",N(I467)*N(Dashboard!$B$6))</f>
        <v/>
      </c>
      <c r="K467" s="19" t="str">
        <f>IF($B467="","",H467+J467)</f>
        <v/>
      </c>
      <c r="L467" s="18" t="str">
        <f>IF(COUNTA($A467:$G467,$I467)=0,"",IF($B467="","Check ID",IF(SUMPRODUCT(--(Assets!$A$2:$A$201=$B467))&lt;&gt;1,"Check ID",IF(OR(AND($F467&lt;&gt;"",SUMPRODUCT(--(Parts!$A$2:$A$101=$F467))&lt;&gt;1),AND($F467="",N($G467)&gt;0)),"Check part",IF(OR(NOT(AND(ISNUMBER(A467),N(A467)&gt;=18264,N(A467)&lt;=73050)),NOT(OR(C467="PM",C467="Repair",C467="Inspection")),AND($F467&lt;&gt;"",$G467=""),AND($G467&lt;&gt;"",NOT(AND(ISNUMBER(G467),N(G467)&gt;=0,N(G467)&lt;=10000))),NOT(AND(ISNUMBER(I467),N(I467)&gt;=0,N(I467)&lt;=1000))),"Check inputs","OK")))))</f>
        <v/>
      </c>
      <c r="M467" s="21">
        <f>IF(AND($C467="PM",AND(ISNUMBER($A467),N($A467)&gt;=18264,N($A467)&lt;=73050)),$A467,0)</f>
        <v>0</v>
      </c>
    </row>
    <row r="468" ht="22" customHeight="1" spans="1:13" x14ac:dyDescent="0.25">
      <c r="A468" s="14"/>
      <c r="B468" s="12"/>
      <c r="C468" s="12"/>
      <c r="D468" s="13"/>
      <c r="E468" s="13"/>
      <c r="F468" s="12"/>
      <c r="G468" s="12"/>
      <c r="H468" s="19" t="str">
        <f>IF($B468="","",IF(F468="",0,IF(SUMPRODUCT(--(Parts!$A$2:$A$101=F468))=1,N(G468)*SUMPRODUCT(--(Parts!$A$2:$A$101=F468),Parts!$C$2:$C$101),0)))</f>
        <v/>
      </c>
      <c r="I468" s="20"/>
      <c r="J468" s="19" t="str">
        <f>IF($B468="","",N(I468)*N(Dashboard!$B$6))</f>
        <v/>
      </c>
      <c r="K468" s="19" t="str">
        <f>IF($B468="","",H468+J468)</f>
        <v/>
      </c>
      <c r="L468" s="18" t="str">
        <f>IF(COUNTA($A468:$G468,$I468)=0,"",IF($B468="","Check ID",IF(SUMPRODUCT(--(Assets!$A$2:$A$201=$B468))&lt;&gt;1,"Check ID",IF(OR(AND($F468&lt;&gt;"",SUMPRODUCT(--(Parts!$A$2:$A$101=$F468))&lt;&gt;1),AND($F468="",N($G468)&gt;0)),"Check part",IF(OR(NOT(AND(ISNUMBER(A468),N(A468)&gt;=18264,N(A468)&lt;=73050)),NOT(OR(C468="PM",C468="Repair",C468="Inspection")),AND($F468&lt;&gt;"",$G468=""),AND($G468&lt;&gt;"",NOT(AND(ISNUMBER(G468),N(G468)&gt;=0,N(G468)&lt;=10000))),NOT(AND(ISNUMBER(I468),N(I468)&gt;=0,N(I468)&lt;=1000))),"Check inputs","OK")))))</f>
        <v/>
      </c>
      <c r="M468" s="21">
        <f>IF(AND($C468="PM",AND(ISNUMBER($A468),N($A468)&gt;=18264,N($A468)&lt;=73050)),$A468,0)</f>
        <v>0</v>
      </c>
    </row>
    <row r="469" ht="22" customHeight="1" spans="1:13" x14ac:dyDescent="0.25">
      <c r="A469" s="14"/>
      <c r="B469" s="12"/>
      <c r="C469" s="12"/>
      <c r="D469" s="13"/>
      <c r="E469" s="13"/>
      <c r="F469" s="12"/>
      <c r="G469" s="12"/>
      <c r="H469" s="19" t="str">
        <f>IF($B469="","",IF(F469="",0,IF(SUMPRODUCT(--(Parts!$A$2:$A$101=F469))=1,N(G469)*SUMPRODUCT(--(Parts!$A$2:$A$101=F469),Parts!$C$2:$C$101),0)))</f>
        <v/>
      </c>
      <c r="I469" s="20"/>
      <c r="J469" s="19" t="str">
        <f>IF($B469="","",N(I469)*N(Dashboard!$B$6))</f>
        <v/>
      </c>
      <c r="K469" s="19" t="str">
        <f>IF($B469="","",H469+J469)</f>
        <v/>
      </c>
      <c r="L469" s="18" t="str">
        <f>IF(COUNTA($A469:$G469,$I469)=0,"",IF($B469="","Check ID",IF(SUMPRODUCT(--(Assets!$A$2:$A$201=$B469))&lt;&gt;1,"Check ID",IF(OR(AND($F469&lt;&gt;"",SUMPRODUCT(--(Parts!$A$2:$A$101=$F469))&lt;&gt;1),AND($F469="",N($G469)&gt;0)),"Check part",IF(OR(NOT(AND(ISNUMBER(A469),N(A469)&gt;=18264,N(A469)&lt;=73050)),NOT(OR(C469="PM",C469="Repair",C469="Inspection")),AND($F469&lt;&gt;"",$G469=""),AND($G469&lt;&gt;"",NOT(AND(ISNUMBER(G469),N(G469)&gt;=0,N(G469)&lt;=10000))),NOT(AND(ISNUMBER(I469),N(I469)&gt;=0,N(I469)&lt;=1000))),"Check inputs","OK")))))</f>
        <v/>
      </c>
      <c r="M469" s="21">
        <f>IF(AND($C469="PM",AND(ISNUMBER($A469),N($A469)&gt;=18264,N($A469)&lt;=73050)),$A469,0)</f>
        <v>0</v>
      </c>
    </row>
    <row r="470" ht="22" customHeight="1" spans="1:13" x14ac:dyDescent="0.25">
      <c r="A470" s="14"/>
      <c r="B470" s="12"/>
      <c r="C470" s="12"/>
      <c r="D470" s="13"/>
      <c r="E470" s="13"/>
      <c r="F470" s="12"/>
      <c r="G470" s="12"/>
      <c r="H470" s="19" t="str">
        <f>IF($B470="","",IF(F470="",0,IF(SUMPRODUCT(--(Parts!$A$2:$A$101=F470))=1,N(G470)*SUMPRODUCT(--(Parts!$A$2:$A$101=F470),Parts!$C$2:$C$101),0)))</f>
        <v/>
      </c>
      <c r="I470" s="20"/>
      <c r="J470" s="19" t="str">
        <f>IF($B470="","",N(I470)*N(Dashboard!$B$6))</f>
        <v/>
      </c>
      <c r="K470" s="19" t="str">
        <f>IF($B470="","",H470+J470)</f>
        <v/>
      </c>
      <c r="L470" s="18" t="str">
        <f>IF(COUNTA($A470:$G470,$I470)=0,"",IF($B470="","Check ID",IF(SUMPRODUCT(--(Assets!$A$2:$A$201=$B470))&lt;&gt;1,"Check ID",IF(OR(AND($F470&lt;&gt;"",SUMPRODUCT(--(Parts!$A$2:$A$101=$F470))&lt;&gt;1),AND($F470="",N($G470)&gt;0)),"Check part",IF(OR(NOT(AND(ISNUMBER(A470),N(A470)&gt;=18264,N(A470)&lt;=73050)),NOT(OR(C470="PM",C470="Repair",C470="Inspection")),AND($F470&lt;&gt;"",$G470=""),AND($G470&lt;&gt;"",NOT(AND(ISNUMBER(G470),N(G470)&gt;=0,N(G470)&lt;=10000))),NOT(AND(ISNUMBER(I470),N(I470)&gt;=0,N(I470)&lt;=1000))),"Check inputs","OK")))))</f>
        <v/>
      </c>
      <c r="M470" s="21">
        <f>IF(AND($C470="PM",AND(ISNUMBER($A470),N($A470)&gt;=18264,N($A470)&lt;=73050)),$A470,0)</f>
        <v>0</v>
      </c>
    </row>
    <row r="471" ht="22" customHeight="1" spans="1:13" x14ac:dyDescent="0.25">
      <c r="A471" s="14"/>
      <c r="B471" s="12"/>
      <c r="C471" s="12"/>
      <c r="D471" s="13"/>
      <c r="E471" s="13"/>
      <c r="F471" s="12"/>
      <c r="G471" s="12"/>
      <c r="H471" s="19" t="str">
        <f>IF($B471="","",IF(F471="",0,IF(SUMPRODUCT(--(Parts!$A$2:$A$101=F471))=1,N(G471)*SUMPRODUCT(--(Parts!$A$2:$A$101=F471),Parts!$C$2:$C$101),0)))</f>
        <v/>
      </c>
      <c r="I471" s="20"/>
      <c r="J471" s="19" t="str">
        <f>IF($B471="","",N(I471)*N(Dashboard!$B$6))</f>
        <v/>
      </c>
      <c r="K471" s="19" t="str">
        <f>IF($B471="","",H471+J471)</f>
        <v/>
      </c>
      <c r="L471" s="18" t="str">
        <f>IF(COUNTA($A471:$G471,$I471)=0,"",IF($B471="","Check ID",IF(SUMPRODUCT(--(Assets!$A$2:$A$201=$B471))&lt;&gt;1,"Check ID",IF(OR(AND($F471&lt;&gt;"",SUMPRODUCT(--(Parts!$A$2:$A$101=$F471))&lt;&gt;1),AND($F471="",N($G471)&gt;0)),"Check part",IF(OR(NOT(AND(ISNUMBER(A471),N(A471)&gt;=18264,N(A471)&lt;=73050)),NOT(OR(C471="PM",C471="Repair",C471="Inspection")),AND($F471&lt;&gt;"",$G471=""),AND($G471&lt;&gt;"",NOT(AND(ISNUMBER(G471),N(G471)&gt;=0,N(G471)&lt;=10000))),NOT(AND(ISNUMBER(I471),N(I471)&gt;=0,N(I471)&lt;=1000))),"Check inputs","OK")))))</f>
        <v/>
      </c>
      <c r="M471" s="21">
        <f>IF(AND($C471="PM",AND(ISNUMBER($A471),N($A471)&gt;=18264,N($A471)&lt;=73050)),$A471,0)</f>
        <v>0</v>
      </c>
    </row>
    <row r="472" ht="22" customHeight="1" spans="1:13" x14ac:dyDescent="0.25">
      <c r="A472" s="14"/>
      <c r="B472" s="12"/>
      <c r="C472" s="12"/>
      <c r="D472" s="13"/>
      <c r="E472" s="13"/>
      <c r="F472" s="12"/>
      <c r="G472" s="12"/>
      <c r="H472" s="19" t="str">
        <f>IF($B472="","",IF(F472="",0,IF(SUMPRODUCT(--(Parts!$A$2:$A$101=F472))=1,N(G472)*SUMPRODUCT(--(Parts!$A$2:$A$101=F472),Parts!$C$2:$C$101),0)))</f>
        <v/>
      </c>
      <c r="I472" s="20"/>
      <c r="J472" s="19" t="str">
        <f>IF($B472="","",N(I472)*N(Dashboard!$B$6))</f>
        <v/>
      </c>
      <c r="K472" s="19" t="str">
        <f>IF($B472="","",H472+J472)</f>
        <v/>
      </c>
      <c r="L472" s="18" t="str">
        <f>IF(COUNTA($A472:$G472,$I472)=0,"",IF($B472="","Check ID",IF(SUMPRODUCT(--(Assets!$A$2:$A$201=$B472))&lt;&gt;1,"Check ID",IF(OR(AND($F472&lt;&gt;"",SUMPRODUCT(--(Parts!$A$2:$A$101=$F472))&lt;&gt;1),AND($F472="",N($G472)&gt;0)),"Check part",IF(OR(NOT(AND(ISNUMBER(A472),N(A472)&gt;=18264,N(A472)&lt;=73050)),NOT(OR(C472="PM",C472="Repair",C472="Inspection")),AND($F472&lt;&gt;"",$G472=""),AND($G472&lt;&gt;"",NOT(AND(ISNUMBER(G472),N(G472)&gt;=0,N(G472)&lt;=10000))),NOT(AND(ISNUMBER(I472),N(I472)&gt;=0,N(I472)&lt;=1000))),"Check inputs","OK")))))</f>
        <v/>
      </c>
      <c r="M472" s="21">
        <f>IF(AND($C472="PM",AND(ISNUMBER($A472),N($A472)&gt;=18264,N($A472)&lt;=73050)),$A472,0)</f>
        <v>0</v>
      </c>
    </row>
    <row r="473" ht="22" customHeight="1" spans="1:13" x14ac:dyDescent="0.25">
      <c r="A473" s="14"/>
      <c r="B473" s="12"/>
      <c r="C473" s="12"/>
      <c r="D473" s="13"/>
      <c r="E473" s="13"/>
      <c r="F473" s="12"/>
      <c r="G473" s="12"/>
      <c r="H473" s="19" t="str">
        <f>IF($B473="","",IF(F473="",0,IF(SUMPRODUCT(--(Parts!$A$2:$A$101=F473))=1,N(G473)*SUMPRODUCT(--(Parts!$A$2:$A$101=F473),Parts!$C$2:$C$101),0)))</f>
        <v/>
      </c>
      <c r="I473" s="20"/>
      <c r="J473" s="19" t="str">
        <f>IF($B473="","",N(I473)*N(Dashboard!$B$6))</f>
        <v/>
      </c>
      <c r="K473" s="19" t="str">
        <f>IF($B473="","",H473+J473)</f>
        <v/>
      </c>
      <c r="L473" s="18" t="str">
        <f>IF(COUNTA($A473:$G473,$I473)=0,"",IF($B473="","Check ID",IF(SUMPRODUCT(--(Assets!$A$2:$A$201=$B473))&lt;&gt;1,"Check ID",IF(OR(AND($F473&lt;&gt;"",SUMPRODUCT(--(Parts!$A$2:$A$101=$F473))&lt;&gt;1),AND($F473="",N($G473)&gt;0)),"Check part",IF(OR(NOT(AND(ISNUMBER(A473),N(A473)&gt;=18264,N(A473)&lt;=73050)),NOT(OR(C473="PM",C473="Repair",C473="Inspection")),AND($F473&lt;&gt;"",$G473=""),AND($G473&lt;&gt;"",NOT(AND(ISNUMBER(G473),N(G473)&gt;=0,N(G473)&lt;=10000))),NOT(AND(ISNUMBER(I473),N(I473)&gt;=0,N(I473)&lt;=1000))),"Check inputs","OK")))))</f>
        <v/>
      </c>
      <c r="M473" s="21">
        <f>IF(AND($C473="PM",AND(ISNUMBER($A473),N($A473)&gt;=18264,N($A473)&lt;=73050)),$A473,0)</f>
        <v>0</v>
      </c>
    </row>
    <row r="474" ht="22" customHeight="1" spans="1:13" x14ac:dyDescent="0.25">
      <c r="A474" s="14"/>
      <c r="B474" s="12"/>
      <c r="C474" s="12"/>
      <c r="D474" s="13"/>
      <c r="E474" s="13"/>
      <c r="F474" s="12"/>
      <c r="G474" s="12"/>
      <c r="H474" s="19" t="str">
        <f>IF($B474="","",IF(F474="",0,IF(SUMPRODUCT(--(Parts!$A$2:$A$101=F474))=1,N(G474)*SUMPRODUCT(--(Parts!$A$2:$A$101=F474),Parts!$C$2:$C$101),0)))</f>
        <v/>
      </c>
      <c r="I474" s="20"/>
      <c r="J474" s="19" t="str">
        <f>IF($B474="","",N(I474)*N(Dashboard!$B$6))</f>
        <v/>
      </c>
      <c r="K474" s="19" t="str">
        <f>IF($B474="","",H474+J474)</f>
        <v/>
      </c>
      <c r="L474" s="18" t="str">
        <f>IF(COUNTA($A474:$G474,$I474)=0,"",IF($B474="","Check ID",IF(SUMPRODUCT(--(Assets!$A$2:$A$201=$B474))&lt;&gt;1,"Check ID",IF(OR(AND($F474&lt;&gt;"",SUMPRODUCT(--(Parts!$A$2:$A$101=$F474))&lt;&gt;1),AND($F474="",N($G474)&gt;0)),"Check part",IF(OR(NOT(AND(ISNUMBER(A474),N(A474)&gt;=18264,N(A474)&lt;=73050)),NOT(OR(C474="PM",C474="Repair",C474="Inspection")),AND($F474&lt;&gt;"",$G474=""),AND($G474&lt;&gt;"",NOT(AND(ISNUMBER(G474),N(G474)&gt;=0,N(G474)&lt;=10000))),NOT(AND(ISNUMBER(I474),N(I474)&gt;=0,N(I474)&lt;=1000))),"Check inputs","OK")))))</f>
        <v/>
      </c>
      <c r="M474" s="21">
        <f>IF(AND($C474="PM",AND(ISNUMBER($A474),N($A474)&gt;=18264,N($A474)&lt;=73050)),$A474,0)</f>
        <v>0</v>
      </c>
    </row>
    <row r="475" ht="22" customHeight="1" spans="1:13" x14ac:dyDescent="0.25">
      <c r="A475" s="14"/>
      <c r="B475" s="12"/>
      <c r="C475" s="12"/>
      <c r="D475" s="13"/>
      <c r="E475" s="13"/>
      <c r="F475" s="12"/>
      <c r="G475" s="12"/>
      <c r="H475" s="19" t="str">
        <f>IF($B475="","",IF(F475="",0,IF(SUMPRODUCT(--(Parts!$A$2:$A$101=F475))=1,N(G475)*SUMPRODUCT(--(Parts!$A$2:$A$101=F475),Parts!$C$2:$C$101),0)))</f>
        <v/>
      </c>
      <c r="I475" s="20"/>
      <c r="J475" s="19" t="str">
        <f>IF($B475="","",N(I475)*N(Dashboard!$B$6))</f>
        <v/>
      </c>
      <c r="K475" s="19" t="str">
        <f>IF($B475="","",H475+J475)</f>
        <v/>
      </c>
      <c r="L475" s="18" t="str">
        <f>IF(COUNTA($A475:$G475,$I475)=0,"",IF($B475="","Check ID",IF(SUMPRODUCT(--(Assets!$A$2:$A$201=$B475))&lt;&gt;1,"Check ID",IF(OR(AND($F475&lt;&gt;"",SUMPRODUCT(--(Parts!$A$2:$A$101=$F475))&lt;&gt;1),AND($F475="",N($G475)&gt;0)),"Check part",IF(OR(NOT(AND(ISNUMBER(A475),N(A475)&gt;=18264,N(A475)&lt;=73050)),NOT(OR(C475="PM",C475="Repair",C475="Inspection")),AND($F475&lt;&gt;"",$G475=""),AND($G475&lt;&gt;"",NOT(AND(ISNUMBER(G475),N(G475)&gt;=0,N(G475)&lt;=10000))),NOT(AND(ISNUMBER(I475),N(I475)&gt;=0,N(I475)&lt;=1000))),"Check inputs","OK")))))</f>
        <v/>
      </c>
      <c r="M475" s="21">
        <f>IF(AND($C475="PM",AND(ISNUMBER($A475),N($A475)&gt;=18264,N($A475)&lt;=73050)),$A475,0)</f>
        <v>0</v>
      </c>
    </row>
    <row r="476" ht="22" customHeight="1" spans="1:13" x14ac:dyDescent="0.25">
      <c r="A476" s="14"/>
      <c r="B476" s="12"/>
      <c r="C476" s="12"/>
      <c r="D476" s="13"/>
      <c r="E476" s="13"/>
      <c r="F476" s="12"/>
      <c r="G476" s="12"/>
      <c r="H476" s="19" t="str">
        <f>IF($B476="","",IF(F476="",0,IF(SUMPRODUCT(--(Parts!$A$2:$A$101=F476))=1,N(G476)*SUMPRODUCT(--(Parts!$A$2:$A$101=F476),Parts!$C$2:$C$101),0)))</f>
        <v/>
      </c>
      <c r="I476" s="20"/>
      <c r="J476" s="19" t="str">
        <f>IF($B476="","",N(I476)*N(Dashboard!$B$6))</f>
        <v/>
      </c>
      <c r="K476" s="19" t="str">
        <f>IF($B476="","",H476+J476)</f>
        <v/>
      </c>
      <c r="L476" s="18" t="str">
        <f>IF(COUNTA($A476:$G476,$I476)=0,"",IF($B476="","Check ID",IF(SUMPRODUCT(--(Assets!$A$2:$A$201=$B476))&lt;&gt;1,"Check ID",IF(OR(AND($F476&lt;&gt;"",SUMPRODUCT(--(Parts!$A$2:$A$101=$F476))&lt;&gt;1),AND($F476="",N($G476)&gt;0)),"Check part",IF(OR(NOT(AND(ISNUMBER(A476),N(A476)&gt;=18264,N(A476)&lt;=73050)),NOT(OR(C476="PM",C476="Repair",C476="Inspection")),AND($F476&lt;&gt;"",$G476=""),AND($G476&lt;&gt;"",NOT(AND(ISNUMBER(G476),N(G476)&gt;=0,N(G476)&lt;=10000))),NOT(AND(ISNUMBER(I476),N(I476)&gt;=0,N(I476)&lt;=1000))),"Check inputs","OK")))))</f>
        <v/>
      </c>
      <c r="M476" s="21">
        <f>IF(AND($C476="PM",AND(ISNUMBER($A476),N($A476)&gt;=18264,N($A476)&lt;=73050)),$A476,0)</f>
        <v>0</v>
      </c>
    </row>
    <row r="477" ht="22" customHeight="1" spans="1:13" x14ac:dyDescent="0.25">
      <c r="A477" s="14"/>
      <c r="B477" s="12"/>
      <c r="C477" s="12"/>
      <c r="D477" s="13"/>
      <c r="E477" s="13"/>
      <c r="F477" s="12"/>
      <c r="G477" s="12"/>
      <c r="H477" s="19" t="str">
        <f>IF($B477="","",IF(F477="",0,IF(SUMPRODUCT(--(Parts!$A$2:$A$101=F477))=1,N(G477)*SUMPRODUCT(--(Parts!$A$2:$A$101=F477),Parts!$C$2:$C$101),0)))</f>
        <v/>
      </c>
      <c r="I477" s="20"/>
      <c r="J477" s="19" t="str">
        <f>IF($B477="","",N(I477)*N(Dashboard!$B$6))</f>
        <v/>
      </c>
      <c r="K477" s="19" t="str">
        <f>IF($B477="","",H477+J477)</f>
        <v/>
      </c>
      <c r="L477" s="18" t="str">
        <f>IF(COUNTA($A477:$G477,$I477)=0,"",IF($B477="","Check ID",IF(SUMPRODUCT(--(Assets!$A$2:$A$201=$B477))&lt;&gt;1,"Check ID",IF(OR(AND($F477&lt;&gt;"",SUMPRODUCT(--(Parts!$A$2:$A$101=$F477))&lt;&gt;1),AND($F477="",N($G477)&gt;0)),"Check part",IF(OR(NOT(AND(ISNUMBER(A477),N(A477)&gt;=18264,N(A477)&lt;=73050)),NOT(OR(C477="PM",C477="Repair",C477="Inspection")),AND($F477&lt;&gt;"",$G477=""),AND($G477&lt;&gt;"",NOT(AND(ISNUMBER(G477),N(G477)&gt;=0,N(G477)&lt;=10000))),NOT(AND(ISNUMBER(I477),N(I477)&gt;=0,N(I477)&lt;=1000))),"Check inputs","OK")))))</f>
        <v/>
      </c>
      <c r="M477" s="21">
        <f>IF(AND($C477="PM",AND(ISNUMBER($A477),N($A477)&gt;=18264,N($A477)&lt;=73050)),$A477,0)</f>
        <v>0</v>
      </c>
    </row>
    <row r="478" ht="22" customHeight="1" spans="1:13" x14ac:dyDescent="0.25">
      <c r="A478" s="14"/>
      <c r="B478" s="12"/>
      <c r="C478" s="12"/>
      <c r="D478" s="13"/>
      <c r="E478" s="13"/>
      <c r="F478" s="12"/>
      <c r="G478" s="12"/>
      <c r="H478" s="19" t="str">
        <f>IF($B478="","",IF(F478="",0,IF(SUMPRODUCT(--(Parts!$A$2:$A$101=F478))=1,N(G478)*SUMPRODUCT(--(Parts!$A$2:$A$101=F478),Parts!$C$2:$C$101),0)))</f>
        <v/>
      </c>
      <c r="I478" s="20"/>
      <c r="J478" s="19" t="str">
        <f>IF($B478="","",N(I478)*N(Dashboard!$B$6))</f>
        <v/>
      </c>
      <c r="K478" s="19" t="str">
        <f>IF($B478="","",H478+J478)</f>
        <v/>
      </c>
      <c r="L478" s="18" t="str">
        <f>IF(COUNTA($A478:$G478,$I478)=0,"",IF($B478="","Check ID",IF(SUMPRODUCT(--(Assets!$A$2:$A$201=$B478))&lt;&gt;1,"Check ID",IF(OR(AND($F478&lt;&gt;"",SUMPRODUCT(--(Parts!$A$2:$A$101=$F478))&lt;&gt;1),AND($F478="",N($G478)&gt;0)),"Check part",IF(OR(NOT(AND(ISNUMBER(A478),N(A478)&gt;=18264,N(A478)&lt;=73050)),NOT(OR(C478="PM",C478="Repair",C478="Inspection")),AND($F478&lt;&gt;"",$G478=""),AND($G478&lt;&gt;"",NOT(AND(ISNUMBER(G478),N(G478)&gt;=0,N(G478)&lt;=10000))),NOT(AND(ISNUMBER(I478),N(I478)&gt;=0,N(I478)&lt;=1000))),"Check inputs","OK")))))</f>
        <v/>
      </c>
      <c r="M478" s="21">
        <f>IF(AND($C478="PM",AND(ISNUMBER($A478),N($A478)&gt;=18264,N($A478)&lt;=73050)),$A478,0)</f>
        <v>0</v>
      </c>
    </row>
    <row r="479" ht="22" customHeight="1" spans="1:13" x14ac:dyDescent="0.25">
      <c r="A479" s="14"/>
      <c r="B479" s="12"/>
      <c r="C479" s="12"/>
      <c r="D479" s="13"/>
      <c r="E479" s="13"/>
      <c r="F479" s="12"/>
      <c r="G479" s="12"/>
      <c r="H479" s="19" t="str">
        <f>IF($B479="","",IF(F479="",0,IF(SUMPRODUCT(--(Parts!$A$2:$A$101=F479))=1,N(G479)*SUMPRODUCT(--(Parts!$A$2:$A$101=F479),Parts!$C$2:$C$101),0)))</f>
        <v/>
      </c>
      <c r="I479" s="20"/>
      <c r="J479" s="19" t="str">
        <f>IF($B479="","",N(I479)*N(Dashboard!$B$6))</f>
        <v/>
      </c>
      <c r="K479" s="19" t="str">
        <f>IF($B479="","",H479+J479)</f>
        <v/>
      </c>
      <c r="L479" s="18" t="str">
        <f>IF(COUNTA($A479:$G479,$I479)=0,"",IF($B479="","Check ID",IF(SUMPRODUCT(--(Assets!$A$2:$A$201=$B479))&lt;&gt;1,"Check ID",IF(OR(AND($F479&lt;&gt;"",SUMPRODUCT(--(Parts!$A$2:$A$101=$F479))&lt;&gt;1),AND($F479="",N($G479)&gt;0)),"Check part",IF(OR(NOT(AND(ISNUMBER(A479),N(A479)&gt;=18264,N(A479)&lt;=73050)),NOT(OR(C479="PM",C479="Repair",C479="Inspection")),AND($F479&lt;&gt;"",$G479=""),AND($G479&lt;&gt;"",NOT(AND(ISNUMBER(G479),N(G479)&gt;=0,N(G479)&lt;=10000))),NOT(AND(ISNUMBER(I479),N(I479)&gt;=0,N(I479)&lt;=1000))),"Check inputs","OK")))))</f>
        <v/>
      </c>
      <c r="M479" s="21">
        <f>IF(AND($C479="PM",AND(ISNUMBER($A479),N($A479)&gt;=18264,N($A479)&lt;=73050)),$A479,0)</f>
        <v>0</v>
      </c>
    </row>
    <row r="480" ht="22" customHeight="1" spans="1:13" x14ac:dyDescent="0.25">
      <c r="A480" s="14"/>
      <c r="B480" s="12"/>
      <c r="C480" s="12"/>
      <c r="D480" s="13"/>
      <c r="E480" s="13"/>
      <c r="F480" s="12"/>
      <c r="G480" s="12"/>
      <c r="H480" s="19" t="str">
        <f>IF($B480="","",IF(F480="",0,IF(SUMPRODUCT(--(Parts!$A$2:$A$101=F480))=1,N(G480)*SUMPRODUCT(--(Parts!$A$2:$A$101=F480),Parts!$C$2:$C$101),0)))</f>
        <v/>
      </c>
      <c r="I480" s="20"/>
      <c r="J480" s="19" t="str">
        <f>IF($B480="","",N(I480)*N(Dashboard!$B$6))</f>
        <v/>
      </c>
      <c r="K480" s="19" t="str">
        <f>IF($B480="","",H480+J480)</f>
        <v/>
      </c>
      <c r="L480" s="18" t="str">
        <f>IF(COUNTA($A480:$G480,$I480)=0,"",IF($B480="","Check ID",IF(SUMPRODUCT(--(Assets!$A$2:$A$201=$B480))&lt;&gt;1,"Check ID",IF(OR(AND($F480&lt;&gt;"",SUMPRODUCT(--(Parts!$A$2:$A$101=$F480))&lt;&gt;1),AND($F480="",N($G480)&gt;0)),"Check part",IF(OR(NOT(AND(ISNUMBER(A480),N(A480)&gt;=18264,N(A480)&lt;=73050)),NOT(OR(C480="PM",C480="Repair",C480="Inspection")),AND($F480&lt;&gt;"",$G480=""),AND($G480&lt;&gt;"",NOT(AND(ISNUMBER(G480),N(G480)&gt;=0,N(G480)&lt;=10000))),NOT(AND(ISNUMBER(I480),N(I480)&gt;=0,N(I480)&lt;=1000))),"Check inputs","OK")))))</f>
        <v/>
      </c>
      <c r="M480" s="21">
        <f>IF(AND($C480="PM",AND(ISNUMBER($A480),N($A480)&gt;=18264,N($A480)&lt;=73050)),$A480,0)</f>
        <v>0</v>
      </c>
    </row>
    <row r="481" ht="22" customHeight="1" spans="1:13" x14ac:dyDescent="0.25">
      <c r="A481" s="14"/>
      <c r="B481" s="12"/>
      <c r="C481" s="12"/>
      <c r="D481" s="13"/>
      <c r="E481" s="13"/>
      <c r="F481" s="12"/>
      <c r="G481" s="12"/>
      <c r="H481" s="19" t="str">
        <f>IF($B481="","",IF(F481="",0,IF(SUMPRODUCT(--(Parts!$A$2:$A$101=F481))=1,N(G481)*SUMPRODUCT(--(Parts!$A$2:$A$101=F481),Parts!$C$2:$C$101),0)))</f>
        <v/>
      </c>
      <c r="I481" s="20"/>
      <c r="J481" s="19" t="str">
        <f>IF($B481="","",N(I481)*N(Dashboard!$B$6))</f>
        <v/>
      </c>
      <c r="K481" s="19" t="str">
        <f>IF($B481="","",H481+J481)</f>
        <v/>
      </c>
      <c r="L481" s="18" t="str">
        <f>IF(COUNTA($A481:$G481,$I481)=0,"",IF($B481="","Check ID",IF(SUMPRODUCT(--(Assets!$A$2:$A$201=$B481))&lt;&gt;1,"Check ID",IF(OR(AND($F481&lt;&gt;"",SUMPRODUCT(--(Parts!$A$2:$A$101=$F481))&lt;&gt;1),AND($F481="",N($G481)&gt;0)),"Check part",IF(OR(NOT(AND(ISNUMBER(A481),N(A481)&gt;=18264,N(A481)&lt;=73050)),NOT(OR(C481="PM",C481="Repair",C481="Inspection")),AND($F481&lt;&gt;"",$G481=""),AND($G481&lt;&gt;"",NOT(AND(ISNUMBER(G481),N(G481)&gt;=0,N(G481)&lt;=10000))),NOT(AND(ISNUMBER(I481),N(I481)&gt;=0,N(I481)&lt;=1000))),"Check inputs","OK")))))</f>
        <v/>
      </c>
      <c r="M481" s="21">
        <f>IF(AND($C481="PM",AND(ISNUMBER($A481),N($A481)&gt;=18264,N($A481)&lt;=73050)),$A481,0)</f>
        <v>0</v>
      </c>
    </row>
    <row r="482" ht="22" customHeight="1" spans="1:13" x14ac:dyDescent="0.25">
      <c r="A482" s="14"/>
      <c r="B482" s="12"/>
      <c r="C482" s="12"/>
      <c r="D482" s="13"/>
      <c r="E482" s="13"/>
      <c r="F482" s="12"/>
      <c r="G482" s="12"/>
      <c r="H482" s="19" t="str">
        <f>IF($B482="","",IF(F482="",0,IF(SUMPRODUCT(--(Parts!$A$2:$A$101=F482))=1,N(G482)*SUMPRODUCT(--(Parts!$A$2:$A$101=F482),Parts!$C$2:$C$101),0)))</f>
        <v/>
      </c>
      <c r="I482" s="20"/>
      <c r="J482" s="19" t="str">
        <f>IF($B482="","",N(I482)*N(Dashboard!$B$6))</f>
        <v/>
      </c>
      <c r="K482" s="19" t="str">
        <f>IF($B482="","",H482+J482)</f>
        <v/>
      </c>
      <c r="L482" s="18" t="str">
        <f>IF(COUNTA($A482:$G482,$I482)=0,"",IF($B482="","Check ID",IF(SUMPRODUCT(--(Assets!$A$2:$A$201=$B482))&lt;&gt;1,"Check ID",IF(OR(AND($F482&lt;&gt;"",SUMPRODUCT(--(Parts!$A$2:$A$101=$F482))&lt;&gt;1),AND($F482="",N($G482)&gt;0)),"Check part",IF(OR(NOT(AND(ISNUMBER(A482),N(A482)&gt;=18264,N(A482)&lt;=73050)),NOT(OR(C482="PM",C482="Repair",C482="Inspection")),AND($F482&lt;&gt;"",$G482=""),AND($G482&lt;&gt;"",NOT(AND(ISNUMBER(G482),N(G482)&gt;=0,N(G482)&lt;=10000))),NOT(AND(ISNUMBER(I482),N(I482)&gt;=0,N(I482)&lt;=1000))),"Check inputs","OK")))))</f>
        <v/>
      </c>
      <c r="M482" s="21">
        <f>IF(AND($C482="PM",AND(ISNUMBER($A482),N($A482)&gt;=18264,N($A482)&lt;=73050)),$A482,0)</f>
        <v>0</v>
      </c>
    </row>
    <row r="483" ht="22" customHeight="1" spans="1:13" x14ac:dyDescent="0.25">
      <c r="A483" s="14"/>
      <c r="B483" s="12"/>
      <c r="C483" s="12"/>
      <c r="D483" s="13"/>
      <c r="E483" s="13"/>
      <c r="F483" s="12"/>
      <c r="G483" s="12"/>
      <c r="H483" s="19" t="str">
        <f>IF($B483="","",IF(F483="",0,IF(SUMPRODUCT(--(Parts!$A$2:$A$101=F483))=1,N(G483)*SUMPRODUCT(--(Parts!$A$2:$A$101=F483),Parts!$C$2:$C$101),0)))</f>
        <v/>
      </c>
      <c r="I483" s="20"/>
      <c r="J483" s="19" t="str">
        <f>IF($B483="","",N(I483)*N(Dashboard!$B$6))</f>
        <v/>
      </c>
      <c r="K483" s="19" t="str">
        <f>IF($B483="","",H483+J483)</f>
        <v/>
      </c>
      <c r="L483" s="18" t="str">
        <f>IF(COUNTA($A483:$G483,$I483)=0,"",IF($B483="","Check ID",IF(SUMPRODUCT(--(Assets!$A$2:$A$201=$B483))&lt;&gt;1,"Check ID",IF(OR(AND($F483&lt;&gt;"",SUMPRODUCT(--(Parts!$A$2:$A$101=$F483))&lt;&gt;1),AND($F483="",N($G483)&gt;0)),"Check part",IF(OR(NOT(AND(ISNUMBER(A483),N(A483)&gt;=18264,N(A483)&lt;=73050)),NOT(OR(C483="PM",C483="Repair",C483="Inspection")),AND($F483&lt;&gt;"",$G483=""),AND($G483&lt;&gt;"",NOT(AND(ISNUMBER(G483),N(G483)&gt;=0,N(G483)&lt;=10000))),NOT(AND(ISNUMBER(I483),N(I483)&gt;=0,N(I483)&lt;=1000))),"Check inputs","OK")))))</f>
        <v/>
      </c>
      <c r="M483" s="21">
        <f>IF(AND($C483="PM",AND(ISNUMBER($A483),N($A483)&gt;=18264,N($A483)&lt;=73050)),$A483,0)</f>
        <v>0</v>
      </c>
    </row>
    <row r="484" ht="22" customHeight="1" spans="1:13" x14ac:dyDescent="0.25">
      <c r="A484" s="14"/>
      <c r="B484" s="12"/>
      <c r="C484" s="12"/>
      <c r="D484" s="13"/>
      <c r="E484" s="13"/>
      <c r="F484" s="12"/>
      <c r="G484" s="12"/>
      <c r="H484" s="19" t="str">
        <f>IF($B484="","",IF(F484="",0,IF(SUMPRODUCT(--(Parts!$A$2:$A$101=F484))=1,N(G484)*SUMPRODUCT(--(Parts!$A$2:$A$101=F484),Parts!$C$2:$C$101),0)))</f>
        <v/>
      </c>
      <c r="I484" s="20"/>
      <c r="J484" s="19" t="str">
        <f>IF($B484="","",N(I484)*N(Dashboard!$B$6))</f>
        <v/>
      </c>
      <c r="K484" s="19" t="str">
        <f>IF($B484="","",H484+J484)</f>
        <v/>
      </c>
      <c r="L484" s="18" t="str">
        <f>IF(COUNTA($A484:$G484,$I484)=0,"",IF($B484="","Check ID",IF(SUMPRODUCT(--(Assets!$A$2:$A$201=$B484))&lt;&gt;1,"Check ID",IF(OR(AND($F484&lt;&gt;"",SUMPRODUCT(--(Parts!$A$2:$A$101=$F484))&lt;&gt;1),AND($F484="",N($G484)&gt;0)),"Check part",IF(OR(NOT(AND(ISNUMBER(A484),N(A484)&gt;=18264,N(A484)&lt;=73050)),NOT(OR(C484="PM",C484="Repair",C484="Inspection")),AND($F484&lt;&gt;"",$G484=""),AND($G484&lt;&gt;"",NOT(AND(ISNUMBER(G484),N(G484)&gt;=0,N(G484)&lt;=10000))),NOT(AND(ISNUMBER(I484),N(I484)&gt;=0,N(I484)&lt;=1000))),"Check inputs","OK")))))</f>
        <v/>
      </c>
      <c r="M484" s="21">
        <f>IF(AND($C484="PM",AND(ISNUMBER($A484),N($A484)&gt;=18264,N($A484)&lt;=73050)),$A484,0)</f>
        <v>0</v>
      </c>
    </row>
    <row r="485" ht="22" customHeight="1" spans="1:13" x14ac:dyDescent="0.25">
      <c r="A485" s="14"/>
      <c r="B485" s="12"/>
      <c r="C485" s="12"/>
      <c r="D485" s="13"/>
      <c r="E485" s="13"/>
      <c r="F485" s="12"/>
      <c r="G485" s="12"/>
      <c r="H485" s="19" t="str">
        <f>IF($B485="","",IF(F485="",0,IF(SUMPRODUCT(--(Parts!$A$2:$A$101=F485))=1,N(G485)*SUMPRODUCT(--(Parts!$A$2:$A$101=F485),Parts!$C$2:$C$101),0)))</f>
        <v/>
      </c>
      <c r="I485" s="20"/>
      <c r="J485" s="19" t="str">
        <f>IF($B485="","",N(I485)*N(Dashboard!$B$6))</f>
        <v/>
      </c>
      <c r="K485" s="19" t="str">
        <f>IF($B485="","",H485+J485)</f>
        <v/>
      </c>
      <c r="L485" s="18" t="str">
        <f>IF(COUNTA($A485:$G485,$I485)=0,"",IF($B485="","Check ID",IF(SUMPRODUCT(--(Assets!$A$2:$A$201=$B485))&lt;&gt;1,"Check ID",IF(OR(AND($F485&lt;&gt;"",SUMPRODUCT(--(Parts!$A$2:$A$101=$F485))&lt;&gt;1),AND($F485="",N($G485)&gt;0)),"Check part",IF(OR(NOT(AND(ISNUMBER(A485),N(A485)&gt;=18264,N(A485)&lt;=73050)),NOT(OR(C485="PM",C485="Repair",C485="Inspection")),AND($F485&lt;&gt;"",$G485=""),AND($G485&lt;&gt;"",NOT(AND(ISNUMBER(G485),N(G485)&gt;=0,N(G485)&lt;=10000))),NOT(AND(ISNUMBER(I485),N(I485)&gt;=0,N(I485)&lt;=1000))),"Check inputs","OK")))))</f>
        <v/>
      </c>
      <c r="M485" s="21">
        <f>IF(AND($C485="PM",AND(ISNUMBER($A485),N($A485)&gt;=18264,N($A485)&lt;=73050)),$A485,0)</f>
        <v>0</v>
      </c>
    </row>
    <row r="486" ht="22" customHeight="1" spans="1:13" x14ac:dyDescent="0.25">
      <c r="A486" s="14"/>
      <c r="B486" s="12"/>
      <c r="C486" s="12"/>
      <c r="D486" s="13"/>
      <c r="E486" s="13"/>
      <c r="F486" s="12"/>
      <c r="G486" s="12"/>
      <c r="H486" s="19" t="str">
        <f>IF($B486="","",IF(F486="",0,IF(SUMPRODUCT(--(Parts!$A$2:$A$101=F486))=1,N(G486)*SUMPRODUCT(--(Parts!$A$2:$A$101=F486),Parts!$C$2:$C$101),0)))</f>
        <v/>
      </c>
      <c r="I486" s="20"/>
      <c r="J486" s="19" t="str">
        <f>IF($B486="","",N(I486)*N(Dashboard!$B$6))</f>
        <v/>
      </c>
      <c r="K486" s="19" t="str">
        <f>IF($B486="","",H486+J486)</f>
        <v/>
      </c>
      <c r="L486" s="18" t="str">
        <f>IF(COUNTA($A486:$G486,$I486)=0,"",IF($B486="","Check ID",IF(SUMPRODUCT(--(Assets!$A$2:$A$201=$B486))&lt;&gt;1,"Check ID",IF(OR(AND($F486&lt;&gt;"",SUMPRODUCT(--(Parts!$A$2:$A$101=$F486))&lt;&gt;1),AND($F486="",N($G486)&gt;0)),"Check part",IF(OR(NOT(AND(ISNUMBER(A486),N(A486)&gt;=18264,N(A486)&lt;=73050)),NOT(OR(C486="PM",C486="Repair",C486="Inspection")),AND($F486&lt;&gt;"",$G486=""),AND($G486&lt;&gt;"",NOT(AND(ISNUMBER(G486),N(G486)&gt;=0,N(G486)&lt;=10000))),NOT(AND(ISNUMBER(I486),N(I486)&gt;=0,N(I486)&lt;=1000))),"Check inputs","OK")))))</f>
        <v/>
      </c>
      <c r="M486" s="21">
        <f>IF(AND($C486="PM",AND(ISNUMBER($A486),N($A486)&gt;=18264,N($A486)&lt;=73050)),$A486,0)</f>
        <v>0</v>
      </c>
    </row>
    <row r="487" ht="22" customHeight="1" spans="1:13" x14ac:dyDescent="0.25">
      <c r="A487" s="14"/>
      <c r="B487" s="12"/>
      <c r="C487" s="12"/>
      <c r="D487" s="13"/>
      <c r="E487" s="13"/>
      <c r="F487" s="12"/>
      <c r="G487" s="12"/>
      <c r="H487" s="19" t="str">
        <f>IF($B487="","",IF(F487="",0,IF(SUMPRODUCT(--(Parts!$A$2:$A$101=F487))=1,N(G487)*SUMPRODUCT(--(Parts!$A$2:$A$101=F487),Parts!$C$2:$C$101),0)))</f>
        <v/>
      </c>
      <c r="I487" s="20"/>
      <c r="J487" s="19" t="str">
        <f>IF($B487="","",N(I487)*N(Dashboard!$B$6))</f>
        <v/>
      </c>
      <c r="K487" s="19" t="str">
        <f>IF($B487="","",H487+J487)</f>
        <v/>
      </c>
      <c r="L487" s="18" t="str">
        <f>IF(COUNTA($A487:$G487,$I487)=0,"",IF($B487="","Check ID",IF(SUMPRODUCT(--(Assets!$A$2:$A$201=$B487))&lt;&gt;1,"Check ID",IF(OR(AND($F487&lt;&gt;"",SUMPRODUCT(--(Parts!$A$2:$A$101=$F487))&lt;&gt;1),AND($F487="",N($G487)&gt;0)),"Check part",IF(OR(NOT(AND(ISNUMBER(A487),N(A487)&gt;=18264,N(A487)&lt;=73050)),NOT(OR(C487="PM",C487="Repair",C487="Inspection")),AND($F487&lt;&gt;"",$G487=""),AND($G487&lt;&gt;"",NOT(AND(ISNUMBER(G487),N(G487)&gt;=0,N(G487)&lt;=10000))),NOT(AND(ISNUMBER(I487),N(I487)&gt;=0,N(I487)&lt;=1000))),"Check inputs","OK")))))</f>
        <v/>
      </c>
      <c r="M487" s="21">
        <f>IF(AND($C487="PM",AND(ISNUMBER($A487),N($A487)&gt;=18264,N($A487)&lt;=73050)),$A487,0)</f>
        <v>0</v>
      </c>
    </row>
    <row r="488" ht="22" customHeight="1" spans="1:13" x14ac:dyDescent="0.25">
      <c r="A488" s="14"/>
      <c r="B488" s="12"/>
      <c r="C488" s="12"/>
      <c r="D488" s="13"/>
      <c r="E488" s="13"/>
      <c r="F488" s="12"/>
      <c r="G488" s="12"/>
      <c r="H488" s="19" t="str">
        <f>IF($B488="","",IF(F488="",0,IF(SUMPRODUCT(--(Parts!$A$2:$A$101=F488))=1,N(G488)*SUMPRODUCT(--(Parts!$A$2:$A$101=F488),Parts!$C$2:$C$101),0)))</f>
        <v/>
      </c>
      <c r="I488" s="20"/>
      <c r="J488" s="19" t="str">
        <f>IF($B488="","",N(I488)*N(Dashboard!$B$6))</f>
        <v/>
      </c>
      <c r="K488" s="19" t="str">
        <f>IF($B488="","",H488+J488)</f>
        <v/>
      </c>
      <c r="L488" s="18" t="str">
        <f>IF(COUNTA($A488:$G488,$I488)=0,"",IF($B488="","Check ID",IF(SUMPRODUCT(--(Assets!$A$2:$A$201=$B488))&lt;&gt;1,"Check ID",IF(OR(AND($F488&lt;&gt;"",SUMPRODUCT(--(Parts!$A$2:$A$101=$F488))&lt;&gt;1),AND($F488="",N($G488)&gt;0)),"Check part",IF(OR(NOT(AND(ISNUMBER(A488),N(A488)&gt;=18264,N(A488)&lt;=73050)),NOT(OR(C488="PM",C488="Repair",C488="Inspection")),AND($F488&lt;&gt;"",$G488=""),AND($G488&lt;&gt;"",NOT(AND(ISNUMBER(G488),N(G488)&gt;=0,N(G488)&lt;=10000))),NOT(AND(ISNUMBER(I488),N(I488)&gt;=0,N(I488)&lt;=1000))),"Check inputs","OK")))))</f>
        <v/>
      </c>
      <c r="M488" s="21">
        <f>IF(AND($C488="PM",AND(ISNUMBER($A488),N($A488)&gt;=18264,N($A488)&lt;=73050)),$A488,0)</f>
        <v>0</v>
      </c>
    </row>
    <row r="489" ht="22" customHeight="1" spans="1:13" x14ac:dyDescent="0.25">
      <c r="A489" s="14"/>
      <c r="B489" s="12"/>
      <c r="C489" s="12"/>
      <c r="D489" s="13"/>
      <c r="E489" s="13"/>
      <c r="F489" s="12"/>
      <c r="G489" s="12"/>
      <c r="H489" s="19" t="str">
        <f>IF($B489="","",IF(F489="",0,IF(SUMPRODUCT(--(Parts!$A$2:$A$101=F489))=1,N(G489)*SUMPRODUCT(--(Parts!$A$2:$A$101=F489),Parts!$C$2:$C$101),0)))</f>
        <v/>
      </c>
      <c r="I489" s="20"/>
      <c r="J489" s="19" t="str">
        <f>IF($B489="","",N(I489)*N(Dashboard!$B$6))</f>
        <v/>
      </c>
      <c r="K489" s="19" t="str">
        <f>IF($B489="","",H489+J489)</f>
        <v/>
      </c>
      <c r="L489" s="18" t="str">
        <f>IF(COUNTA($A489:$G489,$I489)=0,"",IF($B489="","Check ID",IF(SUMPRODUCT(--(Assets!$A$2:$A$201=$B489))&lt;&gt;1,"Check ID",IF(OR(AND($F489&lt;&gt;"",SUMPRODUCT(--(Parts!$A$2:$A$101=$F489))&lt;&gt;1),AND($F489="",N($G489)&gt;0)),"Check part",IF(OR(NOT(AND(ISNUMBER(A489),N(A489)&gt;=18264,N(A489)&lt;=73050)),NOT(OR(C489="PM",C489="Repair",C489="Inspection")),AND($F489&lt;&gt;"",$G489=""),AND($G489&lt;&gt;"",NOT(AND(ISNUMBER(G489),N(G489)&gt;=0,N(G489)&lt;=10000))),NOT(AND(ISNUMBER(I489),N(I489)&gt;=0,N(I489)&lt;=1000))),"Check inputs","OK")))))</f>
        <v/>
      </c>
      <c r="M489" s="21">
        <f>IF(AND($C489="PM",AND(ISNUMBER($A489),N($A489)&gt;=18264,N($A489)&lt;=73050)),$A489,0)</f>
        <v>0</v>
      </c>
    </row>
    <row r="490" ht="22" customHeight="1" spans="1:13" x14ac:dyDescent="0.25">
      <c r="A490" s="14"/>
      <c r="B490" s="12"/>
      <c r="C490" s="12"/>
      <c r="D490" s="13"/>
      <c r="E490" s="13"/>
      <c r="F490" s="12"/>
      <c r="G490" s="12"/>
      <c r="H490" s="19" t="str">
        <f>IF($B490="","",IF(F490="",0,IF(SUMPRODUCT(--(Parts!$A$2:$A$101=F490))=1,N(G490)*SUMPRODUCT(--(Parts!$A$2:$A$101=F490),Parts!$C$2:$C$101),0)))</f>
        <v/>
      </c>
      <c r="I490" s="20"/>
      <c r="J490" s="19" t="str">
        <f>IF($B490="","",N(I490)*N(Dashboard!$B$6))</f>
        <v/>
      </c>
      <c r="K490" s="19" t="str">
        <f>IF($B490="","",H490+J490)</f>
        <v/>
      </c>
      <c r="L490" s="18" t="str">
        <f>IF(COUNTA($A490:$G490,$I490)=0,"",IF($B490="","Check ID",IF(SUMPRODUCT(--(Assets!$A$2:$A$201=$B490))&lt;&gt;1,"Check ID",IF(OR(AND($F490&lt;&gt;"",SUMPRODUCT(--(Parts!$A$2:$A$101=$F490))&lt;&gt;1),AND($F490="",N($G490)&gt;0)),"Check part",IF(OR(NOT(AND(ISNUMBER(A490),N(A490)&gt;=18264,N(A490)&lt;=73050)),NOT(OR(C490="PM",C490="Repair",C490="Inspection")),AND($F490&lt;&gt;"",$G490=""),AND($G490&lt;&gt;"",NOT(AND(ISNUMBER(G490),N(G490)&gt;=0,N(G490)&lt;=10000))),NOT(AND(ISNUMBER(I490),N(I490)&gt;=0,N(I490)&lt;=1000))),"Check inputs","OK")))))</f>
        <v/>
      </c>
      <c r="M490" s="21">
        <f>IF(AND($C490="PM",AND(ISNUMBER($A490),N($A490)&gt;=18264,N($A490)&lt;=73050)),$A490,0)</f>
        <v>0</v>
      </c>
    </row>
    <row r="491" ht="22" customHeight="1" spans="1:13" x14ac:dyDescent="0.25">
      <c r="A491" s="14"/>
      <c r="B491" s="12"/>
      <c r="C491" s="12"/>
      <c r="D491" s="13"/>
      <c r="E491" s="13"/>
      <c r="F491" s="12"/>
      <c r="G491" s="12"/>
      <c r="H491" s="19" t="str">
        <f>IF($B491="","",IF(F491="",0,IF(SUMPRODUCT(--(Parts!$A$2:$A$101=F491))=1,N(G491)*SUMPRODUCT(--(Parts!$A$2:$A$101=F491),Parts!$C$2:$C$101),0)))</f>
        <v/>
      </c>
      <c r="I491" s="20"/>
      <c r="J491" s="19" t="str">
        <f>IF($B491="","",N(I491)*N(Dashboard!$B$6))</f>
        <v/>
      </c>
      <c r="K491" s="19" t="str">
        <f>IF($B491="","",H491+J491)</f>
        <v/>
      </c>
      <c r="L491" s="18" t="str">
        <f>IF(COUNTA($A491:$G491,$I491)=0,"",IF($B491="","Check ID",IF(SUMPRODUCT(--(Assets!$A$2:$A$201=$B491))&lt;&gt;1,"Check ID",IF(OR(AND($F491&lt;&gt;"",SUMPRODUCT(--(Parts!$A$2:$A$101=$F491))&lt;&gt;1),AND($F491="",N($G491)&gt;0)),"Check part",IF(OR(NOT(AND(ISNUMBER(A491),N(A491)&gt;=18264,N(A491)&lt;=73050)),NOT(OR(C491="PM",C491="Repair",C491="Inspection")),AND($F491&lt;&gt;"",$G491=""),AND($G491&lt;&gt;"",NOT(AND(ISNUMBER(G491),N(G491)&gt;=0,N(G491)&lt;=10000))),NOT(AND(ISNUMBER(I491),N(I491)&gt;=0,N(I491)&lt;=1000))),"Check inputs","OK")))))</f>
        <v/>
      </c>
      <c r="M491" s="21">
        <f>IF(AND($C491="PM",AND(ISNUMBER($A491),N($A491)&gt;=18264,N($A491)&lt;=73050)),$A491,0)</f>
        <v>0</v>
      </c>
    </row>
    <row r="492" ht="22" customHeight="1" spans="1:13" x14ac:dyDescent="0.25">
      <c r="A492" s="14"/>
      <c r="B492" s="12"/>
      <c r="C492" s="12"/>
      <c r="D492" s="13"/>
      <c r="E492" s="13"/>
      <c r="F492" s="12"/>
      <c r="G492" s="12"/>
      <c r="H492" s="19" t="str">
        <f>IF($B492="","",IF(F492="",0,IF(SUMPRODUCT(--(Parts!$A$2:$A$101=F492))=1,N(G492)*SUMPRODUCT(--(Parts!$A$2:$A$101=F492),Parts!$C$2:$C$101),0)))</f>
        <v/>
      </c>
      <c r="I492" s="20"/>
      <c r="J492" s="19" t="str">
        <f>IF($B492="","",N(I492)*N(Dashboard!$B$6))</f>
        <v/>
      </c>
      <c r="K492" s="19" t="str">
        <f>IF($B492="","",H492+J492)</f>
        <v/>
      </c>
      <c r="L492" s="18" t="str">
        <f>IF(COUNTA($A492:$G492,$I492)=0,"",IF($B492="","Check ID",IF(SUMPRODUCT(--(Assets!$A$2:$A$201=$B492))&lt;&gt;1,"Check ID",IF(OR(AND($F492&lt;&gt;"",SUMPRODUCT(--(Parts!$A$2:$A$101=$F492))&lt;&gt;1),AND($F492="",N($G492)&gt;0)),"Check part",IF(OR(NOT(AND(ISNUMBER(A492),N(A492)&gt;=18264,N(A492)&lt;=73050)),NOT(OR(C492="PM",C492="Repair",C492="Inspection")),AND($F492&lt;&gt;"",$G492=""),AND($G492&lt;&gt;"",NOT(AND(ISNUMBER(G492),N(G492)&gt;=0,N(G492)&lt;=10000))),NOT(AND(ISNUMBER(I492),N(I492)&gt;=0,N(I492)&lt;=1000))),"Check inputs","OK")))))</f>
        <v/>
      </c>
      <c r="M492" s="21">
        <f>IF(AND($C492="PM",AND(ISNUMBER($A492),N($A492)&gt;=18264,N($A492)&lt;=73050)),$A492,0)</f>
        <v>0</v>
      </c>
    </row>
    <row r="493" ht="22" customHeight="1" spans="1:13" x14ac:dyDescent="0.25">
      <c r="A493" s="14"/>
      <c r="B493" s="12"/>
      <c r="C493" s="12"/>
      <c r="D493" s="13"/>
      <c r="E493" s="13"/>
      <c r="F493" s="12"/>
      <c r="G493" s="12"/>
      <c r="H493" s="19" t="str">
        <f>IF($B493="","",IF(F493="",0,IF(SUMPRODUCT(--(Parts!$A$2:$A$101=F493))=1,N(G493)*SUMPRODUCT(--(Parts!$A$2:$A$101=F493),Parts!$C$2:$C$101),0)))</f>
        <v/>
      </c>
      <c r="I493" s="20"/>
      <c r="J493" s="19" t="str">
        <f>IF($B493="","",N(I493)*N(Dashboard!$B$6))</f>
        <v/>
      </c>
      <c r="K493" s="19" t="str">
        <f>IF($B493="","",H493+J493)</f>
        <v/>
      </c>
      <c r="L493" s="18" t="str">
        <f>IF(COUNTA($A493:$G493,$I493)=0,"",IF($B493="","Check ID",IF(SUMPRODUCT(--(Assets!$A$2:$A$201=$B493))&lt;&gt;1,"Check ID",IF(OR(AND($F493&lt;&gt;"",SUMPRODUCT(--(Parts!$A$2:$A$101=$F493))&lt;&gt;1),AND($F493="",N($G493)&gt;0)),"Check part",IF(OR(NOT(AND(ISNUMBER(A493),N(A493)&gt;=18264,N(A493)&lt;=73050)),NOT(OR(C493="PM",C493="Repair",C493="Inspection")),AND($F493&lt;&gt;"",$G493=""),AND($G493&lt;&gt;"",NOT(AND(ISNUMBER(G493),N(G493)&gt;=0,N(G493)&lt;=10000))),NOT(AND(ISNUMBER(I493),N(I493)&gt;=0,N(I493)&lt;=1000))),"Check inputs","OK")))))</f>
        <v/>
      </c>
      <c r="M493" s="21">
        <f>IF(AND($C493="PM",AND(ISNUMBER($A493),N($A493)&gt;=18264,N($A493)&lt;=73050)),$A493,0)</f>
        <v>0</v>
      </c>
    </row>
    <row r="494" ht="22" customHeight="1" spans="1:13" x14ac:dyDescent="0.25">
      <c r="A494" s="14"/>
      <c r="B494" s="12"/>
      <c r="C494" s="12"/>
      <c r="D494" s="13"/>
      <c r="E494" s="13"/>
      <c r="F494" s="12"/>
      <c r="G494" s="12"/>
      <c r="H494" s="19" t="str">
        <f>IF($B494="","",IF(F494="",0,IF(SUMPRODUCT(--(Parts!$A$2:$A$101=F494))=1,N(G494)*SUMPRODUCT(--(Parts!$A$2:$A$101=F494),Parts!$C$2:$C$101),0)))</f>
        <v/>
      </c>
      <c r="I494" s="20"/>
      <c r="J494" s="19" t="str">
        <f>IF($B494="","",N(I494)*N(Dashboard!$B$6))</f>
        <v/>
      </c>
      <c r="K494" s="19" t="str">
        <f>IF($B494="","",H494+J494)</f>
        <v/>
      </c>
      <c r="L494" s="18" t="str">
        <f>IF(COUNTA($A494:$G494,$I494)=0,"",IF($B494="","Check ID",IF(SUMPRODUCT(--(Assets!$A$2:$A$201=$B494))&lt;&gt;1,"Check ID",IF(OR(AND($F494&lt;&gt;"",SUMPRODUCT(--(Parts!$A$2:$A$101=$F494))&lt;&gt;1),AND($F494="",N($G494)&gt;0)),"Check part",IF(OR(NOT(AND(ISNUMBER(A494),N(A494)&gt;=18264,N(A494)&lt;=73050)),NOT(OR(C494="PM",C494="Repair",C494="Inspection")),AND($F494&lt;&gt;"",$G494=""),AND($G494&lt;&gt;"",NOT(AND(ISNUMBER(G494),N(G494)&gt;=0,N(G494)&lt;=10000))),NOT(AND(ISNUMBER(I494),N(I494)&gt;=0,N(I494)&lt;=1000))),"Check inputs","OK")))))</f>
        <v/>
      </c>
      <c r="M494" s="21">
        <f>IF(AND($C494="PM",AND(ISNUMBER($A494),N($A494)&gt;=18264,N($A494)&lt;=73050)),$A494,0)</f>
        <v>0</v>
      </c>
    </row>
    <row r="495" ht="22" customHeight="1" spans="1:13" x14ac:dyDescent="0.25">
      <c r="A495" s="14"/>
      <c r="B495" s="12"/>
      <c r="C495" s="12"/>
      <c r="D495" s="13"/>
      <c r="E495" s="13"/>
      <c r="F495" s="12"/>
      <c r="G495" s="12"/>
      <c r="H495" s="19" t="str">
        <f>IF($B495="","",IF(F495="",0,IF(SUMPRODUCT(--(Parts!$A$2:$A$101=F495))=1,N(G495)*SUMPRODUCT(--(Parts!$A$2:$A$101=F495),Parts!$C$2:$C$101),0)))</f>
        <v/>
      </c>
      <c r="I495" s="20"/>
      <c r="J495" s="19" t="str">
        <f>IF($B495="","",N(I495)*N(Dashboard!$B$6))</f>
        <v/>
      </c>
      <c r="K495" s="19" t="str">
        <f>IF($B495="","",H495+J495)</f>
        <v/>
      </c>
      <c r="L495" s="18" t="str">
        <f>IF(COUNTA($A495:$G495,$I495)=0,"",IF($B495="","Check ID",IF(SUMPRODUCT(--(Assets!$A$2:$A$201=$B495))&lt;&gt;1,"Check ID",IF(OR(AND($F495&lt;&gt;"",SUMPRODUCT(--(Parts!$A$2:$A$101=$F495))&lt;&gt;1),AND($F495="",N($G495)&gt;0)),"Check part",IF(OR(NOT(AND(ISNUMBER(A495),N(A495)&gt;=18264,N(A495)&lt;=73050)),NOT(OR(C495="PM",C495="Repair",C495="Inspection")),AND($F495&lt;&gt;"",$G495=""),AND($G495&lt;&gt;"",NOT(AND(ISNUMBER(G495),N(G495)&gt;=0,N(G495)&lt;=10000))),NOT(AND(ISNUMBER(I495),N(I495)&gt;=0,N(I495)&lt;=1000))),"Check inputs","OK")))))</f>
        <v/>
      </c>
      <c r="M495" s="21">
        <f>IF(AND($C495="PM",AND(ISNUMBER($A495),N($A495)&gt;=18264,N($A495)&lt;=73050)),$A495,0)</f>
        <v>0</v>
      </c>
    </row>
    <row r="496" ht="22" customHeight="1" spans="1:13" x14ac:dyDescent="0.25">
      <c r="A496" s="14"/>
      <c r="B496" s="12"/>
      <c r="C496" s="12"/>
      <c r="D496" s="13"/>
      <c r="E496" s="13"/>
      <c r="F496" s="12"/>
      <c r="G496" s="12"/>
      <c r="H496" s="19" t="str">
        <f>IF($B496="","",IF(F496="",0,IF(SUMPRODUCT(--(Parts!$A$2:$A$101=F496))=1,N(G496)*SUMPRODUCT(--(Parts!$A$2:$A$101=F496),Parts!$C$2:$C$101),0)))</f>
        <v/>
      </c>
      <c r="I496" s="20"/>
      <c r="J496" s="19" t="str">
        <f>IF($B496="","",N(I496)*N(Dashboard!$B$6))</f>
        <v/>
      </c>
      <c r="K496" s="19" t="str">
        <f>IF($B496="","",H496+J496)</f>
        <v/>
      </c>
      <c r="L496" s="18" t="str">
        <f>IF(COUNTA($A496:$G496,$I496)=0,"",IF($B496="","Check ID",IF(SUMPRODUCT(--(Assets!$A$2:$A$201=$B496))&lt;&gt;1,"Check ID",IF(OR(AND($F496&lt;&gt;"",SUMPRODUCT(--(Parts!$A$2:$A$101=$F496))&lt;&gt;1),AND($F496="",N($G496)&gt;0)),"Check part",IF(OR(NOT(AND(ISNUMBER(A496),N(A496)&gt;=18264,N(A496)&lt;=73050)),NOT(OR(C496="PM",C496="Repair",C496="Inspection")),AND($F496&lt;&gt;"",$G496=""),AND($G496&lt;&gt;"",NOT(AND(ISNUMBER(G496),N(G496)&gt;=0,N(G496)&lt;=10000))),NOT(AND(ISNUMBER(I496),N(I496)&gt;=0,N(I496)&lt;=1000))),"Check inputs","OK")))))</f>
        <v/>
      </c>
      <c r="M496" s="21">
        <f>IF(AND($C496="PM",AND(ISNUMBER($A496),N($A496)&gt;=18264,N($A496)&lt;=73050)),$A496,0)</f>
        <v>0</v>
      </c>
    </row>
    <row r="497" ht="22" customHeight="1" spans="1:13" x14ac:dyDescent="0.25">
      <c r="A497" s="14"/>
      <c r="B497" s="12"/>
      <c r="C497" s="12"/>
      <c r="D497" s="13"/>
      <c r="E497" s="13"/>
      <c r="F497" s="12"/>
      <c r="G497" s="12"/>
      <c r="H497" s="19" t="str">
        <f>IF($B497="","",IF(F497="",0,IF(SUMPRODUCT(--(Parts!$A$2:$A$101=F497))=1,N(G497)*SUMPRODUCT(--(Parts!$A$2:$A$101=F497),Parts!$C$2:$C$101),0)))</f>
        <v/>
      </c>
      <c r="I497" s="20"/>
      <c r="J497" s="19" t="str">
        <f>IF($B497="","",N(I497)*N(Dashboard!$B$6))</f>
        <v/>
      </c>
      <c r="K497" s="19" t="str">
        <f>IF($B497="","",H497+J497)</f>
        <v/>
      </c>
      <c r="L497" s="18" t="str">
        <f>IF(COUNTA($A497:$G497,$I497)=0,"",IF($B497="","Check ID",IF(SUMPRODUCT(--(Assets!$A$2:$A$201=$B497))&lt;&gt;1,"Check ID",IF(OR(AND($F497&lt;&gt;"",SUMPRODUCT(--(Parts!$A$2:$A$101=$F497))&lt;&gt;1),AND($F497="",N($G497)&gt;0)),"Check part",IF(OR(NOT(AND(ISNUMBER(A497),N(A497)&gt;=18264,N(A497)&lt;=73050)),NOT(OR(C497="PM",C497="Repair",C497="Inspection")),AND($F497&lt;&gt;"",$G497=""),AND($G497&lt;&gt;"",NOT(AND(ISNUMBER(G497),N(G497)&gt;=0,N(G497)&lt;=10000))),NOT(AND(ISNUMBER(I497),N(I497)&gt;=0,N(I497)&lt;=1000))),"Check inputs","OK")))))</f>
        <v/>
      </c>
      <c r="M497" s="21">
        <f>IF(AND($C497="PM",AND(ISNUMBER($A497),N($A497)&gt;=18264,N($A497)&lt;=73050)),$A497,0)</f>
        <v>0</v>
      </c>
    </row>
    <row r="498" ht="22" customHeight="1" spans="1:13" x14ac:dyDescent="0.25">
      <c r="A498" s="14"/>
      <c r="B498" s="12"/>
      <c r="C498" s="12"/>
      <c r="D498" s="13"/>
      <c r="E498" s="13"/>
      <c r="F498" s="12"/>
      <c r="G498" s="12"/>
      <c r="H498" s="19" t="str">
        <f>IF($B498="","",IF(F498="",0,IF(SUMPRODUCT(--(Parts!$A$2:$A$101=F498))=1,N(G498)*SUMPRODUCT(--(Parts!$A$2:$A$101=F498),Parts!$C$2:$C$101),0)))</f>
        <v/>
      </c>
      <c r="I498" s="20"/>
      <c r="J498" s="19" t="str">
        <f>IF($B498="","",N(I498)*N(Dashboard!$B$6))</f>
        <v/>
      </c>
      <c r="K498" s="19" t="str">
        <f>IF($B498="","",H498+J498)</f>
        <v/>
      </c>
      <c r="L498" s="18" t="str">
        <f>IF(COUNTA($A498:$G498,$I498)=0,"",IF($B498="","Check ID",IF(SUMPRODUCT(--(Assets!$A$2:$A$201=$B498))&lt;&gt;1,"Check ID",IF(OR(AND($F498&lt;&gt;"",SUMPRODUCT(--(Parts!$A$2:$A$101=$F498))&lt;&gt;1),AND($F498="",N($G498)&gt;0)),"Check part",IF(OR(NOT(AND(ISNUMBER(A498),N(A498)&gt;=18264,N(A498)&lt;=73050)),NOT(OR(C498="PM",C498="Repair",C498="Inspection")),AND($F498&lt;&gt;"",$G498=""),AND($G498&lt;&gt;"",NOT(AND(ISNUMBER(G498),N(G498)&gt;=0,N(G498)&lt;=10000))),NOT(AND(ISNUMBER(I498),N(I498)&gt;=0,N(I498)&lt;=1000))),"Check inputs","OK")))))</f>
        <v/>
      </c>
      <c r="M498" s="21">
        <f>IF(AND($C498="PM",AND(ISNUMBER($A498),N($A498)&gt;=18264,N($A498)&lt;=73050)),$A498,0)</f>
        <v>0</v>
      </c>
    </row>
    <row r="499" ht="22" customHeight="1" spans="1:13" x14ac:dyDescent="0.25">
      <c r="A499" s="14"/>
      <c r="B499" s="12"/>
      <c r="C499" s="12"/>
      <c r="D499" s="13"/>
      <c r="E499" s="13"/>
      <c r="F499" s="12"/>
      <c r="G499" s="12"/>
      <c r="H499" s="19" t="str">
        <f>IF($B499="","",IF(F499="",0,IF(SUMPRODUCT(--(Parts!$A$2:$A$101=F499))=1,N(G499)*SUMPRODUCT(--(Parts!$A$2:$A$101=F499),Parts!$C$2:$C$101),0)))</f>
        <v/>
      </c>
      <c r="I499" s="20"/>
      <c r="J499" s="19" t="str">
        <f>IF($B499="","",N(I499)*N(Dashboard!$B$6))</f>
        <v/>
      </c>
      <c r="K499" s="19" t="str">
        <f>IF($B499="","",H499+J499)</f>
        <v/>
      </c>
      <c r="L499" s="18" t="str">
        <f>IF(COUNTA($A499:$G499,$I499)=0,"",IF($B499="","Check ID",IF(SUMPRODUCT(--(Assets!$A$2:$A$201=$B499))&lt;&gt;1,"Check ID",IF(OR(AND($F499&lt;&gt;"",SUMPRODUCT(--(Parts!$A$2:$A$101=$F499))&lt;&gt;1),AND($F499="",N($G499)&gt;0)),"Check part",IF(OR(NOT(AND(ISNUMBER(A499),N(A499)&gt;=18264,N(A499)&lt;=73050)),NOT(OR(C499="PM",C499="Repair",C499="Inspection")),AND($F499&lt;&gt;"",$G499=""),AND($G499&lt;&gt;"",NOT(AND(ISNUMBER(G499),N(G499)&gt;=0,N(G499)&lt;=10000))),NOT(AND(ISNUMBER(I499),N(I499)&gt;=0,N(I499)&lt;=1000))),"Check inputs","OK")))))</f>
        <v/>
      </c>
      <c r="M499" s="21">
        <f>IF(AND($C499="PM",AND(ISNUMBER($A499),N($A499)&gt;=18264,N($A499)&lt;=73050)),$A499,0)</f>
        <v>0</v>
      </c>
    </row>
    <row r="500" ht="22" customHeight="1" spans="1:13" x14ac:dyDescent="0.25">
      <c r="A500" s="14"/>
      <c r="B500" s="12"/>
      <c r="C500" s="12"/>
      <c r="D500" s="13"/>
      <c r="E500" s="13"/>
      <c r="F500" s="12"/>
      <c r="G500" s="12"/>
      <c r="H500" s="19" t="str">
        <f>IF($B500="","",IF(F500="",0,IF(SUMPRODUCT(--(Parts!$A$2:$A$101=F500))=1,N(G500)*SUMPRODUCT(--(Parts!$A$2:$A$101=F500),Parts!$C$2:$C$101),0)))</f>
        <v/>
      </c>
      <c r="I500" s="20"/>
      <c r="J500" s="19" t="str">
        <f>IF($B500="","",N(I500)*N(Dashboard!$B$6))</f>
        <v/>
      </c>
      <c r="K500" s="19" t="str">
        <f>IF($B500="","",H500+J500)</f>
        <v/>
      </c>
      <c r="L500" s="18" t="str">
        <f>IF(COUNTA($A500:$G500,$I500)=0,"",IF($B500="","Check ID",IF(SUMPRODUCT(--(Assets!$A$2:$A$201=$B500))&lt;&gt;1,"Check ID",IF(OR(AND($F500&lt;&gt;"",SUMPRODUCT(--(Parts!$A$2:$A$101=$F500))&lt;&gt;1),AND($F500="",N($G500)&gt;0)),"Check part",IF(OR(NOT(AND(ISNUMBER(A500),N(A500)&gt;=18264,N(A500)&lt;=73050)),NOT(OR(C500="PM",C500="Repair",C500="Inspection")),AND($F500&lt;&gt;"",$G500=""),AND($G500&lt;&gt;"",NOT(AND(ISNUMBER(G500),N(G500)&gt;=0,N(G500)&lt;=10000))),NOT(AND(ISNUMBER(I500),N(I500)&gt;=0,N(I500)&lt;=1000))),"Check inputs","OK")))))</f>
        <v/>
      </c>
      <c r="M500" s="21">
        <f>IF(AND($C500="PM",AND(ISNUMBER($A500),N($A500)&gt;=18264,N($A500)&lt;=73050)),$A500,0)</f>
        <v>0</v>
      </c>
    </row>
    <row r="501" ht="22" customHeight="1" spans="1:13" x14ac:dyDescent="0.25">
      <c r="A501" s="14"/>
      <c r="B501" s="12"/>
      <c r="C501" s="12"/>
      <c r="D501" s="13"/>
      <c r="E501" s="13"/>
      <c r="F501" s="12"/>
      <c r="G501" s="12"/>
      <c r="H501" s="19" t="str">
        <f>IF($B501="","",IF(F501="",0,IF(SUMPRODUCT(--(Parts!$A$2:$A$101=F501))=1,N(G501)*SUMPRODUCT(--(Parts!$A$2:$A$101=F501),Parts!$C$2:$C$101),0)))</f>
        <v/>
      </c>
      <c r="I501" s="20"/>
      <c r="J501" s="19" t="str">
        <f>IF($B501="","",N(I501)*N(Dashboard!$B$6))</f>
        <v/>
      </c>
      <c r="K501" s="19" t="str">
        <f>IF($B501="","",H501+J501)</f>
        <v/>
      </c>
      <c r="L501" s="18" t="str">
        <f>IF(COUNTA($A501:$G501,$I501)=0,"",IF($B501="","Check ID",IF(SUMPRODUCT(--(Assets!$A$2:$A$201=$B501))&lt;&gt;1,"Check ID",IF(OR(AND($F501&lt;&gt;"",SUMPRODUCT(--(Parts!$A$2:$A$101=$F501))&lt;&gt;1),AND($F501="",N($G501)&gt;0)),"Check part",IF(OR(NOT(AND(ISNUMBER(A501),N(A501)&gt;=18264,N(A501)&lt;=73050)),NOT(OR(C501="PM",C501="Repair",C501="Inspection")),AND($F501&lt;&gt;"",$G501=""),AND($G501&lt;&gt;"",NOT(AND(ISNUMBER(G501),N(G501)&gt;=0,N(G501)&lt;=10000))),NOT(AND(ISNUMBER(I501),N(I501)&gt;=0,N(I501)&lt;=1000))),"Check inputs","OK")))))</f>
        <v/>
      </c>
      <c r="M501" s="21">
        <f>IF(AND($C501="PM",AND(ISNUMBER($A501),N($A501)&gt;=18264,N($A501)&lt;=73050)),$A501,0)</f>
        <v>0</v>
      </c>
    </row>
  </sheetData>
  <conditionalFormatting sqref="L2:L501">
    <cfRule type="expression" dxfId="7" priority="20">
      <formula>$L2="Check ID"</formula>
    </cfRule>
    <cfRule type="expression" dxfId="8" priority="21">
      <formula>$L2="Check part"</formula>
    </cfRule>
    <cfRule type="expression" dxfId="9" priority="22">
      <formula>$L2="Check inputs"</formula>
    </cfRule>
  </conditionalFormatting>
  <dataValidations count="9">
    <dataValidation type="decimal" allowBlank="1" showErrorMessage="1" errorTitle="Invalid date" error="Enter a number between 18264 and 73050" sqref="A10:A501">
      <formula1>18264</formula1>
      <formula2>73050</formula2>
    </dataValidation>
    <dataValidation type="decimal" allowBlank="1" showErrorMessage="1" errorTitle="Invalid date" error="Enter a number between 18264 and 73050" sqref="A2:A501">
      <formula1>18264</formula1>
      <formula2>73050</formula2>
    </dataValidation>
    <dataValidation type="list" allowBlank="1" showErrorMessage="1" errorTitle="Unknown asset ID" error="Pick an Asset ID listed on the Assets sheet, or add the asset there first." sqref="B2:B501">
      <formula1>Assets!$A$2:$A$201</formula1>
    </dataValidation>
    <dataValidation type="list" allowBlank="1" showErrorMessage="1" errorTitle="Unknown work type" error="Pick PM, Repair or Inspection." sqref="C2:C501">
      <formula1>"PM,Repair,Inspection"</formula1>
    </dataValidation>
    <dataValidation type="list" allowBlank="1" showErrorMessage="1" errorTitle="Unknown part" error="Pick a part listed on the Parts sheet, or add the part there first." sqref="F2:F501">
      <formula1>Parts!$A$2:$A$101</formula1>
    </dataValidation>
    <dataValidation type="decimal" allowBlank="1" showErrorMessage="1" errorTitle="Invalid quantity" error="Enter a number between 0 and 10000" sqref="G10:G501">
      <formula1>0</formula1>
      <formula2>10000</formula2>
    </dataValidation>
    <dataValidation type="decimal" allowBlank="1" showErrorMessage="1" errorTitle="Invalid quantity" error="Enter a number between 0 and 10000" sqref="G2:G501">
      <formula1>0</formula1>
      <formula2>10000</formula2>
    </dataValidation>
    <dataValidation type="decimal" allowBlank="1" showErrorMessage="1" errorTitle="Invalid labor hours" error="Enter a number between 0 and 1000" sqref="I10:I501">
      <formula1>0</formula1>
      <formula2>1000</formula2>
    </dataValidation>
    <dataValidation type="decimal" allowBlank="1" showErrorMessage="1" errorTitle="Invalid labor hours" error="Enter a number between 0 and 1000" sqref="I2:I501">
      <formula1>0</formula1>
      <formula2>1000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4" customWidth="1"/>
    <col min="3" max="4" width="13" customWidth="1"/>
  </cols>
  <sheetData>
    <row r="1" ht="30" customHeight="1" spans="1:4" x14ac:dyDescent="0.25">
      <c r="A1" s="11" t="s">
        <v>74</v>
      </c>
      <c r="B1" s="11" t="s">
        <v>102</v>
      </c>
      <c r="C1" s="11" t="s">
        <v>103</v>
      </c>
      <c r="D1" s="11" t="s">
        <v>45</v>
      </c>
    </row>
    <row r="2" spans="1:4" x14ac:dyDescent="0.25">
      <c r="A2" s="12" t="s">
        <v>84</v>
      </c>
      <c r="B2" s="13" t="s">
        <v>104</v>
      </c>
      <c r="C2" s="22">
        <v>14.5</v>
      </c>
      <c r="D2" s="18" t="str">
        <f>IF(COUNTA($A2:$C2)=0,"",IF($A2="","Check ID",IF(SUMPRODUCT(--($A$2:$A$101=$A2))&gt;1,"Duplicate ID",IF(NOT(AND(ISNUMBER(C2),N(C2)&gt;=0,N(C2)&lt;=1000000)),"Check inputs","OK"))))</f>
        <v>OK</v>
      </c>
    </row>
    <row r="3" spans="1:4" x14ac:dyDescent="0.25">
      <c r="A3" s="12" t="s">
        <v>98</v>
      </c>
      <c r="B3" s="13" t="s">
        <v>105</v>
      </c>
      <c r="C3" s="22">
        <v>18.75</v>
      </c>
      <c r="D3" s="18" t="str">
        <f>IF(COUNTA($A3:$C3)=0,"",IF($A3="","Check ID",IF(SUMPRODUCT(--($A$2:$A$101=$A3))&gt;1,"Duplicate ID",IF(NOT(AND(ISNUMBER(C3),N(C3)&gt;=0,N(C3)&lt;=1000000)),"Check inputs","OK"))))</f>
        <v>OK</v>
      </c>
    </row>
    <row r="4" spans="1:4" x14ac:dyDescent="0.25">
      <c r="A4" s="12" t="s">
        <v>92</v>
      </c>
      <c r="B4" s="13" t="s">
        <v>106</v>
      </c>
      <c r="C4" s="22">
        <v>22</v>
      </c>
      <c r="D4" s="18" t="str">
        <f>IF(COUNTA($A4:$C4)=0,"",IF($A4="","Check ID",IF(SUMPRODUCT(--($A$2:$A$101=$A4))&gt;1,"Duplicate ID",IF(NOT(AND(ISNUMBER(C4),N(C4)&gt;=0,N(C4)&lt;=1000000)),"Check inputs","OK"))))</f>
        <v>OK</v>
      </c>
    </row>
    <row r="5" spans="1:4" x14ac:dyDescent="0.25">
      <c r="A5" s="12" t="s">
        <v>87</v>
      </c>
      <c r="B5" s="13" t="s">
        <v>107</v>
      </c>
      <c r="C5" s="22">
        <v>46</v>
      </c>
      <c r="D5" s="18" t="str">
        <f>IF(COUNTA($A5:$C5)=0,"",IF($A5="","Check ID",IF(SUMPRODUCT(--($A$2:$A$101=$A5))&gt;1,"Duplicate ID",IF(NOT(AND(ISNUMBER(C5),N(C5)&gt;=0,N(C5)&lt;=1000000)),"Check inputs","OK"))))</f>
        <v>OK</v>
      </c>
    </row>
    <row r="6" spans="1:4" x14ac:dyDescent="0.25">
      <c r="A6" s="12" t="s">
        <v>96</v>
      </c>
      <c r="B6" s="13" t="s">
        <v>108</v>
      </c>
      <c r="C6" s="22">
        <v>128</v>
      </c>
      <c r="D6" s="18" t="str">
        <f>IF(COUNTA($A6:$C6)=0,"",IF($A6="","Check ID",IF(SUMPRODUCT(--($A$2:$A$101=$A6))&gt;1,"Duplicate ID",IF(NOT(AND(ISNUMBER(C6),N(C6)&gt;=0,N(C6)&lt;=1000000)),"Check inputs","OK"))))</f>
        <v>OK</v>
      </c>
    </row>
    <row r="7" spans="1:4" x14ac:dyDescent="0.25">
      <c r="A7" s="12"/>
      <c r="B7" s="13"/>
      <c r="C7" s="22"/>
      <c r="D7" s="18" t="str">
        <f>IF(COUNTA($A7:$C7)=0,"",IF($A7="","Check ID",IF(SUMPRODUCT(--($A$2:$A$101=$A7))&gt;1,"Duplicate ID",IF(NOT(AND(ISNUMBER(C7),N(C7)&gt;=0,N(C7)&lt;=1000000)),"Check inputs","OK"))))</f>
        <v/>
      </c>
    </row>
    <row r="8" spans="1:4" x14ac:dyDescent="0.25">
      <c r="A8" s="12"/>
      <c r="B8" s="13"/>
      <c r="C8" s="22"/>
      <c r="D8" s="18" t="str">
        <f>IF(COUNTA($A8:$C8)=0,"",IF($A8="","Check ID",IF(SUMPRODUCT(--($A$2:$A$101=$A8))&gt;1,"Duplicate ID",IF(NOT(AND(ISNUMBER(C8),N(C8)&gt;=0,N(C8)&lt;=1000000)),"Check inputs","OK"))))</f>
        <v/>
      </c>
    </row>
    <row r="9" spans="1:4" x14ac:dyDescent="0.25">
      <c r="A9" s="12"/>
      <c r="B9" s="13"/>
      <c r="C9" s="22"/>
      <c r="D9" s="18" t="str">
        <f>IF(COUNTA($A9:$C9)=0,"",IF($A9="","Check ID",IF(SUMPRODUCT(--($A$2:$A$101=$A9))&gt;1,"Duplicate ID",IF(NOT(AND(ISNUMBER(C9),N(C9)&gt;=0,N(C9)&lt;=1000000)),"Check inputs","OK"))))</f>
        <v/>
      </c>
    </row>
    <row r="10" spans="1:4" x14ac:dyDescent="0.25">
      <c r="A10" s="12"/>
      <c r="B10" s="13"/>
      <c r="C10" s="22"/>
      <c r="D10" s="18" t="str">
        <f>IF(COUNTA($A10:$C10)=0,"",IF($A10="","Check ID",IF(SUMPRODUCT(--($A$2:$A$101=$A10))&gt;1,"Duplicate ID",IF(NOT(AND(ISNUMBER(C10),N(C10)&gt;=0,N(C10)&lt;=1000000)),"Check inputs","OK"))))</f>
        <v/>
      </c>
    </row>
    <row r="11" spans="1:4" x14ac:dyDescent="0.25">
      <c r="A11" s="12"/>
      <c r="B11" s="13"/>
      <c r="C11" s="22"/>
      <c r="D11" s="18" t="str">
        <f>IF(COUNTA($A11:$C11)=0,"",IF($A11="","Check ID",IF(SUMPRODUCT(--($A$2:$A$101=$A11))&gt;1,"Duplicate ID",IF(NOT(AND(ISNUMBER(C11),N(C11)&gt;=0,N(C11)&lt;=1000000)),"Check inputs","OK"))))</f>
        <v/>
      </c>
    </row>
    <row r="12" spans="1:4" x14ac:dyDescent="0.25">
      <c r="A12" s="12"/>
      <c r="B12" s="13"/>
      <c r="C12" s="22"/>
      <c r="D12" s="18" t="str">
        <f>IF(COUNTA($A12:$C12)=0,"",IF($A12="","Check ID",IF(SUMPRODUCT(--($A$2:$A$101=$A12))&gt;1,"Duplicate ID",IF(NOT(AND(ISNUMBER(C12),N(C12)&gt;=0,N(C12)&lt;=1000000)),"Check inputs","OK"))))</f>
        <v/>
      </c>
    </row>
    <row r="13" spans="1:4" x14ac:dyDescent="0.25">
      <c r="A13" s="12"/>
      <c r="B13" s="13"/>
      <c r="C13" s="22"/>
      <c r="D13" s="18" t="str">
        <f>IF(COUNTA($A13:$C13)=0,"",IF($A13="","Check ID",IF(SUMPRODUCT(--($A$2:$A$101=$A13))&gt;1,"Duplicate ID",IF(NOT(AND(ISNUMBER(C13),N(C13)&gt;=0,N(C13)&lt;=1000000)),"Check inputs","OK"))))</f>
        <v/>
      </c>
    </row>
    <row r="14" spans="1:4" x14ac:dyDescent="0.25">
      <c r="A14" s="12"/>
      <c r="B14" s="13"/>
      <c r="C14" s="22"/>
      <c r="D14" s="18" t="str">
        <f>IF(COUNTA($A14:$C14)=0,"",IF($A14="","Check ID",IF(SUMPRODUCT(--($A$2:$A$101=$A14))&gt;1,"Duplicate ID",IF(NOT(AND(ISNUMBER(C14),N(C14)&gt;=0,N(C14)&lt;=1000000)),"Check inputs","OK"))))</f>
        <v/>
      </c>
    </row>
    <row r="15" spans="1:4" x14ac:dyDescent="0.25">
      <c r="A15" s="12"/>
      <c r="B15" s="13"/>
      <c r="C15" s="22"/>
      <c r="D15" s="18" t="str">
        <f>IF(COUNTA($A15:$C15)=0,"",IF($A15="","Check ID",IF(SUMPRODUCT(--($A$2:$A$101=$A15))&gt;1,"Duplicate ID",IF(NOT(AND(ISNUMBER(C15),N(C15)&gt;=0,N(C15)&lt;=1000000)),"Check inputs","OK"))))</f>
        <v/>
      </c>
    </row>
    <row r="16" spans="1:4" x14ac:dyDescent="0.25">
      <c r="A16" s="12"/>
      <c r="B16" s="13"/>
      <c r="C16" s="22"/>
      <c r="D16" s="18" t="str">
        <f>IF(COUNTA($A16:$C16)=0,"",IF($A16="","Check ID",IF(SUMPRODUCT(--($A$2:$A$101=$A16))&gt;1,"Duplicate ID",IF(NOT(AND(ISNUMBER(C16),N(C16)&gt;=0,N(C16)&lt;=1000000)),"Check inputs","OK"))))</f>
        <v/>
      </c>
    </row>
    <row r="17" spans="1:4" x14ac:dyDescent="0.25">
      <c r="A17" s="12"/>
      <c r="B17" s="13"/>
      <c r="C17" s="22"/>
      <c r="D17" s="18" t="str">
        <f>IF(COUNTA($A17:$C17)=0,"",IF($A17="","Check ID",IF(SUMPRODUCT(--($A$2:$A$101=$A17))&gt;1,"Duplicate ID",IF(NOT(AND(ISNUMBER(C17),N(C17)&gt;=0,N(C17)&lt;=1000000)),"Check inputs","OK"))))</f>
        <v/>
      </c>
    </row>
    <row r="18" spans="1:4" x14ac:dyDescent="0.25">
      <c r="A18" s="12"/>
      <c r="B18" s="13"/>
      <c r="C18" s="22"/>
      <c r="D18" s="18" t="str">
        <f>IF(COUNTA($A18:$C18)=0,"",IF($A18="","Check ID",IF(SUMPRODUCT(--($A$2:$A$101=$A18))&gt;1,"Duplicate ID",IF(NOT(AND(ISNUMBER(C18),N(C18)&gt;=0,N(C18)&lt;=1000000)),"Check inputs","OK"))))</f>
        <v/>
      </c>
    </row>
    <row r="19" spans="1:4" x14ac:dyDescent="0.25">
      <c r="A19" s="12"/>
      <c r="B19" s="13"/>
      <c r="C19" s="22"/>
      <c r="D19" s="18" t="str">
        <f>IF(COUNTA($A19:$C19)=0,"",IF($A19="","Check ID",IF(SUMPRODUCT(--($A$2:$A$101=$A19))&gt;1,"Duplicate ID",IF(NOT(AND(ISNUMBER(C19),N(C19)&gt;=0,N(C19)&lt;=1000000)),"Check inputs","OK"))))</f>
        <v/>
      </c>
    </row>
    <row r="20" spans="1:4" x14ac:dyDescent="0.25">
      <c r="A20" s="12"/>
      <c r="B20" s="13"/>
      <c r="C20" s="22"/>
      <c r="D20" s="18" t="str">
        <f>IF(COUNTA($A20:$C20)=0,"",IF($A20="","Check ID",IF(SUMPRODUCT(--($A$2:$A$101=$A20))&gt;1,"Duplicate ID",IF(NOT(AND(ISNUMBER(C20),N(C20)&gt;=0,N(C20)&lt;=1000000)),"Check inputs","OK"))))</f>
        <v/>
      </c>
    </row>
    <row r="21" spans="1:4" x14ac:dyDescent="0.25">
      <c r="A21" s="12"/>
      <c r="B21" s="13"/>
      <c r="C21" s="22"/>
      <c r="D21" s="18" t="str">
        <f>IF(COUNTA($A21:$C21)=0,"",IF($A21="","Check ID",IF(SUMPRODUCT(--($A$2:$A$101=$A21))&gt;1,"Duplicate ID",IF(NOT(AND(ISNUMBER(C21),N(C21)&gt;=0,N(C21)&lt;=1000000)),"Check inputs","OK"))))</f>
        <v/>
      </c>
    </row>
    <row r="22" spans="1:4" x14ac:dyDescent="0.25">
      <c r="A22" s="12"/>
      <c r="B22" s="13"/>
      <c r="C22" s="22"/>
      <c r="D22" s="18" t="str">
        <f>IF(COUNTA($A22:$C22)=0,"",IF($A22="","Check ID",IF(SUMPRODUCT(--($A$2:$A$101=$A22))&gt;1,"Duplicate ID",IF(NOT(AND(ISNUMBER(C22),N(C22)&gt;=0,N(C22)&lt;=1000000)),"Check inputs","OK"))))</f>
        <v/>
      </c>
    </row>
    <row r="23" spans="1:4" x14ac:dyDescent="0.25">
      <c r="A23" s="12"/>
      <c r="B23" s="13"/>
      <c r="C23" s="22"/>
      <c r="D23" s="18" t="str">
        <f>IF(COUNTA($A23:$C23)=0,"",IF($A23="","Check ID",IF(SUMPRODUCT(--($A$2:$A$101=$A23))&gt;1,"Duplicate ID",IF(NOT(AND(ISNUMBER(C23),N(C23)&gt;=0,N(C23)&lt;=1000000)),"Check inputs","OK"))))</f>
        <v/>
      </c>
    </row>
    <row r="24" spans="1:4" x14ac:dyDescent="0.25">
      <c r="A24" s="12"/>
      <c r="B24" s="13"/>
      <c r="C24" s="22"/>
      <c r="D24" s="18" t="str">
        <f>IF(COUNTA($A24:$C24)=0,"",IF($A24="","Check ID",IF(SUMPRODUCT(--($A$2:$A$101=$A24))&gt;1,"Duplicate ID",IF(NOT(AND(ISNUMBER(C24),N(C24)&gt;=0,N(C24)&lt;=1000000)),"Check inputs","OK"))))</f>
        <v/>
      </c>
    </row>
    <row r="25" spans="1:4" x14ac:dyDescent="0.25">
      <c r="A25" s="12"/>
      <c r="B25" s="13"/>
      <c r="C25" s="22"/>
      <c r="D25" s="18" t="str">
        <f>IF(COUNTA($A25:$C25)=0,"",IF($A25="","Check ID",IF(SUMPRODUCT(--($A$2:$A$101=$A25))&gt;1,"Duplicate ID",IF(NOT(AND(ISNUMBER(C25),N(C25)&gt;=0,N(C25)&lt;=1000000)),"Check inputs","OK"))))</f>
        <v/>
      </c>
    </row>
    <row r="26" spans="1:4" x14ac:dyDescent="0.25">
      <c r="A26" s="12"/>
      <c r="B26" s="13"/>
      <c r="C26" s="22"/>
      <c r="D26" s="18" t="str">
        <f>IF(COUNTA($A26:$C26)=0,"",IF($A26="","Check ID",IF(SUMPRODUCT(--($A$2:$A$101=$A26))&gt;1,"Duplicate ID",IF(NOT(AND(ISNUMBER(C26),N(C26)&gt;=0,N(C26)&lt;=1000000)),"Check inputs","OK"))))</f>
        <v/>
      </c>
    </row>
    <row r="27" spans="1:4" x14ac:dyDescent="0.25">
      <c r="A27" s="12"/>
      <c r="B27" s="13"/>
      <c r="C27" s="22"/>
      <c r="D27" s="18" t="str">
        <f>IF(COUNTA($A27:$C27)=0,"",IF($A27="","Check ID",IF(SUMPRODUCT(--($A$2:$A$101=$A27))&gt;1,"Duplicate ID",IF(NOT(AND(ISNUMBER(C27),N(C27)&gt;=0,N(C27)&lt;=1000000)),"Check inputs","OK"))))</f>
        <v/>
      </c>
    </row>
    <row r="28" spans="1:4" x14ac:dyDescent="0.25">
      <c r="A28" s="12"/>
      <c r="B28" s="13"/>
      <c r="C28" s="22"/>
      <c r="D28" s="18" t="str">
        <f>IF(COUNTA($A28:$C28)=0,"",IF($A28="","Check ID",IF(SUMPRODUCT(--($A$2:$A$101=$A28))&gt;1,"Duplicate ID",IF(NOT(AND(ISNUMBER(C28),N(C28)&gt;=0,N(C28)&lt;=1000000)),"Check inputs","OK"))))</f>
        <v/>
      </c>
    </row>
    <row r="29" spans="1:4" x14ac:dyDescent="0.25">
      <c r="A29" s="12"/>
      <c r="B29" s="13"/>
      <c r="C29" s="22"/>
      <c r="D29" s="18" t="str">
        <f>IF(COUNTA($A29:$C29)=0,"",IF($A29="","Check ID",IF(SUMPRODUCT(--($A$2:$A$101=$A29))&gt;1,"Duplicate ID",IF(NOT(AND(ISNUMBER(C29),N(C29)&gt;=0,N(C29)&lt;=1000000)),"Check inputs","OK"))))</f>
        <v/>
      </c>
    </row>
    <row r="30" spans="1:4" x14ac:dyDescent="0.25">
      <c r="A30" s="12"/>
      <c r="B30" s="13"/>
      <c r="C30" s="22"/>
      <c r="D30" s="18" t="str">
        <f>IF(COUNTA($A30:$C30)=0,"",IF($A30="","Check ID",IF(SUMPRODUCT(--($A$2:$A$101=$A30))&gt;1,"Duplicate ID",IF(NOT(AND(ISNUMBER(C30),N(C30)&gt;=0,N(C30)&lt;=1000000)),"Check inputs","OK"))))</f>
        <v/>
      </c>
    </row>
    <row r="31" spans="1:4" x14ac:dyDescent="0.25">
      <c r="A31" s="12"/>
      <c r="B31" s="13"/>
      <c r="C31" s="22"/>
      <c r="D31" s="18" t="str">
        <f>IF(COUNTA($A31:$C31)=0,"",IF($A31="","Check ID",IF(SUMPRODUCT(--($A$2:$A$101=$A31))&gt;1,"Duplicate ID",IF(NOT(AND(ISNUMBER(C31),N(C31)&gt;=0,N(C31)&lt;=1000000)),"Check inputs","OK"))))</f>
        <v/>
      </c>
    </row>
    <row r="32" spans="1:4" x14ac:dyDescent="0.25">
      <c r="A32" s="12"/>
      <c r="B32" s="13"/>
      <c r="C32" s="22"/>
      <c r="D32" s="18" t="str">
        <f>IF(COUNTA($A32:$C32)=0,"",IF($A32="","Check ID",IF(SUMPRODUCT(--($A$2:$A$101=$A32))&gt;1,"Duplicate ID",IF(NOT(AND(ISNUMBER(C32),N(C32)&gt;=0,N(C32)&lt;=1000000)),"Check inputs","OK"))))</f>
        <v/>
      </c>
    </row>
    <row r="33" spans="1:4" x14ac:dyDescent="0.25">
      <c r="A33" s="12"/>
      <c r="B33" s="13"/>
      <c r="C33" s="22"/>
      <c r="D33" s="18" t="str">
        <f>IF(COUNTA($A33:$C33)=0,"",IF($A33="","Check ID",IF(SUMPRODUCT(--($A$2:$A$101=$A33))&gt;1,"Duplicate ID",IF(NOT(AND(ISNUMBER(C33),N(C33)&gt;=0,N(C33)&lt;=1000000)),"Check inputs","OK"))))</f>
        <v/>
      </c>
    </row>
    <row r="34" spans="1:4" x14ac:dyDescent="0.25">
      <c r="A34" s="12"/>
      <c r="B34" s="13"/>
      <c r="C34" s="22"/>
      <c r="D34" s="18" t="str">
        <f>IF(COUNTA($A34:$C34)=0,"",IF($A34="","Check ID",IF(SUMPRODUCT(--($A$2:$A$101=$A34))&gt;1,"Duplicate ID",IF(NOT(AND(ISNUMBER(C34),N(C34)&gt;=0,N(C34)&lt;=1000000)),"Check inputs","OK"))))</f>
        <v/>
      </c>
    </row>
    <row r="35" spans="1:4" x14ac:dyDescent="0.25">
      <c r="A35" s="12"/>
      <c r="B35" s="13"/>
      <c r="C35" s="22"/>
      <c r="D35" s="18" t="str">
        <f>IF(COUNTA($A35:$C35)=0,"",IF($A35="","Check ID",IF(SUMPRODUCT(--($A$2:$A$101=$A35))&gt;1,"Duplicate ID",IF(NOT(AND(ISNUMBER(C35),N(C35)&gt;=0,N(C35)&lt;=1000000)),"Check inputs","OK"))))</f>
        <v/>
      </c>
    </row>
    <row r="36" spans="1:4" x14ac:dyDescent="0.25">
      <c r="A36" s="12"/>
      <c r="B36" s="13"/>
      <c r="C36" s="22"/>
      <c r="D36" s="18" t="str">
        <f>IF(COUNTA($A36:$C36)=0,"",IF($A36="","Check ID",IF(SUMPRODUCT(--($A$2:$A$101=$A36))&gt;1,"Duplicate ID",IF(NOT(AND(ISNUMBER(C36),N(C36)&gt;=0,N(C36)&lt;=1000000)),"Check inputs","OK"))))</f>
        <v/>
      </c>
    </row>
    <row r="37" spans="1:4" x14ac:dyDescent="0.25">
      <c r="A37" s="12"/>
      <c r="B37" s="13"/>
      <c r="C37" s="22"/>
      <c r="D37" s="18" t="str">
        <f>IF(COUNTA($A37:$C37)=0,"",IF($A37="","Check ID",IF(SUMPRODUCT(--($A$2:$A$101=$A37))&gt;1,"Duplicate ID",IF(NOT(AND(ISNUMBER(C37),N(C37)&gt;=0,N(C37)&lt;=1000000)),"Check inputs","OK"))))</f>
        <v/>
      </c>
    </row>
    <row r="38" spans="1:4" x14ac:dyDescent="0.25">
      <c r="A38" s="12"/>
      <c r="B38" s="13"/>
      <c r="C38" s="22"/>
      <c r="D38" s="18" t="str">
        <f>IF(COUNTA($A38:$C38)=0,"",IF($A38="","Check ID",IF(SUMPRODUCT(--($A$2:$A$101=$A38))&gt;1,"Duplicate ID",IF(NOT(AND(ISNUMBER(C38),N(C38)&gt;=0,N(C38)&lt;=1000000)),"Check inputs","OK"))))</f>
        <v/>
      </c>
    </row>
    <row r="39" spans="1:4" x14ac:dyDescent="0.25">
      <c r="A39" s="12"/>
      <c r="B39" s="13"/>
      <c r="C39" s="22"/>
      <c r="D39" s="18" t="str">
        <f>IF(COUNTA($A39:$C39)=0,"",IF($A39="","Check ID",IF(SUMPRODUCT(--($A$2:$A$101=$A39))&gt;1,"Duplicate ID",IF(NOT(AND(ISNUMBER(C39),N(C39)&gt;=0,N(C39)&lt;=1000000)),"Check inputs","OK"))))</f>
        <v/>
      </c>
    </row>
    <row r="40" spans="1:4" x14ac:dyDescent="0.25">
      <c r="A40" s="12"/>
      <c r="B40" s="13"/>
      <c r="C40" s="22"/>
      <c r="D40" s="18" t="str">
        <f>IF(COUNTA($A40:$C40)=0,"",IF($A40="","Check ID",IF(SUMPRODUCT(--($A$2:$A$101=$A40))&gt;1,"Duplicate ID",IF(NOT(AND(ISNUMBER(C40),N(C40)&gt;=0,N(C40)&lt;=1000000)),"Check inputs","OK"))))</f>
        <v/>
      </c>
    </row>
    <row r="41" spans="1:4" x14ac:dyDescent="0.25">
      <c r="A41" s="12"/>
      <c r="B41" s="13"/>
      <c r="C41" s="22"/>
      <c r="D41" s="18" t="str">
        <f>IF(COUNTA($A41:$C41)=0,"",IF($A41="","Check ID",IF(SUMPRODUCT(--($A$2:$A$101=$A41))&gt;1,"Duplicate ID",IF(NOT(AND(ISNUMBER(C41),N(C41)&gt;=0,N(C41)&lt;=1000000)),"Check inputs","OK"))))</f>
        <v/>
      </c>
    </row>
    <row r="42" spans="1:4" x14ac:dyDescent="0.25">
      <c r="A42" s="12"/>
      <c r="B42" s="13"/>
      <c r="C42" s="22"/>
      <c r="D42" s="18" t="str">
        <f>IF(COUNTA($A42:$C42)=0,"",IF($A42="","Check ID",IF(SUMPRODUCT(--($A$2:$A$101=$A42))&gt;1,"Duplicate ID",IF(NOT(AND(ISNUMBER(C42),N(C42)&gt;=0,N(C42)&lt;=1000000)),"Check inputs","OK"))))</f>
        <v/>
      </c>
    </row>
    <row r="43" spans="1:4" x14ac:dyDescent="0.25">
      <c r="A43" s="12"/>
      <c r="B43" s="13"/>
      <c r="C43" s="22"/>
      <c r="D43" s="18" t="str">
        <f>IF(COUNTA($A43:$C43)=0,"",IF($A43="","Check ID",IF(SUMPRODUCT(--($A$2:$A$101=$A43))&gt;1,"Duplicate ID",IF(NOT(AND(ISNUMBER(C43),N(C43)&gt;=0,N(C43)&lt;=1000000)),"Check inputs","OK"))))</f>
        <v/>
      </c>
    </row>
    <row r="44" spans="1:4" x14ac:dyDescent="0.25">
      <c r="A44" s="12"/>
      <c r="B44" s="13"/>
      <c r="C44" s="22"/>
      <c r="D44" s="18" t="str">
        <f>IF(COUNTA($A44:$C44)=0,"",IF($A44="","Check ID",IF(SUMPRODUCT(--($A$2:$A$101=$A44))&gt;1,"Duplicate ID",IF(NOT(AND(ISNUMBER(C44),N(C44)&gt;=0,N(C44)&lt;=1000000)),"Check inputs","OK"))))</f>
        <v/>
      </c>
    </row>
    <row r="45" spans="1:4" x14ac:dyDescent="0.25">
      <c r="A45" s="12"/>
      <c r="B45" s="13"/>
      <c r="C45" s="22"/>
      <c r="D45" s="18" t="str">
        <f>IF(COUNTA($A45:$C45)=0,"",IF($A45="","Check ID",IF(SUMPRODUCT(--($A$2:$A$101=$A45))&gt;1,"Duplicate ID",IF(NOT(AND(ISNUMBER(C45),N(C45)&gt;=0,N(C45)&lt;=1000000)),"Check inputs","OK"))))</f>
        <v/>
      </c>
    </row>
    <row r="46" spans="1:4" x14ac:dyDescent="0.25">
      <c r="A46" s="12"/>
      <c r="B46" s="13"/>
      <c r="C46" s="22"/>
      <c r="D46" s="18" t="str">
        <f>IF(COUNTA($A46:$C46)=0,"",IF($A46="","Check ID",IF(SUMPRODUCT(--($A$2:$A$101=$A46))&gt;1,"Duplicate ID",IF(NOT(AND(ISNUMBER(C46),N(C46)&gt;=0,N(C46)&lt;=1000000)),"Check inputs","OK"))))</f>
        <v/>
      </c>
    </row>
    <row r="47" spans="1:4" x14ac:dyDescent="0.25">
      <c r="A47" s="12"/>
      <c r="B47" s="13"/>
      <c r="C47" s="22"/>
      <c r="D47" s="18" t="str">
        <f>IF(COUNTA($A47:$C47)=0,"",IF($A47="","Check ID",IF(SUMPRODUCT(--($A$2:$A$101=$A47))&gt;1,"Duplicate ID",IF(NOT(AND(ISNUMBER(C47),N(C47)&gt;=0,N(C47)&lt;=1000000)),"Check inputs","OK"))))</f>
        <v/>
      </c>
    </row>
    <row r="48" spans="1:4" x14ac:dyDescent="0.25">
      <c r="A48" s="12"/>
      <c r="B48" s="13"/>
      <c r="C48" s="22"/>
      <c r="D48" s="18" t="str">
        <f>IF(COUNTA($A48:$C48)=0,"",IF($A48="","Check ID",IF(SUMPRODUCT(--($A$2:$A$101=$A48))&gt;1,"Duplicate ID",IF(NOT(AND(ISNUMBER(C48),N(C48)&gt;=0,N(C48)&lt;=1000000)),"Check inputs","OK"))))</f>
        <v/>
      </c>
    </row>
    <row r="49" spans="1:4" x14ac:dyDescent="0.25">
      <c r="A49" s="12"/>
      <c r="B49" s="13"/>
      <c r="C49" s="22"/>
      <c r="D49" s="18" t="str">
        <f>IF(COUNTA($A49:$C49)=0,"",IF($A49="","Check ID",IF(SUMPRODUCT(--($A$2:$A$101=$A49))&gt;1,"Duplicate ID",IF(NOT(AND(ISNUMBER(C49),N(C49)&gt;=0,N(C49)&lt;=1000000)),"Check inputs","OK"))))</f>
        <v/>
      </c>
    </row>
    <row r="50" spans="1:4" x14ac:dyDescent="0.25">
      <c r="A50" s="12"/>
      <c r="B50" s="13"/>
      <c r="C50" s="22"/>
      <c r="D50" s="18" t="str">
        <f>IF(COUNTA($A50:$C50)=0,"",IF($A50="","Check ID",IF(SUMPRODUCT(--($A$2:$A$101=$A50))&gt;1,"Duplicate ID",IF(NOT(AND(ISNUMBER(C50),N(C50)&gt;=0,N(C50)&lt;=1000000)),"Check inputs","OK"))))</f>
        <v/>
      </c>
    </row>
    <row r="51" spans="1:4" x14ac:dyDescent="0.25">
      <c r="A51" s="12"/>
      <c r="B51" s="13"/>
      <c r="C51" s="22"/>
      <c r="D51" s="18" t="str">
        <f>IF(COUNTA($A51:$C51)=0,"",IF($A51="","Check ID",IF(SUMPRODUCT(--($A$2:$A$101=$A51))&gt;1,"Duplicate ID",IF(NOT(AND(ISNUMBER(C51),N(C51)&gt;=0,N(C51)&lt;=1000000)),"Check inputs","OK"))))</f>
        <v/>
      </c>
    </row>
    <row r="52" spans="1:4" x14ac:dyDescent="0.25">
      <c r="A52" s="12"/>
      <c r="B52" s="13"/>
      <c r="C52" s="22"/>
      <c r="D52" s="18" t="str">
        <f>IF(COUNTA($A52:$C52)=0,"",IF($A52="","Check ID",IF(SUMPRODUCT(--($A$2:$A$101=$A52))&gt;1,"Duplicate ID",IF(NOT(AND(ISNUMBER(C52),N(C52)&gt;=0,N(C52)&lt;=1000000)),"Check inputs","OK"))))</f>
        <v/>
      </c>
    </row>
    <row r="53" spans="1:4" x14ac:dyDescent="0.25">
      <c r="A53" s="12"/>
      <c r="B53" s="13"/>
      <c r="C53" s="22"/>
      <c r="D53" s="18" t="str">
        <f>IF(COUNTA($A53:$C53)=0,"",IF($A53="","Check ID",IF(SUMPRODUCT(--($A$2:$A$101=$A53))&gt;1,"Duplicate ID",IF(NOT(AND(ISNUMBER(C53),N(C53)&gt;=0,N(C53)&lt;=1000000)),"Check inputs","OK"))))</f>
        <v/>
      </c>
    </row>
    <row r="54" spans="1:4" x14ac:dyDescent="0.25">
      <c r="A54" s="12"/>
      <c r="B54" s="13"/>
      <c r="C54" s="22"/>
      <c r="D54" s="18" t="str">
        <f>IF(COUNTA($A54:$C54)=0,"",IF($A54="","Check ID",IF(SUMPRODUCT(--($A$2:$A$101=$A54))&gt;1,"Duplicate ID",IF(NOT(AND(ISNUMBER(C54),N(C54)&gt;=0,N(C54)&lt;=1000000)),"Check inputs","OK"))))</f>
        <v/>
      </c>
    </row>
    <row r="55" spans="1:4" x14ac:dyDescent="0.25">
      <c r="A55" s="12"/>
      <c r="B55" s="13"/>
      <c r="C55" s="22"/>
      <c r="D55" s="18" t="str">
        <f>IF(COUNTA($A55:$C55)=0,"",IF($A55="","Check ID",IF(SUMPRODUCT(--($A$2:$A$101=$A55))&gt;1,"Duplicate ID",IF(NOT(AND(ISNUMBER(C55),N(C55)&gt;=0,N(C55)&lt;=1000000)),"Check inputs","OK"))))</f>
        <v/>
      </c>
    </row>
    <row r="56" spans="1:4" x14ac:dyDescent="0.25">
      <c r="A56" s="12"/>
      <c r="B56" s="13"/>
      <c r="C56" s="22"/>
      <c r="D56" s="18" t="str">
        <f>IF(COUNTA($A56:$C56)=0,"",IF($A56="","Check ID",IF(SUMPRODUCT(--($A$2:$A$101=$A56))&gt;1,"Duplicate ID",IF(NOT(AND(ISNUMBER(C56),N(C56)&gt;=0,N(C56)&lt;=1000000)),"Check inputs","OK"))))</f>
        <v/>
      </c>
    </row>
    <row r="57" spans="1:4" x14ac:dyDescent="0.25">
      <c r="A57" s="12"/>
      <c r="B57" s="13"/>
      <c r="C57" s="22"/>
      <c r="D57" s="18" t="str">
        <f>IF(COUNTA($A57:$C57)=0,"",IF($A57="","Check ID",IF(SUMPRODUCT(--($A$2:$A$101=$A57))&gt;1,"Duplicate ID",IF(NOT(AND(ISNUMBER(C57),N(C57)&gt;=0,N(C57)&lt;=1000000)),"Check inputs","OK"))))</f>
        <v/>
      </c>
    </row>
    <row r="58" spans="1:4" x14ac:dyDescent="0.25">
      <c r="A58" s="12"/>
      <c r="B58" s="13"/>
      <c r="C58" s="22"/>
      <c r="D58" s="18" t="str">
        <f>IF(COUNTA($A58:$C58)=0,"",IF($A58="","Check ID",IF(SUMPRODUCT(--($A$2:$A$101=$A58))&gt;1,"Duplicate ID",IF(NOT(AND(ISNUMBER(C58),N(C58)&gt;=0,N(C58)&lt;=1000000)),"Check inputs","OK"))))</f>
        <v/>
      </c>
    </row>
    <row r="59" spans="1:4" x14ac:dyDescent="0.25">
      <c r="A59" s="12"/>
      <c r="B59" s="13"/>
      <c r="C59" s="22"/>
      <c r="D59" s="18" t="str">
        <f>IF(COUNTA($A59:$C59)=0,"",IF($A59="","Check ID",IF(SUMPRODUCT(--($A$2:$A$101=$A59))&gt;1,"Duplicate ID",IF(NOT(AND(ISNUMBER(C59),N(C59)&gt;=0,N(C59)&lt;=1000000)),"Check inputs","OK"))))</f>
        <v/>
      </c>
    </row>
    <row r="60" spans="1:4" x14ac:dyDescent="0.25">
      <c r="A60" s="12"/>
      <c r="B60" s="13"/>
      <c r="C60" s="22"/>
      <c r="D60" s="18" t="str">
        <f>IF(COUNTA($A60:$C60)=0,"",IF($A60="","Check ID",IF(SUMPRODUCT(--($A$2:$A$101=$A60))&gt;1,"Duplicate ID",IF(NOT(AND(ISNUMBER(C60),N(C60)&gt;=0,N(C60)&lt;=1000000)),"Check inputs","OK"))))</f>
        <v/>
      </c>
    </row>
    <row r="61" spans="1:4" x14ac:dyDescent="0.25">
      <c r="A61" s="12"/>
      <c r="B61" s="13"/>
      <c r="C61" s="22"/>
      <c r="D61" s="18" t="str">
        <f>IF(COUNTA($A61:$C61)=0,"",IF($A61="","Check ID",IF(SUMPRODUCT(--($A$2:$A$101=$A61))&gt;1,"Duplicate ID",IF(NOT(AND(ISNUMBER(C61),N(C61)&gt;=0,N(C61)&lt;=1000000)),"Check inputs","OK"))))</f>
        <v/>
      </c>
    </row>
    <row r="62" spans="1:4" x14ac:dyDescent="0.25">
      <c r="A62" s="12"/>
      <c r="B62" s="13"/>
      <c r="C62" s="22"/>
      <c r="D62" s="18" t="str">
        <f>IF(COUNTA($A62:$C62)=0,"",IF($A62="","Check ID",IF(SUMPRODUCT(--($A$2:$A$101=$A62))&gt;1,"Duplicate ID",IF(NOT(AND(ISNUMBER(C62),N(C62)&gt;=0,N(C62)&lt;=1000000)),"Check inputs","OK"))))</f>
        <v/>
      </c>
    </row>
    <row r="63" spans="1:4" x14ac:dyDescent="0.25">
      <c r="A63" s="12"/>
      <c r="B63" s="13"/>
      <c r="C63" s="22"/>
      <c r="D63" s="18" t="str">
        <f>IF(COUNTA($A63:$C63)=0,"",IF($A63="","Check ID",IF(SUMPRODUCT(--($A$2:$A$101=$A63))&gt;1,"Duplicate ID",IF(NOT(AND(ISNUMBER(C63),N(C63)&gt;=0,N(C63)&lt;=1000000)),"Check inputs","OK"))))</f>
        <v/>
      </c>
    </row>
    <row r="64" spans="1:4" x14ac:dyDescent="0.25">
      <c r="A64" s="12"/>
      <c r="B64" s="13"/>
      <c r="C64" s="22"/>
      <c r="D64" s="18" t="str">
        <f>IF(COUNTA($A64:$C64)=0,"",IF($A64="","Check ID",IF(SUMPRODUCT(--($A$2:$A$101=$A64))&gt;1,"Duplicate ID",IF(NOT(AND(ISNUMBER(C64),N(C64)&gt;=0,N(C64)&lt;=1000000)),"Check inputs","OK"))))</f>
        <v/>
      </c>
    </row>
    <row r="65" spans="1:4" x14ac:dyDescent="0.25">
      <c r="A65" s="12"/>
      <c r="B65" s="13"/>
      <c r="C65" s="22"/>
      <c r="D65" s="18" t="str">
        <f>IF(COUNTA($A65:$C65)=0,"",IF($A65="","Check ID",IF(SUMPRODUCT(--($A$2:$A$101=$A65))&gt;1,"Duplicate ID",IF(NOT(AND(ISNUMBER(C65),N(C65)&gt;=0,N(C65)&lt;=1000000)),"Check inputs","OK"))))</f>
        <v/>
      </c>
    </row>
    <row r="66" spans="1:4" x14ac:dyDescent="0.25">
      <c r="A66" s="12"/>
      <c r="B66" s="13"/>
      <c r="C66" s="22"/>
      <c r="D66" s="18" t="str">
        <f>IF(COUNTA($A66:$C66)=0,"",IF($A66="","Check ID",IF(SUMPRODUCT(--($A$2:$A$101=$A66))&gt;1,"Duplicate ID",IF(NOT(AND(ISNUMBER(C66),N(C66)&gt;=0,N(C66)&lt;=1000000)),"Check inputs","OK"))))</f>
        <v/>
      </c>
    </row>
    <row r="67" spans="1:4" x14ac:dyDescent="0.25">
      <c r="A67" s="12"/>
      <c r="B67" s="13"/>
      <c r="C67" s="22"/>
      <c r="D67" s="18" t="str">
        <f>IF(COUNTA($A67:$C67)=0,"",IF($A67="","Check ID",IF(SUMPRODUCT(--($A$2:$A$101=$A67))&gt;1,"Duplicate ID",IF(NOT(AND(ISNUMBER(C67),N(C67)&gt;=0,N(C67)&lt;=1000000)),"Check inputs","OK"))))</f>
        <v/>
      </c>
    </row>
    <row r="68" spans="1:4" x14ac:dyDescent="0.25">
      <c r="A68" s="12"/>
      <c r="B68" s="13"/>
      <c r="C68" s="22"/>
      <c r="D68" s="18" t="str">
        <f>IF(COUNTA($A68:$C68)=0,"",IF($A68="","Check ID",IF(SUMPRODUCT(--($A$2:$A$101=$A68))&gt;1,"Duplicate ID",IF(NOT(AND(ISNUMBER(C68),N(C68)&gt;=0,N(C68)&lt;=1000000)),"Check inputs","OK"))))</f>
        <v/>
      </c>
    </row>
    <row r="69" spans="1:4" x14ac:dyDescent="0.25">
      <c r="A69" s="12"/>
      <c r="B69" s="13"/>
      <c r="C69" s="22"/>
      <c r="D69" s="18" t="str">
        <f>IF(COUNTA($A69:$C69)=0,"",IF($A69="","Check ID",IF(SUMPRODUCT(--($A$2:$A$101=$A69))&gt;1,"Duplicate ID",IF(NOT(AND(ISNUMBER(C69),N(C69)&gt;=0,N(C69)&lt;=1000000)),"Check inputs","OK"))))</f>
        <v/>
      </c>
    </row>
    <row r="70" spans="1:4" x14ac:dyDescent="0.25">
      <c r="A70" s="12"/>
      <c r="B70" s="13"/>
      <c r="C70" s="22"/>
      <c r="D70" s="18" t="str">
        <f>IF(COUNTA($A70:$C70)=0,"",IF($A70="","Check ID",IF(SUMPRODUCT(--($A$2:$A$101=$A70))&gt;1,"Duplicate ID",IF(NOT(AND(ISNUMBER(C70),N(C70)&gt;=0,N(C70)&lt;=1000000)),"Check inputs","OK"))))</f>
        <v/>
      </c>
    </row>
    <row r="71" spans="1:4" x14ac:dyDescent="0.25">
      <c r="A71" s="12"/>
      <c r="B71" s="13"/>
      <c r="C71" s="22"/>
      <c r="D71" s="18" t="str">
        <f>IF(COUNTA($A71:$C71)=0,"",IF($A71="","Check ID",IF(SUMPRODUCT(--($A$2:$A$101=$A71))&gt;1,"Duplicate ID",IF(NOT(AND(ISNUMBER(C71),N(C71)&gt;=0,N(C71)&lt;=1000000)),"Check inputs","OK"))))</f>
        <v/>
      </c>
    </row>
    <row r="72" spans="1:4" x14ac:dyDescent="0.25">
      <c r="A72" s="12"/>
      <c r="B72" s="13"/>
      <c r="C72" s="22"/>
      <c r="D72" s="18" t="str">
        <f>IF(COUNTA($A72:$C72)=0,"",IF($A72="","Check ID",IF(SUMPRODUCT(--($A$2:$A$101=$A72))&gt;1,"Duplicate ID",IF(NOT(AND(ISNUMBER(C72),N(C72)&gt;=0,N(C72)&lt;=1000000)),"Check inputs","OK"))))</f>
        <v/>
      </c>
    </row>
    <row r="73" spans="1:4" x14ac:dyDescent="0.25">
      <c r="A73" s="12"/>
      <c r="B73" s="13"/>
      <c r="C73" s="22"/>
      <c r="D73" s="18" t="str">
        <f>IF(COUNTA($A73:$C73)=0,"",IF($A73="","Check ID",IF(SUMPRODUCT(--($A$2:$A$101=$A73))&gt;1,"Duplicate ID",IF(NOT(AND(ISNUMBER(C73),N(C73)&gt;=0,N(C73)&lt;=1000000)),"Check inputs","OK"))))</f>
        <v/>
      </c>
    </row>
    <row r="74" spans="1:4" x14ac:dyDescent="0.25">
      <c r="A74" s="12"/>
      <c r="B74" s="13"/>
      <c r="C74" s="22"/>
      <c r="D74" s="18" t="str">
        <f>IF(COUNTA($A74:$C74)=0,"",IF($A74="","Check ID",IF(SUMPRODUCT(--($A$2:$A$101=$A74))&gt;1,"Duplicate ID",IF(NOT(AND(ISNUMBER(C74),N(C74)&gt;=0,N(C74)&lt;=1000000)),"Check inputs","OK"))))</f>
        <v/>
      </c>
    </row>
    <row r="75" spans="1:4" x14ac:dyDescent="0.25">
      <c r="A75" s="12"/>
      <c r="B75" s="13"/>
      <c r="C75" s="22"/>
      <c r="D75" s="18" t="str">
        <f>IF(COUNTA($A75:$C75)=0,"",IF($A75="","Check ID",IF(SUMPRODUCT(--($A$2:$A$101=$A75))&gt;1,"Duplicate ID",IF(NOT(AND(ISNUMBER(C75),N(C75)&gt;=0,N(C75)&lt;=1000000)),"Check inputs","OK"))))</f>
        <v/>
      </c>
    </row>
    <row r="76" spans="1:4" x14ac:dyDescent="0.25">
      <c r="A76" s="12"/>
      <c r="B76" s="13"/>
      <c r="C76" s="22"/>
      <c r="D76" s="18" t="str">
        <f>IF(COUNTA($A76:$C76)=0,"",IF($A76="","Check ID",IF(SUMPRODUCT(--($A$2:$A$101=$A76))&gt;1,"Duplicate ID",IF(NOT(AND(ISNUMBER(C76),N(C76)&gt;=0,N(C76)&lt;=1000000)),"Check inputs","OK"))))</f>
        <v/>
      </c>
    </row>
    <row r="77" spans="1:4" x14ac:dyDescent="0.25">
      <c r="A77" s="12"/>
      <c r="B77" s="13"/>
      <c r="C77" s="22"/>
      <c r="D77" s="18" t="str">
        <f>IF(COUNTA($A77:$C77)=0,"",IF($A77="","Check ID",IF(SUMPRODUCT(--($A$2:$A$101=$A77))&gt;1,"Duplicate ID",IF(NOT(AND(ISNUMBER(C77),N(C77)&gt;=0,N(C77)&lt;=1000000)),"Check inputs","OK"))))</f>
        <v/>
      </c>
    </row>
    <row r="78" spans="1:4" x14ac:dyDescent="0.25">
      <c r="A78" s="12"/>
      <c r="B78" s="13"/>
      <c r="C78" s="22"/>
      <c r="D78" s="18" t="str">
        <f>IF(COUNTA($A78:$C78)=0,"",IF($A78="","Check ID",IF(SUMPRODUCT(--($A$2:$A$101=$A78))&gt;1,"Duplicate ID",IF(NOT(AND(ISNUMBER(C78),N(C78)&gt;=0,N(C78)&lt;=1000000)),"Check inputs","OK"))))</f>
        <v/>
      </c>
    </row>
    <row r="79" spans="1:4" x14ac:dyDescent="0.25">
      <c r="A79" s="12"/>
      <c r="B79" s="13"/>
      <c r="C79" s="22"/>
      <c r="D79" s="18" t="str">
        <f>IF(COUNTA($A79:$C79)=0,"",IF($A79="","Check ID",IF(SUMPRODUCT(--($A$2:$A$101=$A79))&gt;1,"Duplicate ID",IF(NOT(AND(ISNUMBER(C79),N(C79)&gt;=0,N(C79)&lt;=1000000)),"Check inputs","OK"))))</f>
        <v/>
      </c>
    </row>
    <row r="80" spans="1:4" x14ac:dyDescent="0.25">
      <c r="A80" s="12"/>
      <c r="B80" s="13"/>
      <c r="C80" s="22"/>
      <c r="D80" s="18" t="str">
        <f>IF(COUNTA($A80:$C80)=0,"",IF($A80="","Check ID",IF(SUMPRODUCT(--($A$2:$A$101=$A80))&gt;1,"Duplicate ID",IF(NOT(AND(ISNUMBER(C80),N(C80)&gt;=0,N(C80)&lt;=1000000)),"Check inputs","OK"))))</f>
        <v/>
      </c>
    </row>
    <row r="81" spans="1:4" x14ac:dyDescent="0.25">
      <c r="A81" s="12"/>
      <c r="B81" s="13"/>
      <c r="C81" s="22"/>
      <c r="D81" s="18" t="str">
        <f>IF(COUNTA($A81:$C81)=0,"",IF($A81="","Check ID",IF(SUMPRODUCT(--($A$2:$A$101=$A81))&gt;1,"Duplicate ID",IF(NOT(AND(ISNUMBER(C81),N(C81)&gt;=0,N(C81)&lt;=1000000)),"Check inputs","OK"))))</f>
        <v/>
      </c>
    </row>
    <row r="82" spans="1:4" x14ac:dyDescent="0.25">
      <c r="A82" s="12"/>
      <c r="B82" s="13"/>
      <c r="C82" s="22"/>
      <c r="D82" s="18" t="str">
        <f>IF(COUNTA($A82:$C82)=0,"",IF($A82="","Check ID",IF(SUMPRODUCT(--($A$2:$A$101=$A82))&gt;1,"Duplicate ID",IF(NOT(AND(ISNUMBER(C82),N(C82)&gt;=0,N(C82)&lt;=1000000)),"Check inputs","OK"))))</f>
        <v/>
      </c>
    </row>
    <row r="83" spans="1:4" x14ac:dyDescent="0.25">
      <c r="A83" s="12"/>
      <c r="B83" s="13"/>
      <c r="C83" s="22"/>
      <c r="D83" s="18" t="str">
        <f>IF(COUNTA($A83:$C83)=0,"",IF($A83="","Check ID",IF(SUMPRODUCT(--($A$2:$A$101=$A83))&gt;1,"Duplicate ID",IF(NOT(AND(ISNUMBER(C83),N(C83)&gt;=0,N(C83)&lt;=1000000)),"Check inputs","OK"))))</f>
        <v/>
      </c>
    </row>
    <row r="84" spans="1:4" x14ac:dyDescent="0.25">
      <c r="A84" s="12"/>
      <c r="B84" s="13"/>
      <c r="C84" s="22"/>
      <c r="D84" s="18" t="str">
        <f>IF(COUNTA($A84:$C84)=0,"",IF($A84="","Check ID",IF(SUMPRODUCT(--($A$2:$A$101=$A84))&gt;1,"Duplicate ID",IF(NOT(AND(ISNUMBER(C84),N(C84)&gt;=0,N(C84)&lt;=1000000)),"Check inputs","OK"))))</f>
        <v/>
      </c>
    </row>
    <row r="85" spans="1:4" x14ac:dyDescent="0.25">
      <c r="A85" s="12"/>
      <c r="B85" s="13"/>
      <c r="C85" s="22"/>
      <c r="D85" s="18" t="str">
        <f>IF(COUNTA($A85:$C85)=0,"",IF($A85="","Check ID",IF(SUMPRODUCT(--($A$2:$A$101=$A85))&gt;1,"Duplicate ID",IF(NOT(AND(ISNUMBER(C85),N(C85)&gt;=0,N(C85)&lt;=1000000)),"Check inputs","OK"))))</f>
        <v/>
      </c>
    </row>
    <row r="86" spans="1:4" x14ac:dyDescent="0.25">
      <c r="A86" s="12"/>
      <c r="B86" s="13"/>
      <c r="C86" s="22"/>
      <c r="D86" s="18" t="str">
        <f>IF(COUNTA($A86:$C86)=0,"",IF($A86="","Check ID",IF(SUMPRODUCT(--($A$2:$A$101=$A86))&gt;1,"Duplicate ID",IF(NOT(AND(ISNUMBER(C86),N(C86)&gt;=0,N(C86)&lt;=1000000)),"Check inputs","OK"))))</f>
        <v/>
      </c>
    </row>
    <row r="87" spans="1:4" x14ac:dyDescent="0.25">
      <c r="A87" s="12"/>
      <c r="B87" s="13"/>
      <c r="C87" s="22"/>
      <c r="D87" s="18" t="str">
        <f>IF(COUNTA($A87:$C87)=0,"",IF($A87="","Check ID",IF(SUMPRODUCT(--($A$2:$A$101=$A87))&gt;1,"Duplicate ID",IF(NOT(AND(ISNUMBER(C87),N(C87)&gt;=0,N(C87)&lt;=1000000)),"Check inputs","OK"))))</f>
        <v/>
      </c>
    </row>
    <row r="88" spans="1:4" x14ac:dyDescent="0.25">
      <c r="A88" s="12"/>
      <c r="B88" s="13"/>
      <c r="C88" s="22"/>
      <c r="D88" s="18" t="str">
        <f>IF(COUNTA($A88:$C88)=0,"",IF($A88="","Check ID",IF(SUMPRODUCT(--($A$2:$A$101=$A88))&gt;1,"Duplicate ID",IF(NOT(AND(ISNUMBER(C88),N(C88)&gt;=0,N(C88)&lt;=1000000)),"Check inputs","OK"))))</f>
        <v/>
      </c>
    </row>
    <row r="89" spans="1:4" x14ac:dyDescent="0.25">
      <c r="A89" s="12"/>
      <c r="B89" s="13"/>
      <c r="C89" s="22"/>
      <c r="D89" s="18" t="str">
        <f>IF(COUNTA($A89:$C89)=0,"",IF($A89="","Check ID",IF(SUMPRODUCT(--($A$2:$A$101=$A89))&gt;1,"Duplicate ID",IF(NOT(AND(ISNUMBER(C89),N(C89)&gt;=0,N(C89)&lt;=1000000)),"Check inputs","OK"))))</f>
        <v/>
      </c>
    </row>
    <row r="90" spans="1:4" x14ac:dyDescent="0.25">
      <c r="A90" s="12"/>
      <c r="B90" s="13"/>
      <c r="C90" s="22"/>
      <c r="D90" s="18" t="str">
        <f>IF(COUNTA($A90:$C90)=0,"",IF($A90="","Check ID",IF(SUMPRODUCT(--($A$2:$A$101=$A90))&gt;1,"Duplicate ID",IF(NOT(AND(ISNUMBER(C90),N(C90)&gt;=0,N(C90)&lt;=1000000)),"Check inputs","OK"))))</f>
        <v/>
      </c>
    </row>
    <row r="91" spans="1:4" x14ac:dyDescent="0.25">
      <c r="A91" s="12"/>
      <c r="B91" s="13"/>
      <c r="C91" s="22"/>
      <c r="D91" s="18" t="str">
        <f>IF(COUNTA($A91:$C91)=0,"",IF($A91="","Check ID",IF(SUMPRODUCT(--($A$2:$A$101=$A91))&gt;1,"Duplicate ID",IF(NOT(AND(ISNUMBER(C91),N(C91)&gt;=0,N(C91)&lt;=1000000)),"Check inputs","OK"))))</f>
        <v/>
      </c>
    </row>
    <row r="92" spans="1:4" x14ac:dyDescent="0.25">
      <c r="A92" s="12"/>
      <c r="B92" s="13"/>
      <c r="C92" s="22"/>
      <c r="D92" s="18" t="str">
        <f>IF(COUNTA($A92:$C92)=0,"",IF($A92="","Check ID",IF(SUMPRODUCT(--($A$2:$A$101=$A92))&gt;1,"Duplicate ID",IF(NOT(AND(ISNUMBER(C92),N(C92)&gt;=0,N(C92)&lt;=1000000)),"Check inputs","OK"))))</f>
        <v/>
      </c>
    </row>
    <row r="93" spans="1:4" x14ac:dyDescent="0.25">
      <c r="A93" s="12"/>
      <c r="B93" s="13"/>
      <c r="C93" s="22"/>
      <c r="D93" s="18" t="str">
        <f>IF(COUNTA($A93:$C93)=0,"",IF($A93="","Check ID",IF(SUMPRODUCT(--($A$2:$A$101=$A93))&gt;1,"Duplicate ID",IF(NOT(AND(ISNUMBER(C93),N(C93)&gt;=0,N(C93)&lt;=1000000)),"Check inputs","OK"))))</f>
        <v/>
      </c>
    </row>
    <row r="94" spans="1:4" x14ac:dyDescent="0.25">
      <c r="A94" s="12"/>
      <c r="B94" s="13"/>
      <c r="C94" s="22"/>
      <c r="D94" s="18" t="str">
        <f>IF(COUNTA($A94:$C94)=0,"",IF($A94="","Check ID",IF(SUMPRODUCT(--($A$2:$A$101=$A94))&gt;1,"Duplicate ID",IF(NOT(AND(ISNUMBER(C94),N(C94)&gt;=0,N(C94)&lt;=1000000)),"Check inputs","OK"))))</f>
        <v/>
      </c>
    </row>
    <row r="95" spans="1:4" x14ac:dyDescent="0.25">
      <c r="A95" s="12"/>
      <c r="B95" s="13"/>
      <c r="C95" s="22"/>
      <c r="D95" s="18" t="str">
        <f>IF(COUNTA($A95:$C95)=0,"",IF($A95="","Check ID",IF(SUMPRODUCT(--($A$2:$A$101=$A95))&gt;1,"Duplicate ID",IF(NOT(AND(ISNUMBER(C95),N(C95)&gt;=0,N(C95)&lt;=1000000)),"Check inputs","OK"))))</f>
        <v/>
      </c>
    </row>
    <row r="96" spans="1:4" x14ac:dyDescent="0.25">
      <c r="A96" s="12"/>
      <c r="B96" s="13"/>
      <c r="C96" s="22"/>
      <c r="D96" s="18" t="str">
        <f>IF(COUNTA($A96:$C96)=0,"",IF($A96="","Check ID",IF(SUMPRODUCT(--($A$2:$A$101=$A96))&gt;1,"Duplicate ID",IF(NOT(AND(ISNUMBER(C96),N(C96)&gt;=0,N(C96)&lt;=1000000)),"Check inputs","OK"))))</f>
        <v/>
      </c>
    </row>
    <row r="97" spans="1:4" x14ac:dyDescent="0.25">
      <c r="A97" s="12"/>
      <c r="B97" s="13"/>
      <c r="C97" s="22"/>
      <c r="D97" s="18" t="str">
        <f>IF(COUNTA($A97:$C97)=0,"",IF($A97="","Check ID",IF(SUMPRODUCT(--($A$2:$A$101=$A97))&gt;1,"Duplicate ID",IF(NOT(AND(ISNUMBER(C97),N(C97)&gt;=0,N(C97)&lt;=1000000)),"Check inputs","OK"))))</f>
        <v/>
      </c>
    </row>
    <row r="98" spans="1:4" x14ac:dyDescent="0.25">
      <c r="A98" s="12"/>
      <c r="B98" s="13"/>
      <c r="C98" s="22"/>
      <c r="D98" s="18" t="str">
        <f>IF(COUNTA($A98:$C98)=0,"",IF($A98="","Check ID",IF(SUMPRODUCT(--($A$2:$A$101=$A98))&gt;1,"Duplicate ID",IF(NOT(AND(ISNUMBER(C98),N(C98)&gt;=0,N(C98)&lt;=1000000)),"Check inputs","OK"))))</f>
        <v/>
      </c>
    </row>
    <row r="99" spans="1:4" x14ac:dyDescent="0.25">
      <c r="A99" s="12"/>
      <c r="B99" s="13"/>
      <c r="C99" s="22"/>
      <c r="D99" s="18" t="str">
        <f>IF(COUNTA($A99:$C99)=0,"",IF($A99="","Check ID",IF(SUMPRODUCT(--($A$2:$A$101=$A99))&gt;1,"Duplicate ID",IF(NOT(AND(ISNUMBER(C99),N(C99)&gt;=0,N(C99)&lt;=1000000)),"Check inputs","OK"))))</f>
        <v/>
      </c>
    </row>
    <row r="100" spans="1:4" x14ac:dyDescent="0.25">
      <c r="A100" s="12"/>
      <c r="B100" s="13"/>
      <c r="C100" s="22"/>
      <c r="D100" s="18" t="str">
        <f>IF(COUNTA($A100:$C100)=0,"",IF($A100="","Check ID",IF(SUMPRODUCT(--($A$2:$A$101=$A100))&gt;1,"Duplicate ID",IF(NOT(AND(ISNUMBER(C100),N(C100)&gt;=0,N(C100)&lt;=1000000)),"Check inputs","OK"))))</f>
        <v/>
      </c>
    </row>
    <row r="101" spans="1:4" x14ac:dyDescent="0.25">
      <c r="A101" s="12"/>
      <c r="B101" s="13"/>
      <c r="C101" s="22"/>
      <c r="D101" s="18" t="str">
        <f>IF(COUNTA($A101:$C101)=0,"",IF($A101="","Check ID",IF(SUMPRODUCT(--($A$2:$A$101=$A101))&gt;1,"Duplicate ID",IF(NOT(AND(ISNUMBER(C101),N(C101)&gt;=0,N(C101)&lt;=1000000)),"Check inputs","OK"))))</f>
        <v/>
      </c>
    </row>
  </sheetData>
  <conditionalFormatting sqref="D2:D101">
    <cfRule type="expression" dxfId="10" priority="30">
      <formula>$D2="Check ID"</formula>
    </cfRule>
    <cfRule type="expression" dxfId="11" priority="31">
      <formula>$D2="Duplicate ID"</formula>
    </cfRule>
    <cfRule type="expression" dxfId="12" priority="32">
      <formula>$D2="Check inputs"</formula>
    </cfRule>
  </conditionalFormatting>
  <dataValidations count="102">
    <dataValidation type="custom" allowBlank="1" showErrorMessage="1" errorTitle="Duplicate part" error="Each part number must be unique." sqref="A10">
      <formula1>SUMPRODUCT(--($A$2:$A$101=A10))=1</formula1>
    </dataValidation>
    <dataValidation type="custom" allowBlank="1" showErrorMessage="1" errorTitle="Duplicate part" error="Each part number must be unique." sqref="A100">
      <formula1>SUMPRODUCT(--($A$2:$A$101=A100))=1</formula1>
    </dataValidation>
    <dataValidation type="custom" allowBlank="1" showErrorMessage="1" errorTitle="Duplicate part" error="Each part number must be unique." sqref="A101">
      <formula1>SUMPRODUCT(--($A$2:$A$101=A101))=1</formula1>
    </dataValidation>
    <dataValidation type="custom" allowBlank="1" showErrorMessage="1" errorTitle="Duplicate part" error="Each part number must be unique." sqref="A11">
      <formula1>SUMPRODUCT(--($A$2:$A$101=A11))=1</formula1>
    </dataValidation>
    <dataValidation type="custom" allowBlank="1" showErrorMessage="1" errorTitle="Duplicate part" error="Each part number must be unique." sqref="A12">
      <formula1>SUMPRODUCT(--($A$2:$A$101=A12))=1</formula1>
    </dataValidation>
    <dataValidation type="custom" allowBlank="1" showErrorMessage="1" errorTitle="Duplicate part" error="Each part number must be unique." sqref="A13">
      <formula1>SUMPRODUCT(--($A$2:$A$101=A13))=1</formula1>
    </dataValidation>
    <dataValidation type="custom" allowBlank="1" showErrorMessage="1" errorTitle="Duplicate part" error="Each part number must be unique." sqref="A14">
      <formula1>SUMPRODUCT(--($A$2:$A$101=A14))=1</formula1>
    </dataValidation>
    <dataValidation type="custom" allowBlank="1" showErrorMessage="1" errorTitle="Duplicate part" error="Each part number must be unique." sqref="A15">
      <formula1>SUMPRODUCT(--($A$2:$A$101=A15))=1</formula1>
    </dataValidation>
    <dataValidation type="custom" allowBlank="1" showErrorMessage="1" errorTitle="Duplicate part" error="Each part number must be unique." sqref="A16">
      <formula1>SUMPRODUCT(--($A$2:$A$101=A16))=1</formula1>
    </dataValidation>
    <dataValidation type="custom" allowBlank="1" showErrorMessage="1" errorTitle="Duplicate part" error="Each part number must be unique." sqref="A17">
      <formula1>SUMPRODUCT(--($A$2:$A$101=A17))=1</formula1>
    </dataValidation>
    <dataValidation type="custom" allowBlank="1" showErrorMessage="1" errorTitle="Duplicate part" error="Each part number must be unique." sqref="A18">
      <formula1>SUMPRODUCT(--($A$2:$A$101=A18))=1</formula1>
    </dataValidation>
    <dataValidation type="custom" allowBlank="1" showErrorMessage="1" errorTitle="Duplicate part" error="Each part number must be unique." sqref="A19">
      <formula1>SUMPRODUCT(--($A$2:$A$101=A19))=1</formula1>
    </dataValidation>
    <dataValidation type="custom" allowBlank="1" showErrorMessage="1" errorTitle="Duplicate part" error="Each part number must be unique." sqref="A2">
      <formula1>SUMPRODUCT(--($A$2:$A$101=A2))=1</formula1>
    </dataValidation>
    <dataValidation type="custom" allowBlank="1" showErrorMessage="1" errorTitle="Duplicate part" error="Each part number must be unique." sqref="A20">
      <formula1>SUMPRODUCT(--($A$2:$A$101=A20))=1</formula1>
    </dataValidation>
    <dataValidation type="custom" allowBlank="1" showErrorMessage="1" errorTitle="Duplicate part" error="Each part number must be unique." sqref="A21">
      <formula1>SUMPRODUCT(--($A$2:$A$101=A21))=1</formula1>
    </dataValidation>
    <dataValidation type="custom" allowBlank="1" showErrorMessage="1" errorTitle="Duplicate part" error="Each part number must be unique." sqref="A22">
      <formula1>SUMPRODUCT(--($A$2:$A$101=A22))=1</formula1>
    </dataValidation>
    <dataValidation type="custom" allowBlank="1" showErrorMessage="1" errorTitle="Duplicate part" error="Each part number must be unique." sqref="A23">
      <formula1>SUMPRODUCT(--($A$2:$A$101=A23))=1</formula1>
    </dataValidation>
    <dataValidation type="custom" allowBlank="1" showErrorMessage="1" errorTitle="Duplicate part" error="Each part number must be unique." sqref="A24">
      <formula1>SUMPRODUCT(--($A$2:$A$101=A24))=1</formula1>
    </dataValidation>
    <dataValidation type="custom" allowBlank="1" showErrorMessage="1" errorTitle="Duplicate part" error="Each part number must be unique." sqref="A25">
      <formula1>SUMPRODUCT(--($A$2:$A$101=A25))=1</formula1>
    </dataValidation>
    <dataValidation type="custom" allowBlank="1" showErrorMessage="1" errorTitle="Duplicate part" error="Each part number must be unique." sqref="A26">
      <formula1>SUMPRODUCT(--($A$2:$A$101=A26))=1</formula1>
    </dataValidation>
    <dataValidation type="custom" allowBlank="1" showErrorMessage="1" errorTitle="Duplicate part" error="Each part number must be unique." sqref="A27">
      <formula1>SUMPRODUCT(--($A$2:$A$101=A27))=1</formula1>
    </dataValidation>
    <dataValidation type="custom" allowBlank="1" showErrorMessage="1" errorTitle="Duplicate part" error="Each part number must be unique." sqref="A28">
      <formula1>SUMPRODUCT(--($A$2:$A$101=A28))=1</formula1>
    </dataValidation>
    <dataValidation type="custom" allowBlank="1" showErrorMessage="1" errorTitle="Duplicate part" error="Each part number must be unique." sqref="A29">
      <formula1>SUMPRODUCT(--($A$2:$A$101=A29))=1</formula1>
    </dataValidation>
    <dataValidation type="custom" allowBlank="1" showErrorMessage="1" errorTitle="Duplicate part" error="Each part number must be unique." sqref="A3">
      <formula1>SUMPRODUCT(--($A$2:$A$101=A3))=1</formula1>
    </dataValidation>
    <dataValidation type="custom" allowBlank="1" showErrorMessage="1" errorTitle="Duplicate part" error="Each part number must be unique." sqref="A30">
      <formula1>SUMPRODUCT(--($A$2:$A$101=A30))=1</formula1>
    </dataValidation>
    <dataValidation type="custom" allowBlank="1" showErrorMessage="1" errorTitle="Duplicate part" error="Each part number must be unique." sqref="A31">
      <formula1>SUMPRODUCT(--($A$2:$A$101=A31))=1</formula1>
    </dataValidation>
    <dataValidation type="custom" allowBlank="1" showErrorMessage="1" errorTitle="Duplicate part" error="Each part number must be unique." sqref="A32">
      <formula1>SUMPRODUCT(--($A$2:$A$101=A32))=1</formula1>
    </dataValidation>
    <dataValidation type="custom" allowBlank="1" showErrorMessage="1" errorTitle="Duplicate part" error="Each part number must be unique." sqref="A33">
      <formula1>SUMPRODUCT(--($A$2:$A$101=A33))=1</formula1>
    </dataValidation>
    <dataValidation type="custom" allowBlank="1" showErrorMessage="1" errorTitle="Duplicate part" error="Each part number must be unique." sqref="A34">
      <formula1>SUMPRODUCT(--($A$2:$A$101=A34))=1</formula1>
    </dataValidation>
    <dataValidation type="custom" allowBlank="1" showErrorMessage="1" errorTitle="Duplicate part" error="Each part number must be unique." sqref="A35">
      <formula1>SUMPRODUCT(--($A$2:$A$101=A35))=1</formula1>
    </dataValidation>
    <dataValidation type="custom" allowBlank="1" showErrorMessage="1" errorTitle="Duplicate part" error="Each part number must be unique." sqref="A36">
      <formula1>SUMPRODUCT(--($A$2:$A$101=A36))=1</formula1>
    </dataValidation>
    <dataValidation type="custom" allowBlank="1" showErrorMessage="1" errorTitle="Duplicate part" error="Each part number must be unique." sqref="A37">
      <formula1>SUMPRODUCT(--($A$2:$A$101=A37))=1</formula1>
    </dataValidation>
    <dataValidation type="custom" allowBlank="1" showErrorMessage="1" errorTitle="Duplicate part" error="Each part number must be unique." sqref="A38">
      <formula1>SUMPRODUCT(--($A$2:$A$101=A38))=1</formula1>
    </dataValidation>
    <dataValidation type="custom" allowBlank="1" showErrorMessage="1" errorTitle="Duplicate part" error="Each part number must be unique." sqref="A39">
      <formula1>SUMPRODUCT(--($A$2:$A$101=A39))=1</formula1>
    </dataValidation>
    <dataValidation type="custom" allowBlank="1" showErrorMessage="1" errorTitle="Duplicate part" error="Each part number must be unique." sqref="A4">
      <formula1>SUMPRODUCT(--($A$2:$A$101=A4))=1</formula1>
    </dataValidation>
    <dataValidation type="custom" allowBlank="1" showErrorMessage="1" errorTitle="Duplicate part" error="Each part number must be unique." sqref="A40">
      <formula1>SUMPRODUCT(--($A$2:$A$101=A40))=1</formula1>
    </dataValidation>
    <dataValidation type="custom" allowBlank="1" showErrorMessage="1" errorTitle="Duplicate part" error="Each part number must be unique." sqref="A41">
      <formula1>SUMPRODUCT(--($A$2:$A$101=A41))=1</formula1>
    </dataValidation>
    <dataValidation type="custom" allowBlank="1" showErrorMessage="1" errorTitle="Duplicate part" error="Each part number must be unique." sqref="A42">
      <formula1>SUMPRODUCT(--($A$2:$A$101=A42))=1</formula1>
    </dataValidation>
    <dataValidation type="custom" allowBlank="1" showErrorMessage="1" errorTitle="Duplicate part" error="Each part number must be unique." sqref="A43">
      <formula1>SUMPRODUCT(--($A$2:$A$101=A43))=1</formula1>
    </dataValidation>
    <dataValidation type="custom" allowBlank="1" showErrorMessage="1" errorTitle="Duplicate part" error="Each part number must be unique." sqref="A44">
      <formula1>SUMPRODUCT(--($A$2:$A$101=A44))=1</formula1>
    </dataValidation>
    <dataValidation type="custom" allowBlank="1" showErrorMessage="1" errorTitle="Duplicate part" error="Each part number must be unique." sqref="A45">
      <formula1>SUMPRODUCT(--($A$2:$A$101=A45))=1</formula1>
    </dataValidation>
    <dataValidation type="custom" allowBlank="1" showErrorMessage="1" errorTitle="Duplicate part" error="Each part number must be unique." sqref="A46">
      <formula1>SUMPRODUCT(--($A$2:$A$101=A46))=1</formula1>
    </dataValidation>
    <dataValidation type="custom" allowBlank="1" showErrorMessage="1" errorTitle="Duplicate part" error="Each part number must be unique." sqref="A47">
      <formula1>SUMPRODUCT(--($A$2:$A$101=A47))=1</formula1>
    </dataValidation>
    <dataValidation type="custom" allowBlank="1" showErrorMessage="1" errorTitle="Duplicate part" error="Each part number must be unique." sqref="A48">
      <formula1>SUMPRODUCT(--($A$2:$A$101=A48))=1</formula1>
    </dataValidation>
    <dataValidation type="custom" allowBlank="1" showErrorMessage="1" errorTitle="Duplicate part" error="Each part number must be unique." sqref="A49">
      <formula1>SUMPRODUCT(--($A$2:$A$101=A49))=1</formula1>
    </dataValidation>
    <dataValidation type="custom" allowBlank="1" showErrorMessage="1" errorTitle="Duplicate part" error="Each part number must be unique." sqref="A5">
      <formula1>SUMPRODUCT(--($A$2:$A$101=A5))=1</formula1>
    </dataValidation>
    <dataValidation type="custom" allowBlank="1" showErrorMessage="1" errorTitle="Duplicate part" error="Each part number must be unique." sqref="A50">
      <formula1>SUMPRODUCT(--($A$2:$A$101=A50))=1</formula1>
    </dataValidation>
    <dataValidation type="custom" allowBlank="1" showErrorMessage="1" errorTitle="Duplicate part" error="Each part number must be unique." sqref="A51">
      <formula1>SUMPRODUCT(--($A$2:$A$101=A51))=1</formula1>
    </dataValidation>
    <dataValidation type="custom" allowBlank="1" showErrorMessage="1" errorTitle="Duplicate part" error="Each part number must be unique." sqref="A52">
      <formula1>SUMPRODUCT(--($A$2:$A$101=A52))=1</formula1>
    </dataValidation>
    <dataValidation type="custom" allowBlank="1" showErrorMessage="1" errorTitle="Duplicate part" error="Each part number must be unique." sqref="A53">
      <formula1>SUMPRODUCT(--($A$2:$A$101=A53))=1</formula1>
    </dataValidation>
    <dataValidation type="custom" allowBlank="1" showErrorMessage="1" errorTitle="Duplicate part" error="Each part number must be unique." sqref="A54">
      <formula1>SUMPRODUCT(--($A$2:$A$101=A54))=1</formula1>
    </dataValidation>
    <dataValidation type="custom" allowBlank="1" showErrorMessage="1" errorTitle="Duplicate part" error="Each part number must be unique." sqref="A55">
      <formula1>SUMPRODUCT(--($A$2:$A$101=A55))=1</formula1>
    </dataValidation>
    <dataValidation type="custom" allowBlank="1" showErrorMessage="1" errorTitle="Duplicate part" error="Each part number must be unique." sqref="A56">
      <formula1>SUMPRODUCT(--($A$2:$A$101=A56))=1</formula1>
    </dataValidation>
    <dataValidation type="custom" allowBlank="1" showErrorMessage="1" errorTitle="Duplicate part" error="Each part number must be unique." sqref="A57">
      <formula1>SUMPRODUCT(--($A$2:$A$101=A57))=1</formula1>
    </dataValidation>
    <dataValidation type="custom" allowBlank="1" showErrorMessage="1" errorTitle="Duplicate part" error="Each part number must be unique." sqref="A58">
      <formula1>SUMPRODUCT(--($A$2:$A$101=A58))=1</formula1>
    </dataValidation>
    <dataValidation type="custom" allowBlank="1" showErrorMessage="1" errorTitle="Duplicate part" error="Each part number must be unique." sqref="A59">
      <formula1>SUMPRODUCT(--($A$2:$A$101=A59))=1</formula1>
    </dataValidation>
    <dataValidation type="custom" allowBlank="1" showErrorMessage="1" errorTitle="Duplicate part" error="Each part number must be unique." sqref="A6">
      <formula1>SUMPRODUCT(--($A$2:$A$101=A6))=1</formula1>
    </dataValidation>
    <dataValidation type="custom" allowBlank="1" showErrorMessage="1" errorTitle="Duplicate part" error="Each part number must be unique." sqref="A60">
      <formula1>SUMPRODUCT(--($A$2:$A$101=A60))=1</formula1>
    </dataValidation>
    <dataValidation type="custom" allowBlank="1" showErrorMessage="1" errorTitle="Duplicate part" error="Each part number must be unique." sqref="A61">
      <formula1>SUMPRODUCT(--($A$2:$A$101=A61))=1</formula1>
    </dataValidation>
    <dataValidation type="custom" allowBlank="1" showErrorMessage="1" errorTitle="Duplicate part" error="Each part number must be unique." sqref="A62">
      <formula1>SUMPRODUCT(--($A$2:$A$101=A62))=1</formula1>
    </dataValidation>
    <dataValidation type="custom" allowBlank="1" showErrorMessage="1" errorTitle="Duplicate part" error="Each part number must be unique." sqref="A63">
      <formula1>SUMPRODUCT(--($A$2:$A$101=A63))=1</formula1>
    </dataValidation>
    <dataValidation type="custom" allowBlank="1" showErrorMessage="1" errorTitle="Duplicate part" error="Each part number must be unique." sqref="A64">
      <formula1>SUMPRODUCT(--($A$2:$A$101=A64))=1</formula1>
    </dataValidation>
    <dataValidation type="custom" allowBlank="1" showErrorMessage="1" errorTitle="Duplicate part" error="Each part number must be unique." sqref="A65">
      <formula1>SUMPRODUCT(--($A$2:$A$101=A65))=1</formula1>
    </dataValidation>
    <dataValidation type="custom" allowBlank="1" showErrorMessage="1" errorTitle="Duplicate part" error="Each part number must be unique." sqref="A66">
      <formula1>SUMPRODUCT(--($A$2:$A$101=A66))=1</formula1>
    </dataValidation>
    <dataValidation type="custom" allowBlank="1" showErrorMessage="1" errorTitle="Duplicate part" error="Each part number must be unique." sqref="A67">
      <formula1>SUMPRODUCT(--($A$2:$A$101=A67))=1</formula1>
    </dataValidation>
    <dataValidation type="custom" allowBlank="1" showErrorMessage="1" errorTitle="Duplicate part" error="Each part number must be unique." sqref="A68">
      <formula1>SUMPRODUCT(--($A$2:$A$101=A68))=1</formula1>
    </dataValidation>
    <dataValidation type="custom" allowBlank="1" showErrorMessage="1" errorTitle="Duplicate part" error="Each part number must be unique." sqref="A69">
      <formula1>SUMPRODUCT(--($A$2:$A$101=A69))=1</formula1>
    </dataValidation>
    <dataValidation type="custom" allowBlank="1" showErrorMessage="1" errorTitle="Duplicate part" error="Each part number must be unique." sqref="A7">
      <formula1>SUMPRODUCT(--($A$2:$A$101=A7))=1</formula1>
    </dataValidation>
    <dataValidation type="custom" allowBlank="1" showErrorMessage="1" errorTitle="Duplicate part" error="Each part number must be unique." sqref="A70">
      <formula1>SUMPRODUCT(--($A$2:$A$101=A70))=1</formula1>
    </dataValidation>
    <dataValidation type="custom" allowBlank="1" showErrorMessage="1" errorTitle="Duplicate part" error="Each part number must be unique." sqref="A71">
      <formula1>SUMPRODUCT(--($A$2:$A$101=A71))=1</formula1>
    </dataValidation>
    <dataValidation type="custom" allowBlank="1" showErrorMessage="1" errorTitle="Duplicate part" error="Each part number must be unique." sqref="A72">
      <formula1>SUMPRODUCT(--($A$2:$A$101=A72))=1</formula1>
    </dataValidation>
    <dataValidation type="custom" allowBlank="1" showErrorMessage="1" errorTitle="Duplicate part" error="Each part number must be unique." sqref="A73">
      <formula1>SUMPRODUCT(--($A$2:$A$101=A73))=1</formula1>
    </dataValidation>
    <dataValidation type="custom" allowBlank="1" showErrorMessage="1" errorTitle="Duplicate part" error="Each part number must be unique." sqref="A74">
      <formula1>SUMPRODUCT(--($A$2:$A$101=A74))=1</formula1>
    </dataValidation>
    <dataValidation type="custom" allowBlank="1" showErrorMessage="1" errorTitle="Duplicate part" error="Each part number must be unique." sqref="A75">
      <formula1>SUMPRODUCT(--($A$2:$A$101=A75))=1</formula1>
    </dataValidation>
    <dataValidation type="custom" allowBlank="1" showErrorMessage="1" errorTitle="Duplicate part" error="Each part number must be unique." sqref="A76">
      <formula1>SUMPRODUCT(--($A$2:$A$101=A76))=1</formula1>
    </dataValidation>
    <dataValidation type="custom" allowBlank="1" showErrorMessage="1" errorTitle="Duplicate part" error="Each part number must be unique." sqref="A77">
      <formula1>SUMPRODUCT(--($A$2:$A$101=A77))=1</formula1>
    </dataValidation>
    <dataValidation type="custom" allowBlank="1" showErrorMessage="1" errorTitle="Duplicate part" error="Each part number must be unique." sqref="A78">
      <formula1>SUMPRODUCT(--($A$2:$A$101=A78))=1</formula1>
    </dataValidation>
    <dataValidation type="custom" allowBlank="1" showErrorMessage="1" errorTitle="Duplicate part" error="Each part number must be unique." sqref="A79">
      <formula1>SUMPRODUCT(--($A$2:$A$101=A79))=1</formula1>
    </dataValidation>
    <dataValidation type="custom" allowBlank="1" showErrorMessage="1" errorTitle="Duplicate part" error="Each part number must be unique." sqref="A8">
      <formula1>SUMPRODUCT(--($A$2:$A$101=A8))=1</formula1>
    </dataValidation>
    <dataValidation type="custom" allowBlank="1" showErrorMessage="1" errorTitle="Duplicate part" error="Each part number must be unique." sqref="A80">
      <formula1>SUMPRODUCT(--($A$2:$A$101=A80))=1</formula1>
    </dataValidation>
    <dataValidation type="custom" allowBlank="1" showErrorMessage="1" errorTitle="Duplicate part" error="Each part number must be unique." sqref="A81">
      <formula1>SUMPRODUCT(--($A$2:$A$101=A81))=1</formula1>
    </dataValidation>
    <dataValidation type="custom" allowBlank="1" showErrorMessage="1" errorTitle="Duplicate part" error="Each part number must be unique." sqref="A82">
      <formula1>SUMPRODUCT(--($A$2:$A$101=A82))=1</formula1>
    </dataValidation>
    <dataValidation type="custom" allowBlank="1" showErrorMessage="1" errorTitle="Duplicate part" error="Each part number must be unique." sqref="A83">
      <formula1>SUMPRODUCT(--($A$2:$A$101=A83))=1</formula1>
    </dataValidation>
    <dataValidation type="custom" allowBlank="1" showErrorMessage="1" errorTitle="Duplicate part" error="Each part number must be unique." sqref="A84">
      <formula1>SUMPRODUCT(--($A$2:$A$101=A84))=1</formula1>
    </dataValidation>
    <dataValidation type="custom" allowBlank="1" showErrorMessage="1" errorTitle="Duplicate part" error="Each part number must be unique." sqref="A85">
      <formula1>SUMPRODUCT(--($A$2:$A$101=A85))=1</formula1>
    </dataValidation>
    <dataValidation type="custom" allowBlank="1" showErrorMessage="1" errorTitle="Duplicate part" error="Each part number must be unique." sqref="A86">
      <formula1>SUMPRODUCT(--($A$2:$A$101=A86))=1</formula1>
    </dataValidation>
    <dataValidation type="custom" allowBlank="1" showErrorMessage="1" errorTitle="Duplicate part" error="Each part number must be unique." sqref="A87">
      <formula1>SUMPRODUCT(--($A$2:$A$101=A87))=1</formula1>
    </dataValidation>
    <dataValidation type="custom" allowBlank="1" showErrorMessage="1" errorTitle="Duplicate part" error="Each part number must be unique." sqref="A88">
      <formula1>SUMPRODUCT(--($A$2:$A$101=A88))=1</formula1>
    </dataValidation>
    <dataValidation type="custom" allowBlank="1" showErrorMessage="1" errorTitle="Duplicate part" error="Each part number must be unique." sqref="A89">
      <formula1>SUMPRODUCT(--($A$2:$A$101=A89))=1</formula1>
    </dataValidation>
    <dataValidation type="custom" allowBlank="1" showErrorMessage="1" errorTitle="Duplicate part" error="Each part number must be unique." sqref="A9">
      <formula1>SUMPRODUCT(--($A$2:$A$101=A9))=1</formula1>
    </dataValidation>
    <dataValidation type="custom" allowBlank="1" showErrorMessage="1" errorTitle="Duplicate part" error="Each part number must be unique." sqref="A90">
      <formula1>SUMPRODUCT(--($A$2:$A$101=A90))=1</formula1>
    </dataValidation>
    <dataValidation type="custom" allowBlank="1" showErrorMessage="1" errorTitle="Duplicate part" error="Each part number must be unique." sqref="A91">
      <formula1>SUMPRODUCT(--($A$2:$A$101=A91))=1</formula1>
    </dataValidation>
    <dataValidation type="custom" allowBlank="1" showErrorMessage="1" errorTitle="Duplicate part" error="Each part number must be unique." sqref="A92">
      <formula1>SUMPRODUCT(--($A$2:$A$101=A92))=1</formula1>
    </dataValidation>
    <dataValidation type="custom" allowBlank="1" showErrorMessage="1" errorTitle="Duplicate part" error="Each part number must be unique." sqref="A93">
      <formula1>SUMPRODUCT(--($A$2:$A$101=A93))=1</formula1>
    </dataValidation>
    <dataValidation type="custom" allowBlank="1" showErrorMessage="1" errorTitle="Duplicate part" error="Each part number must be unique." sqref="A94">
      <formula1>SUMPRODUCT(--($A$2:$A$101=A94))=1</formula1>
    </dataValidation>
    <dataValidation type="custom" allowBlank="1" showErrorMessage="1" errorTitle="Duplicate part" error="Each part number must be unique." sqref="A95">
      <formula1>SUMPRODUCT(--($A$2:$A$101=A95))=1</formula1>
    </dataValidation>
    <dataValidation type="custom" allowBlank="1" showErrorMessage="1" errorTitle="Duplicate part" error="Each part number must be unique." sqref="A96">
      <formula1>SUMPRODUCT(--($A$2:$A$101=A96))=1</formula1>
    </dataValidation>
    <dataValidation type="custom" allowBlank="1" showErrorMessage="1" errorTitle="Duplicate part" error="Each part number must be unique." sqref="A97">
      <formula1>SUMPRODUCT(--($A$2:$A$101=A97))=1</formula1>
    </dataValidation>
    <dataValidation type="custom" allowBlank="1" showErrorMessage="1" errorTitle="Duplicate part" error="Each part number must be unique." sqref="A98">
      <formula1>SUMPRODUCT(--($A$2:$A$101=A98))=1</formula1>
    </dataValidation>
    <dataValidation type="custom" allowBlank="1" showErrorMessage="1" errorTitle="Duplicate part" error="Each part number must be unique." sqref="A99">
      <formula1>SUMPRODUCT(--($A$2:$A$101=A99))=1</formula1>
    </dataValidation>
    <dataValidation type="decimal" allowBlank="1" showErrorMessage="1" errorTitle="Invalid unit cost" error="Enter a number between 0 and 1000000" sqref="C10:C101">
      <formula1>0</formula1>
      <formula2>1000000</formula2>
    </dataValidation>
    <dataValidation type="decimal" allowBlank="1" showErrorMessage="1" errorTitle="Invalid unit cost" error="Enter a number between 0 and 1000000" sqref="C2:C101">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owGridLines="0"/>
  </sheetViews>
  <sheetFormatPr defaultRowHeight="15" outlineLevelRow="0" outlineLevelCol="0" x14ac:dyDescent="55"/>
  <cols>
    <col min="1" max="1" width="32" customWidth="1"/>
    <col min="2" max="2" width="16" customWidth="1"/>
    <col min="3" max="6" width="22" customWidth="1"/>
  </cols>
  <sheetData>
    <row r="1" spans="1:6" x14ac:dyDescent="0.25">
      <c r="A1" s="1" t="s">
        <v>0</v>
      </c>
      <c r="B1" s="1"/>
      <c r="C1" s="1"/>
      <c r="D1" s="1"/>
      <c r="E1" s="1"/>
      <c r="F1" s="1"/>
    </row>
    <row r="2" spans="1:6" x14ac:dyDescent="0.25">
      <c r="A2" s="2"/>
      <c r="F2" s="2"/>
    </row>
    <row r="3" ht="30" customHeight="1" spans="1:6" x14ac:dyDescent="0.25">
      <c r="A3" s="11" t="s">
        <v>109</v>
      </c>
      <c r="B3" s="11" t="s">
        <v>110</v>
      </c>
      <c r="C3" s="11" t="s">
        <v>111</v>
      </c>
      <c r="D3" s="11"/>
      <c r="E3" s="11"/>
      <c r="F3" s="11"/>
    </row>
    <row r="4" spans="1:6" x14ac:dyDescent="0.25">
      <c r="A4" s="5" t="s">
        <v>112</v>
      </c>
      <c r="B4" s="23">
        <v>46328</v>
      </c>
      <c r="C4" s="7" t="s">
        <v>113</v>
      </c>
      <c r="D4" s="7"/>
      <c r="E4" s="7"/>
      <c r="F4" s="7"/>
    </row>
    <row r="5" spans="1:6" x14ac:dyDescent="0.25">
      <c r="A5" s="5" t="s">
        <v>114</v>
      </c>
      <c r="B5" s="24">
        <v>14</v>
      </c>
      <c r="C5" s="7" t="s">
        <v>115</v>
      </c>
      <c r="D5" s="7"/>
      <c r="E5" s="7"/>
      <c r="F5" s="7"/>
    </row>
    <row r="6" spans="1:6" x14ac:dyDescent="0.25">
      <c r="A6" s="5" t="s">
        <v>116</v>
      </c>
      <c r="B6" s="25">
        <v>95</v>
      </c>
      <c r="C6" s="7" t="s">
        <v>117</v>
      </c>
      <c r="D6" s="7"/>
      <c r="E6" s="7"/>
      <c r="F6" s="7"/>
    </row>
    <row r="7" spans="1:6" x14ac:dyDescent="0.25">
      <c r="A7" s="2"/>
      <c r="F7" s="2"/>
    </row>
    <row r="8" ht="30" customHeight="1" spans="1:6" x14ac:dyDescent="0.25">
      <c r="A8" s="11" t="s">
        <v>118</v>
      </c>
      <c r="B8" s="11" t="s">
        <v>119</v>
      </c>
      <c r="C8" s="11" t="s">
        <v>120</v>
      </c>
      <c r="D8" s="11"/>
      <c r="E8" s="11"/>
      <c r="F8" s="11"/>
    </row>
    <row r="9" spans="1:6" x14ac:dyDescent="0.25">
      <c r="A9" s="26" t="s">
        <v>121</v>
      </c>
      <c r="B9" s="27">
        <f>COUNTA(Assets!A2:A201)</f>
        <v>6</v>
      </c>
      <c r="C9" s="7" t="s">
        <v>122</v>
      </c>
      <c r="D9" s="7"/>
      <c r="E9" s="7"/>
      <c r="F9" s="7"/>
    </row>
    <row r="10" spans="1:6" x14ac:dyDescent="0.25">
      <c r="A10" s="26" t="s">
        <v>123</v>
      </c>
      <c r="B10" s="27">
        <f>IF(SUM(B18:B23)&gt;0,"Check data",COUNTIF(Assets!J2:J201,"Overdue"))</f>
        <v>2</v>
      </c>
      <c r="C10" s="7" t="s">
        <v>124</v>
      </c>
      <c r="D10" s="7"/>
      <c r="E10" s="7"/>
      <c r="F10" s="7"/>
    </row>
    <row r="11" spans="1:6" x14ac:dyDescent="0.25">
      <c r="A11" s="26" t="s">
        <v>125</v>
      </c>
      <c r="B11" s="27">
        <f>IF(SUM(B18:B23)&gt;0,"Check data",COUNTIF(Assets!J2:J201,"Due soon"))</f>
        <v>3</v>
      </c>
      <c r="C11" s="7" t="s">
        <v>126</v>
      </c>
      <c r="D11" s="7"/>
      <c r="E11" s="7"/>
      <c r="F11" s="7"/>
    </row>
    <row r="12" spans="1:6" x14ac:dyDescent="0.25">
      <c r="A12" s="26" t="s">
        <v>127</v>
      </c>
      <c r="B12" s="27">
        <f>COUNTA('Service Log'!B2:B501)</f>
        <v>10</v>
      </c>
      <c r="C12" s="7" t="s">
        <v>128</v>
      </c>
      <c r="D12" s="7"/>
      <c r="E12" s="7"/>
      <c r="F12" s="7"/>
    </row>
    <row r="13" ht="34" customHeight="1" spans="1:6" x14ac:dyDescent="0.25">
      <c r="A13" s="26" t="s">
        <v>76</v>
      </c>
      <c r="B13" s="28">
        <f>SUM('Service Log'!H2:H501)</f>
        <v>291.5</v>
      </c>
      <c r="C13" s="7" t="s">
        <v>129</v>
      </c>
      <c r="D13" s="7"/>
      <c r="E13" s="7"/>
      <c r="F13" s="7"/>
    </row>
    <row r="14" ht="34" customHeight="1" spans="1:6" x14ac:dyDescent="0.25">
      <c r="A14" s="26" t="s">
        <v>78</v>
      </c>
      <c r="B14" s="28">
        <f>SUM('Service Log'!J2:J501)</f>
        <v>1757.5</v>
      </c>
      <c r="C14" s="7" t="s">
        <v>130</v>
      </c>
      <c r="D14" s="7"/>
      <c r="E14" s="7"/>
      <c r="F14" s="7"/>
    </row>
    <row r="15" ht="34" customHeight="1" spans="1:6" x14ac:dyDescent="0.25">
      <c r="A15" s="26" t="s">
        <v>131</v>
      </c>
      <c r="B15" s="28">
        <f>IF(SUM(B18:B23)&gt;0,"Check data",SUM('Service Log'!K2:K501))</f>
        <v>2049</v>
      </c>
      <c r="C15" s="7" t="s">
        <v>132</v>
      </c>
      <c r="D15" s="7"/>
      <c r="E15" s="7"/>
      <c r="F15" s="7"/>
    </row>
    <row r="16" spans="1:6" x14ac:dyDescent="0.25">
      <c r="A16" s="26" t="s">
        <v>133</v>
      </c>
      <c r="B16" s="29">
        <f>IF(SUM(B18:B23)&gt;0,"Check data",IF(B15=0,"n/a",B13/B15))</f>
        <v>0.142264519277696</v>
      </c>
      <c r="C16" s="7" t="s">
        <v>134</v>
      </c>
      <c r="D16" s="7"/>
      <c r="E16" s="7"/>
      <c r="F16" s="7"/>
    </row>
    <row r="17" spans="1:6" x14ac:dyDescent="0.25">
      <c r="A17" s="26" t="s">
        <v>135</v>
      </c>
      <c r="B17" s="28">
        <f>IF(SUM(B18:B23)&gt;0,"Check data",IF(B12=0,0,B15/B12))</f>
        <v>204.9</v>
      </c>
      <c r="C17" s="7" t="s">
        <v>136</v>
      </c>
      <c r="D17" s="7"/>
      <c r="E17" s="7"/>
      <c r="F17" s="7"/>
    </row>
    <row r="18" spans="1:6" x14ac:dyDescent="0.25">
      <c r="A18" s="26" t="s">
        <v>137</v>
      </c>
      <c r="B18" s="27">
        <f>COUNTIF(Assets!M2:M201,"Check ID")+COUNTIF(Assets!M2:M201,"Duplicate ID")+COUNTIF(Assets!M2:M201,"Check inputs")</f>
        <v>0</v>
      </c>
      <c r="C18" s="7" t="s">
        <v>138</v>
      </c>
      <c r="D18" s="7"/>
      <c r="E18" s="7"/>
      <c r="F18" s="7"/>
    </row>
    <row r="19" spans="1:6" x14ac:dyDescent="0.25">
      <c r="A19" s="26" t="s">
        <v>139</v>
      </c>
      <c r="B19" s="27">
        <f>COUNTIF('Service Log'!L2:L501,"Check ID")</f>
        <v>0</v>
      </c>
      <c r="C19" s="7" t="s">
        <v>140</v>
      </c>
      <c r="D19" s="7"/>
      <c r="E19" s="7"/>
      <c r="F19" s="7"/>
    </row>
    <row r="20" spans="1:6" x14ac:dyDescent="0.25">
      <c r="A20" s="26" t="s">
        <v>141</v>
      </c>
      <c r="B20" s="27">
        <f>COUNTIF('Service Log'!L2:L501,"Check part")</f>
        <v>0</v>
      </c>
      <c r="C20" s="7" t="s">
        <v>142</v>
      </c>
      <c r="D20" s="7"/>
      <c r="E20" s="7"/>
      <c r="F20" s="7"/>
    </row>
    <row r="21" spans="1:6" x14ac:dyDescent="0.25">
      <c r="A21" s="26" t="s">
        <v>143</v>
      </c>
      <c r="B21" s="27">
        <f>COUNTIF('Service Log'!L2:L501,"Check inputs")</f>
        <v>0</v>
      </c>
      <c r="C21" s="7" t="s">
        <v>144</v>
      </c>
      <c r="D21" s="7"/>
      <c r="E21" s="7"/>
      <c r="F21" s="7"/>
    </row>
    <row r="22" spans="1:6" x14ac:dyDescent="0.25">
      <c r="A22" s="26" t="s">
        <v>145</v>
      </c>
      <c r="B22" s="27">
        <f>COUNTIF(Parts!D2:D101,"Check ID")+COUNTIF(Parts!D2:D101,"Duplicate ID")+COUNTIF(Parts!D2:D101,"Check inputs")</f>
        <v>0</v>
      </c>
      <c r="C22" s="7" t="s">
        <v>146</v>
      </c>
      <c r="D22" s="7"/>
      <c r="E22" s="7"/>
      <c r="F22" s="7"/>
    </row>
    <row r="23" spans="1:6" x14ac:dyDescent="0.25">
      <c r="A23" s="26" t="s">
        <v>147</v>
      </c>
      <c r="B23" s="27">
        <f>IF(AND(ISNUMBER(B4),N(B4)&gt;=18264,N(B4)&lt;=73050),0,1)+IF(AND(ISNUMBER(B5),N(B5)&gt;=0,N(B5)&lt;=3650),0,1)+IF(AND(ISNUMBER(B6),N(B6)&gt;=0,N(B6)&lt;=100000),0,1)</f>
        <v>0</v>
      </c>
      <c r="C23" s="7" t="s">
        <v>148</v>
      </c>
      <c r="D23" s="7"/>
      <c r="E23" s="7"/>
      <c r="F23" s="7"/>
    </row>
    <row r="24" spans="1:6" x14ac:dyDescent="0.25">
      <c r="A24" s="26" t="s">
        <v>149</v>
      </c>
      <c r="B24" s="30" t="str">
        <f>IF(SUM(B18:B23)&gt;0,"Check data",IF(COUNTA(Assets!A2:A201)=0,"n/a","OK"))</f>
        <v>OK</v>
      </c>
      <c r="C24" s="7" t="s">
        <v>150</v>
      </c>
      <c r="D24" s="7"/>
      <c r="E24" s="7"/>
      <c r="F24" s="7"/>
    </row>
    <row r="25" spans="1:6" x14ac:dyDescent="0.25">
      <c r="A25" s="31" t="s">
        <v>151</v>
      </c>
      <c r="F25" s="2"/>
    </row>
    <row r="26" ht="20" customHeight="1" spans="1:6" x14ac:dyDescent="0.25">
      <c r="A26" s="32" t="s">
        <v>152</v>
      </c>
      <c r="B26" s="17">
        <f>Assets!H2</f>
        <v>46313</v>
      </c>
      <c r="F26" s="2"/>
    </row>
    <row r="27" ht="20" customHeight="1" spans="1:6" x14ac:dyDescent="0.25">
      <c r="A27" s="32" t="s">
        <v>153</v>
      </c>
      <c r="B27" s="17">
        <f>Assets!H5</f>
        <v>46329</v>
      </c>
      <c r="F27" s="2"/>
    </row>
    <row r="28" spans="1:6" x14ac:dyDescent="0.25">
      <c r="A28" s="2"/>
      <c r="F28" s="2"/>
    </row>
    <row r="29" ht="30" customHeight="1" spans="1:6" x14ac:dyDescent="0.25">
      <c r="A29" s="33" t="s">
        <v>32</v>
      </c>
      <c r="B29" s="33"/>
      <c r="C29" s="33"/>
      <c r="D29" s="33"/>
      <c r="E29" s="33"/>
      <c r="F29" s="33"/>
    </row>
  </sheetData>
  <mergeCells count="23">
    <mergeCell ref="A1:F1"/>
    <mergeCell ref="C3:F3"/>
    <mergeCell ref="C4:F4"/>
    <mergeCell ref="C5:F5"/>
    <mergeCell ref="C6:F6"/>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A29:F29"/>
  </mergeCells>
  <conditionalFormatting sqref="B10">
    <cfRule type="expression" dxfId="13" priority="40">
      <formula>B10="Check data"</formula>
    </cfRule>
  </conditionalFormatting>
  <conditionalFormatting sqref="B11">
    <cfRule type="expression" dxfId="14" priority="41">
      <formula>B11="Check data"</formula>
    </cfRule>
  </conditionalFormatting>
  <conditionalFormatting sqref="B15">
    <cfRule type="expression" dxfId="15" priority="42">
      <formula>B15="Check data"</formula>
    </cfRule>
  </conditionalFormatting>
  <conditionalFormatting sqref="B16">
    <cfRule type="expression" dxfId="16" priority="43">
      <formula>B16="Check data"</formula>
    </cfRule>
  </conditionalFormatting>
  <conditionalFormatting sqref="B17">
    <cfRule type="expression" dxfId="17" priority="44">
      <formula>B17="Check data"</formula>
    </cfRule>
  </conditionalFormatting>
  <conditionalFormatting sqref="B18">
    <cfRule type="expression" dxfId="18" priority="50">
      <formula>B18&gt;0</formula>
    </cfRule>
  </conditionalFormatting>
  <conditionalFormatting sqref="B19">
    <cfRule type="expression" dxfId="19" priority="51">
      <formula>B19&gt;0</formula>
    </cfRule>
  </conditionalFormatting>
  <conditionalFormatting sqref="B20">
    <cfRule type="expression" dxfId="20" priority="52">
      <formula>B20&gt;0</formula>
    </cfRule>
  </conditionalFormatting>
  <conditionalFormatting sqref="B21">
    <cfRule type="expression" dxfId="21" priority="53">
      <formula>B21&gt;0</formula>
    </cfRule>
  </conditionalFormatting>
  <conditionalFormatting sqref="B22">
    <cfRule type="expression" dxfId="22" priority="54">
      <formula>B22&gt;0</formula>
    </cfRule>
  </conditionalFormatting>
  <conditionalFormatting sqref="B23">
    <cfRule type="expression" dxfId="23" priority="55">
      <formula>B23&gt;0</formula>
    </cfRule>
  </conditionalFormatting>
  <conditionalFormatting sqref="B24">
    <cfRule type="expression" dxfId="24" priority="60">
      <formula>B24="Check data"</formula>
    </cfRule>
    <cfRule type="expression" dxfId="25" priority="61">
      <formula>B24="OK"</formula>
    </cfRule>
  </conditionalFormatting>
  <dataValidations count="3">
    <dataValidation type="decimal" allowBlank="1" showErrorMessage="1" errorTitle="Invalid date" error="Enter a number between 18264 and 73050" sqref="B4">
      <formula1>18264</formula1>
      <formula2>73050</formula2>
    </dataValidation>
    <dataValidation type="decimal" allowBlank="1" showErrorMessage="1" errorTitle="Invalid window" error="Enter a number between 0 and 3650" sqref="B5">
      <formula1>0</formula1>
      <formula2>3650</formula2>
    </dataValidation>
    <dataValidation type="decimal" allowBlank="1" showErrorMessage="1" errorTitle="Invalid labor rate" error="Enter a number between 0 and 100000" sqref="B6">
      <formula1>0</formula1>
      <formula2>100000</formula2>
    </dataValidation>
  </dataValidations>
  <hyperlinks>
    <hyperlink ref="A29"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Assets</vt:lpstr>
      <vt:lpstr>Service Log</vt:lpstr>
      <vt:lpstr>Parts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2026-11-01T02:14:32Z</dcterms:created>
  <dcterms:modified xsi:type="dcterms:W3CDTF">2026-11-01T02:14:32Z</dcterms:modified>
</cp:coreProperties>
</file>