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esets" state="visible" r:id="rId5"/>
    <sheet sheetId="3" name="Line Items" state="visible" r:id="rId6"/>
    <sheet sheetId="4" name="Estimate" state="visible" r:id="rId7"/>
  </sheets>
  <definedNames>
    <definedName name="_xlnm.Print_Area" localSheetId="3">'Estimate'!$A$1:$E$75</definedName>
  </definedNames>
  <calcPr calcId="171027" fullCalcOnLoad="1"/>
</workbook>
</file>

<file path=xl/sharedStrings.xml><?xml version="1.0" encoding="utf-8"?>
<sst xmlns="http://schemas.openxmlformats.org/spreadsheetml/2006/main" count="145" uniqueCount="111">
  <si>
    <t>Contractor Estimate Template</t>
  </si>
  <si>
    <t>Purpose</t>
  </si>
  <si>
    <t>This workbook prices a job for a customer. Keep one row of rates per trade on Presets: a labor rate per hour and a markup for materials, equipment and subcontracts. List the job on Line Items, marking each line All (in every option) or Good, Better or Best. Pick the trade on the Estimate and every line reprices from that preset. The Estimate shows the three options side by side with tax and prints the option you choose as a one-page customer estimate. Every sample rate, cost and price is a placeholder: replace each one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</si>
  <si>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</si>
  <si>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trades, rates, items and prices are illustrative placeholders, not market data or typical rates.</t>
  </si>
  <si>
    <t>What’s in this workbook</t>
  </si>
  <si>
    <t>Presets</t>
  </si>
  <si>
    <t>One row per trade (rows 2 to 21): the trade name, your labor rate per hour, and your markup on materials, equipment and subcontracts. The Row check reads Check ID when a row has rates but no trade, Duplicate ID when a trade appears twice, and Check inputs when a rate or markup is blank, text or negative. Columns H and I show the preset the Estimate is using.</t>
  </si>
  <si>
    <t>Line Items</t>
  </si>
  <si>
    <t>One row per line (rows 2 to 201). Option is All (included in every option) or Good, Better or Best. Category is Labor, Material, Equipment or Subcontract. Labor rows take hours in Qty and no unit cost; they are priced at the preset labor rate. Other rows take a unit cost and are priced at cost plus that category's markup. The Row check reads Check inputs for an unknown option or category, a blank, text or negative qty, a text or negative cost, a Labor row with a unit cost, or another row without one.</t>
  </si>
  <si>
    <t>Estimate</t>
  </si>
  <si>
    <t>The customer-ready page. Enter the customer, job, estimate number, date, days the price is valid, trade, tax rate on materials and the option to present. The table shows Good, Better and Best subtotals, tax and totals side by side. Rows 30 to 69 list the chosen option's lines (up to 40). Rows to check counts every problem; while it is above 0 every price reads Check data. The print area is one page.</t>
  </si>
  <si>
    <t>How to use this workbook</t>
  </si>
  <si>
    <t>1. If your spreadsheet app opens the file read-only, turn on editing first.</t>
  </si>
  <si>
    <t>2. On Presets, replace the sample trades and rates with your own. Use your own sell rate per hour and the markups you charge. Add trades down to row 21.</t>
  </si>
  <si>
    <t>3. On Line Items, replace the sample job. Mark shared lines All and option-only lines Good, Better or Best. Enter hours on Labor rows and a unit cost on every other row. Add lines down to row 201.</t>
  </si>
  <si>
    <t>4. On Estimate, fill in the customer, job address, estimate number and date, and how many days the price holds. Pick the trade and enter your tax rate on materials (0 if the job is tax exempt).</t>
  </si>
  <si>
    <t>5. Compare Good, Better and Best in the option table, then pick the option to present. The lines and total below reprint for that option.</t>
  </si>
  <si>
    <t>6. If Rows to check is above 0, fix the Row check cells on Presets and Line Items (and the trade, tax rate and days) until it reads 0. Then print the Estimate sheet or save it as a PDF.</t>
  </si>
  <si>
    <t>Colour legend</t>
  </si>
  <si>
    <t/>
  </si>
  <si>
    <t>Input — enter or edit your own data here</t>
  </si>
  <si>
    <t>Calculated — formula-driven, please do not overwrite</t>
  </si>
  <si>
    <t>Output — key result for reporting and dashboards</t>
  </si>
  <si>
    <t>Using this workbook in Google Sheets</t>
  </si>
  <si>
    <t>To try the workbook in Google Sheets, open Google Sheets, choose File &gt; Import &gt; Upload, select this .xlsx file and choose Insert new sheet(s). After importing, check that the option totals match the ones you see in the original file before relying on them.</t>
  </si>
  <si>
    <t>Limitations</t>
  </si>
  <si>
    <t>This is a pricing worksheet, not accounting or tax software. It applies one tax rate to the marked-up price of Material lines only; check which items your jurisdiction taxes. Each option shows up to 40 lines on the customer sheet. Presets hold rows 2 to 21 and Line Items hold rows 2 to 201. Discounts, deposits, payment schedules and financing are not modeled.</t>
  </si>
  <si>
    <t>Free template from Field Service Software IO: browse more free field service templates →</t>
  </si>
  <si>
    <t>Trade</t>
  </si>
  <si>
    <t>Labor rate per hour (sell)</t>
  </si>
  <si>
    <t>Material markup %</t>
  </si>
  <si>
    <t>Equipment markup %</t>
  </si>
  <si>
    <t>Subcontract markup %</t>
  </si>
  <si>
    <t>Row check</t>
  </si>
  <si>
    <t>Preset in use on the Estimate</t>
  </si>
  <si>
    <t>Value</t>
  </si>
  <si>
    <t>Roofing</t>
  </si>
  <si>
    <t>Trade on the Estimate</t>
  </si>
  <si>
    <t>Landscaping</t>
  </si>
  <si>
    <t>Presets with that trade</t>
  </si>
  <si>
    <t>Electrical</t>
  </si>
  <si>
    <t>Labor rate per hour</t>
  </si>
  <si>
    <t>Plumbing</t>
  </si>
  <si>
    <t>Material markup</t>
  </si>
  <si>
    <t>HVAC</t>
  </si>
  <si>
    <t>Equipment markup</t>
  </si>
  <si>
    <t>Painting</t>
  </si>
  <si>
    <t>Subcontract markup</t>
  </si>
  <si>
    <t>Sample rates are placeholders, not typical rates. Presets with that trade must be exactly 1.</t>
  </si>
  <si>
    <t>Option</t>
  </si>
  <si>
    <t>Category</t>
  </si>
  <si>
    <t>Description</t>
  </si>
  <si>
    <t>Qty</t>
  </si>
  <si>
    <t>Unit</t>
  </si>
  <si>
    <t>Unit cost</t>
  </si>
  <si>
    <t>Unit price</t>
  </si>
  <si>
    <t>Line price</t>
  </si>
  <si>
    <t>Customer line #</t>
  </si>
  <si>
    <t>All</t>
  </si>
  <si>
    <t>Labor</t>
  </si>
  <si>
    <t>Remove old system and haul away</t>
  </si>
  <si>
    <t>hr</t>
  </si>
  <si>
    <t>Install and start up</t>
  </si>
  <si>
    <t>Material</t>
  </si>
  <si>
    <t>Line set, pad, disconnect and fittings</t>
  </si>
  <si>
    <t>lot</t>
  </si>
  <si>
    <t>Subcontract</t>
  </si>
  <si>
    <t>Electrical circuit upgrade</t>
  </si>
  <si>
    <t>job</t>
  </si>
  <si>
    <t>Good</t>
  </si>
  <si>
    <t>Equipment</t>
  </si>
  <si>
    <t>3-ton single-stage split system</t>
  </si>
  <si>
    <t>ea</t>
  </si>
  <si>
    <t>Better</t>
  </si>
  <si>
    <t>3-ton two-stage split system</t>
  </si>
  <si>
    <t>Programmable thermostat</t>
  </si>
  <si>
    <t>Best</t>
  </si>
  <si>
    <t>3-ton variable-speed heat pump system</t>
  </si>
  <si>
    <t>Communicating thermostat</t>
  </si>
  <si>
    <t>Variable-speed commissioning</t>
  </si>
  <si>
    <t>Your Company Name</t>
  </si>
  <si>
    <t>ESTIMATE</t>
  </si>
  <si>
    <t>Street address · phone · email · license number</t>
  </si>
  <si>
    <t>Customer</t>
  </si>
  <si>
    <t>Jordan Lee</t>
  </si>
  <si>
    <t>Job address</t>
  </si>
  <si>
    <t>1420 Cedar Lane</t>
  </si>
  <si>
    <t>Estimate #</t>
  </si>
  <si>
    <t>EST-1042</t>
  </si>
  <si>
    <t>Date</t>
  </si>
  <si>
    <t>Valid for (days)</t>
  </si>
  <si>
    <t>Valid until</t>
  </si>
  <si>
    <t>Tax rate on materials</t>
  </si>
  <si>
    <t>Option to present</t>
  </si>
  <si>
    <t>Blue cells are yours to fill in.</t>
  </si>
  <si>
    <t>Your options</t>
  </si>
  <si>
    <t>Each option includes every line marked All plus its own lines. Tax applies to materials.</t>
  </si>
  <si>
    <t>Subtotal</t>
  </si>
  <si>
    <t>Tax on materials</t>
  </si>
  <si>
    <t>Total</t>
  </si>
  <si>
    <t>Total for the option presented</t>
  </si>
  <si>
    <t>Lines on this estimate</t>
  </si>
  <si>
    <t>Rows to check must read 0 before you send the estimate.</t>
  </si>
  <si>
    <t>Rows to check</t>
  </si>
  <si>
    <t>Last line on the estimate</t>
  </si>
  <si>
    <t>#</t>
  </si>
  <si>
    <t>Price</t>
  </si>
  <si>
    <t>Estimate total</t>
  </si>
  <si>
    <t>Accepted by (customer signature): ______________________________   Date: ____________</t>
  </si>
  <si>
    <t>Contractor signature: ______________________________   Date: 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</si>
</sst>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
    <numFmt numFmtId="166" formatCode="yyyy-mm-dd"/>
  </numFmts>
  <fonts count="14" x14ac:knownFonts="1">
    <font>
      <color theme="1"/>
      <family val="2"/>
      <scheme val="minor"/>
      <sz val="11"/>
      <name val="Calibri"/>
    </font>
    <font>
      <b/>
      <sz val="16"/>
    </font>
    <font>
      <b/>
      <sz val="12"/>
    </font>
    <font>
      <i/>
    </font>
    <font>
      <b/>
    </font>
    <font>
      <b/>
      <u/>
      <color rgb="FF1155CC"/>
      <sz val="13"/>
    </font>
    <font>
      <b/>
      <color rgb="FFFFFFFF"/>
    </font>
    <font>
      <i/>
      <sz val="11"/>
    </font>
    <font>
      <b/>
      <sz val="14"/>
    </font>
    <font>
      <b/>
      <sz val="13"/>
    </font>
    <font/>
    <font>
      <i/>
      <sz val="10"/>
    </font>
    <font>
      <sz val="10"/>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3">
    <border>
      <left/>
      <right/>
      <top/>
      <bottom/>
      <diagonal/>
    </border>
    <border>
      <left style="thin">
        <color rgb="FFB7B7B7"/>
      </left>
      <right style="thin">
        <color rgb="FFB7B7B7"/>
      </right>
      <top style="thin">
        <color rgb="FFB7B7B7"/>
      </top>
      <bottom style="thin">
        <color rgb="FFB7B7B7"/>
      </bottom>
      <diagonal/>
    </border>
    <border>
      <left/>
      <right/>
      <top/>
      <bottom style="hair">
        <color rgb="FFBFBFBF"/>
      </bottom>
      <diagonal/>
    </border>
  </borders>
  <cellStyleXfs count="1">
    <xf numFmtId="0" fontId="0" fillId="0" borderId="0"/>
  </cellStyleXfs>
  <cellXfs count="50">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6" fillId="0" borderId="0" xfId="0" applyFont="1" applyAlignment="1">
      <alignment horizontal="center" vertical="center" wrapText="1"/>
    </xf>
    <xf numFmtId="0" fontId="0" fillId="2" borderId="1" xfId="0" applyFill="1" applyBorder="1" applyAlignment="1">
      <alignment horizontal="left" vertical="center"/>
    </xf>
    <xf numFmtId="164" fontId="0" fillId="2" borderId="1" xfId="0" applyNumberFormat="1" applyFill="1" applyBorder="1" applyAlignment="1">
      <alignment vertical="center"/>
    </xf>
    <xf numFmtId="9" fontId="0" fillId="2" borderId="1" xfId="0" applyNumberFormat="1" applyFill="1" applyBorder="1" applyAlignment="1">
      <alignment vertical="center"/>
    </xf>
    <xf numFmtId="0" fontId="0" fillId="3" borderId="1" xfId="0" applyFill="1" applyBorder="1" applyAlignment="1">
      <alignment horizontal="center" vertical="center"/>
    </xf>
    <xf numFmtId="0" fontId="4" fillId="0" borderId="0" xfId="0" applyFont="1"/>
    <xf numFmtId="1" fontId="0" fillId="3"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0" fontId="7" fillId="0" borderId="0" xfId="0" applyFont="1" applyAlignment="1">
      <alignment vertical="top" wrapText="1"/>
    </xf>
    <xf numFmtId="165" fontId="0" fillId="2" borderId="1" xfId="0" applyNumberFormat="1" applyFill="1" applyBorder="1" applyAlignment="1">
      <alignment vertical="center"/>
    </xf>
    <xf numFmtId="164" fontId="0" fillId="3" borderId="1" xfId="0" applyNumberFormat="1" applyFill="1" applyBorder="1" applyAlignment="1">
      <alignment vertical="center"/>
    </xf>
    <xf numFmtId="0" fontId="8" fillId="2" borderId="1" xfId="0" applyFont="1" applyFill="1" applyBorder="1" applyAlignment="1">
      <alignment horizontal="left" vertical="center"/>
    </xf>
    <xf numFmtId="0" fontId="1" fillId="0" borderId="0" xfId="0" applyFont="1" applyAlignment="1">
      <alignment horizontal="right"/>
    </xf>
    <xf numFmtId="166" fontId="0" fillId="2" borderId="1" xfId="0" applyNumberFormat="1" applyFill="1" applyBorder="1" applyAlignment="1">
      <alignment horizontal="left" vertical="center"/>
    </xf>
    <xf numFmtId="1" fontId="0" fillId="2" borderId="1" xfId="0" applyNumberFormat="1" applyFill="1" applyBorder="1" applyAlignment="1">
      <alignment horizontal="left" vertical="center"/>
    </xf>
    <xf numFmtId="166" fontId="0" fillId="3" borderId="1" xfId="0" applyNumberFormat="1" applyFill="1" applyBorder="1" applyAlignment="1">
      <alignment horizontal="left" vertical="center"/>
    </xf>
    <xf numFmtId="10" fontId="0" fillId="2" borderId="1" xfId="0" applyNumberFormat="1" applyFill="1" applyBorder="1" applyAlignment="1">
      <alignment horizontal="left" vertical="center"/>
    </xf>
    <xf numFmtId="0" fontId="9" fillId="0" borderId="0" xfId="0" applyFont="1"/>
    <xf numFmtId="164" fontId="0" fillId="3" borderId="1" xfId="0" applyNumberFormat="1" applyFill="1" applyBorder="1" applyAlignment="1">
      <alignment horizontal="right" vertical="center"/>
    </xf>
    <xf numFmtId="164" fontId="4" fillId="4" borderId="1" xfId="0" applyNumberFormat="1" applyFont="1" applyFill="1" applyBorder="1" applyAlignment="1">
      <alignment horizontal="right" vertical="center"/>
    </xf>
    <xf numFmtId="0" fontId="4" fillId="0" borderId="0" xfId="0" applyFont="1" applyAlignment="1"/>
    <xf numFmtId="164" fontId="4" fillId="4" borderId="1" xfId="0" applyNumberFormat="1" applyFont="1" applyFill="1" applyBorder="1" applyAlignment="1">
      <alignment horizontal="left" vertical="center"/>
    </xf>
    <xf numFmtId="0" fontId="10" fillId="0" borderId="0" xfId="0" applyFont="1" applyAlignment="1"/>
    <xf numFmtId="1" fontId="0" fillId="3" borderId="1" xfId="0" applyNumberFormat="1" applyFill="1" applyBorder="1" applyAlignment="1">
      <alignment horizontal="left" vertical="center"/>
    </xf>
    <xf numFmtId="0" fontId="11" fillId="0" borderId="0" xfId="0" applyFont="1" applyAlignment="1">
      <alignment vertical="top" wrapText="1"/>
    </xf>
    <xf numFmtId="0" fontId="0" fillId="3" borderId="1" xfId="0" applyFill="1" applyBorder="1" applyAlignment="1">
      <alignment horizontal="left" vertical="center"/>
    </xf>
    <xf numFmtId="0" fontId="0" fillId="0" borderId="2" xfId="0" applyBorder="1" applyAlignment="1">
      <alignment horizontal="center"/>
    </xf>
    <xf numFmtId="0" fontId="0" fillId="0" borderId="2" xfId="0" applyBorder="1" applyAlignment="1">
      <alignment horizontal="left"/>
    </xf>
    <xf numFmtId="165" fontId="0" fillId="0" borderId="2" xfId="0" applyNumberFormat="1" applyBorder="1" applyAlignment="1">
      <alignment horizontal="right"/>
    </xf>
    <xf numFmtId="0" fontId="0" fillId="0" borderId="2" xfId="0" applyBorder="1"/>
    <xf numFmtId="164" fontId="0" fillId="0" borderId="2" xfId="0" applyNumberFormat="1" applyBorder="1"/>
    <xf numFmtId="0" fontId="10" fillId="0" borderId="0" xfId="0" applyFont="1" applyAlignment="1">
      <alignment horizontal="right"/>
    </xf>
    <xf numFmtId="164" fontId="0" fillId="4" borderId="1" xfId="0" applyNumberFormat="1" applyFill="1" applyBorder="1" applyAlignment="1">
      <alignment horizontal="right" vertical="center"/>
    </xf>
    <xf numFmtId="0" fontId="4" fillId="0" borderId="0" xfId="0" applyFont="1" applyAlignment="1">
      <alignment horizontal="right"/>
    </xf>
    <xf numFmtId="0" fontId="12" fillId="0" borderId="0" xfId="0" applyFont="1" applyAlignment="1">
      <alignment vertical="top" wrapText="1"/>
    </xf>
    <xf numFmtId="0" fontId="0" fillId="0" borderId="0" xfId="0" applyAlignment="1">
      <alignment vertical="bottom"/>
    </xf>
    <xf numFmtId="0" fontId="13" fillId="4" borderId="0" xfId="0" applyFont="1" applyFill="1" applyAlignment="1">
      <alignment horizontal="center" vertical="center" wrapText="1"/>
    </xf>
  </cellXfs>
  <cellStyles count="1">
    <cellStyle name="Normal" xfId="0" builtinId="0"/>
  </cellStyles>
  <dxfs count="3">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contractor-estimate-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contractor-estimate-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6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90" customHeight="1" spans="1:6" x14ac:dyDescent="0.25">
      <c r="A11" s="5" t="s">
        <v>8</v>
      </c>
      <c r="B11" s="5"/>
      <c r="C11" s="2" t="s">
        <v>9</v>
      </c>
      <c r="D11" s="2"/>
      <c r="E11" s="2"/>
      <c r="F11" s="2"/>
    </row>
    <row r="12" ht="75"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spans="1:6" x14ac:dyDescent="0.25">
      <c r="A21" s="2"/>
      <c r="B21" s="2"/>
      <c r="C21" s="2"/>
      <c r="D21" s="2"/>
      <c r="E21" s="2"/>
      <c r="F21" s="2"/>
    </row>
    <row r="22" spans="1:6" x14ac:dyDescent="0.25">
      <c r="A22" s="3" t="s">
        <v>19</v>
      </c>
      <c r="B22" s="3"/>
      <c r="C22" s="3"/>
      <c r="D22" s="3"/>
      <c r="E22" s="3"/>
      <c r="F22" s="3"/>
    </row>
    <row r="23" spans="1:6" x14ac:dyDescent="0.25">
      <c r="A23" s="5" t="s">
        <v>19</v>
      </c>
      <c r="B23" s="2"/>
      <c r="C23" s="2"/>
      <c r="D23" s="2"/>
      <c r="E23" s="2"/>
      <c r="F23" s="2"/>
    </row>
    <row r="24" spans="1:6" x14ac:dyDescent="0.25">
      <c r="A24" s="6" t="s">
        <v>20</v>
      </c>
      <c r="B24" s="7" t="s">
        <v>21</v>
      </c>
      <c r="C24" s="2"/>
      <c r="D24" s="2"/>
      <c r="E24" s="2"/>
      <c r="F24" s="2"/>
    </row>
    <row r="25" spans="1:6" x14ac:dyDescent="0.25">
      <c r="A25" s="8" t="s">
        <v>20</v>
      </c>
      <c r="B25" s="7" t="s">
        <v>22</v>
      </c>
      <c r="C25" s="2"/>
      <c r="D25" s="2"/>
      <c r="E25" s="2"/>
      <c r="F25" s="2"/>
    </row>
    <row r="26" spans="1:6" x14ac:dyDescent="0.25">
      <c r="A26" s="9" t="s">
        <v>20</v>
      </c>
      <c r="B26" s="7" t="s">
        <v>23</v>
      </c>
      <c r="C26" s="2"/>
      <c r="D26" s="2"/>
      <c r="E26" s="2"/>
      <c r="F26" s="2"/>
    </row>
    <row r="27" spans="1:6" x14ac:dyDescent="0.25">
      <c r="A27" s="2"/>
      <c r="B27" s="2"/>
      <c r="C27" s="2"/>
      <c r="D27" s="2"/>
      <c r="E27" s="2"/>
      <c r="F27" s="2"/>
    </row>
    <row r="28" spans="1:6" x14ac:dyDescent="0.25">
      <c r="A28" s="3" t="s">
        <v>24</v>
      </c>
      <c r="B28" s="3"/>
      <c r="C28" s="3"/>
      <c r="D28" s="3"/>
      <c r="E28" s="3"/>
      <c r="F28" s="3"/>
    </row>
    <row r="29" ht="30" customHeight="1" spans="1:6" x14ac:dyDescent="0.25">
      <c r="A29" s="2" t="s">
        <v>25</v>
      </c>
      <c r="B29" s="2"/>
      <c r="C29" s="2"/>
      <c r="D29" s="2"/>
      <c r="E29" s="2"/>
      <c r="F29" s="2"/>
    </row>
    <row r="30" spans="1:6" x14ac:dyDescent="0.25">
      <c r="A30" s="2"/>
      <c r="B30" s="2"/>
      <c r="C30" s="2"/>
      <c r="D30" s="2"/>
      <c r="E30" s="2"/>
      <c r="F30" s="2"/>
    </row>
    <row r="31" spans="1:6" x14ac:dyDescent="0.25">
      <c r="A31" s="3" t="s">
        <v>26</v>
      </c>
      <c r="B31" s="3"/>
      <c r="C31" s="3"/>
      <c r="D31" s="3"/>
      <c r="E31" s="3"/>
      <c r="F31" s="3"/>
    </row>
    <row r="32" ht="45" customHeight="1" spans="1:6" x14ac:dyDescent="0.25">
      <c r="A32" s="2" t="s">
        <v>27</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28</v>
      </c>
      <c r="B35" s="10"/>
      <c r="C35" s="10"/>
      <c r="D35" s="10"/>
      <c r="E35" s="10"/>
      <c r="F35" s="10"/>
    </row>
  </sheetData>
  <mergeCells count="25">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4" width="12" customWidth="1"/>
    <col min="5" max="6" width="13" customWidth="1"/>
    <col min="7" max="7" width="3" customWidth="1"/>
    <col min="8" max="8" width="26" customWidth="1"/>
    <col min="9" max="9" width="13" customWidth="1"/>
  </cols>
  <sheetData>
    <row r="1" ht="32" customHeight="1" spans="1:9" x14ac:dyDescent="0.25">
      <c r="A1" s="11" t="s">
        <v>29</v>
      </c>
      <c r="B1" s="11" t="s">
        <v>30</v>
      </c>
      <c r="C1" s="11" t="s">
        <v>31</v>
      </c>
      <c r="D1" s="11" t="s">
        <v>32</v>
      </c>
      <c r="E1" s="11" t="s">
        <v>33</v>
      </c>
      <c r="F1" s="11" t="s">
        <v>34</v>
      </c>
      <c r="G1" s="12"/>
      <c r="H1" s="11" t="s">
        <v>35</v>
      </c>
      <c r="I1" s="11" t="s">
        <v>36</v>
      </c>
    </row>
    <row r="2" spans="1:9" x14ac:dyDescent="0.25">
      <c r="A2" s="13" t="s">
        <v>37</v>
      </c>
      <c r="B2" s="14">
        <v>85</v>
      </c>
      <c r="C2" s="15">
        <v>0.25</v>
      </c>
      <c r="D2" s="15">
        <v>0.15</v>
      </c>
      <c r="E2" s="15">
        <v>0.1</v>
      </c>
      <c r="F2" s="16" t="str">
        <f>IF(COUNTA(A2:E2)=0,"",IF(A2="","Check ID",IF(SUMPRODUCT(--($A$2:$A$21=A2))&gt;1,"Duplicate ID",IF(OR(NOT(ISNUMBER(B2)),NOT(ISNUMBER(C2)),NOT(ISNUMBER(D2)),NOT(ISNUMBER(E2))),"Check inputs",IF(OR(B2&lt;0,C2&lt;0,D2&lt;0,E2&lt;0),"Check inputs","OK")))))</f>
        <v>OK</v>
      </c>
      <c r="H2" s="17" t="s">
        <v>38</v>
      </c>
      <c r="I2" s="16" t="str">
        <f>IF(Estimate!$B$10="","",Estimate!$B$10)</f>
        <v>HVAC</v>
      </c>
    </row>
    <row r="3" spans="1:9" x14ac:dyDescent="0.25">
      <c r="A3" s="13" t="s">
        <v>39</v>
      </c>
      <c r="B3" s="14">
        <v>65</v>
      </c>
      <c r="C3" s="15">
        <v>0.3</v>
      </c>
      <c r="D3" s="15">
        <v>0.15</v>
      </c>
      <c r="E3" s="15">
        <v>0.1</v>
      </c>
      <c r="F3" s="16" t="str">
        <f>IF(COUNTA(A3:E3)=0,"",IF(A3="","Check ID",IF(SUMPRODUCT(--($A$2:$A$21=A3))&gt;1,"Duplicate ID",IF(OR(NOT(ISNUMBER(B3)),NOT(ISNUMBER(C3)),NOT(ISNUMBER(D3)),NOT(ISNUMBER(E3))),"Check inputs",IF(OR(B3&lt;0,C3&lt;0,D3&lt;0,E3&lt;0),"Check inputs","OK")))))</f>
        <v>OK</v>
      </c>
      <c r="H3" s="17" t="s">
        <v>40</v>
      </c>
      <c r="I3" s="18">
        <f>IF($I$2="",0,SUMPRODUCT(--($A$2:$A$21=$I$2)))</f>
        <v>1</v>
      </c>
    </row>
    <row r="4" spans="1:9" x14ac:dyDescent="0.25">
      <c r="A4" s="13" t="s">
        <v>41</v>
      </c>
      <c r="B4" s="14">
        <v>110</v>
      </c>
      <c r="C4" s="15">
        <v>0.3</v>
      </c>
      <c r="D4" s="15">
        <v>0.15</v>
      </c>
      <c r="E4" s="15">
        <v>0.1</v>
      </c>
      <c r="F4" s="16" t="str">
        <f>IF(COUNTA(A4:E4)=0,"",IF(A4="","Check ID",IF(SUMPRODUCT(--($A$2:$A$21=A4))&gt;1,"Duplicate ID",IF(OR(NOT(ISNUMBER(B4)),NOT(ISNUMBER(C4)),NOT(ISNUMBER(D4)),NOT(ISNUMBER(E4))),"Check inputs",IF(OR(B4&lt;0,C4&lt;0,D4&lt;0,E4&lt;0),"Check inputs","OK")))))</f>
        <v>OK</v>
      </c>
      <c r="H4" s="17" t="s">
        <v>42</v>
      </c>
      <c r="I4" s="19">
        <f>IF($I$3=1,IFERROR(SUMPRODUCT(--($A$2:$A$21=$I$2),$B$2:$B$21),""),"")</f>
        <v>120</v>
      </c>
    </row>
    <row r="5" spans="1:9" x14ac:dyDescent="0.25">
      <c r="A5" s="13" t="s">
        <v>43</v>
      </c>
      <c r="B5" s="14">
        <v>115</v>
      </c>
      <c r="C5" s="15">
        <v>0.35</v>
      </c>
      <c r="D5" s="15">
        <v>0.15</v>
      </c>
      <c r="E5" s="15">
        <v>0.1</v>
      </c>
      <c r="F5" s="16" t="str">
        <f>IF(COUNTA(A5:E5)=0,"",IF(A5="","Check ID",IF(SUMPRODUCT(--($A$2:$A$21=A5))&gt;1,"Duplicate ID",IF(OR(NOT(ISNUMBER(B5)),NOT(ISNUMBER(C5)),NOT(ISNUMBER(D5)),NOT(ISNUMBER(E5))),"Check inputs",IF(OR(B5&lt;0,C5&lt;0,D5&lt;0,E5&lt;0),"Check inputs","OK")))))</f>
        <v>OK</v>
      </c>
      <c r="H5" s="17" t="s">
        <v>44</v>
      </c>
      <c r="I5" s="20">
        <f>IF($I$3=1,IFERROR(SUMPRODUCT(--($A$2:$A$21=$I$2),$C$2:$C$21),""),"")</f>
        <v>0.35</v>
      </c>
    </row>
    <row r="6" spans="1:9" x14ac:dyDescent="0.25">
      <c r="A6" s="13" t="s">
        <v>45</v>
      </c>
      <c r="B6" s="14">
        <v>120</v>
      </c>
      <c r="C6" s="15">
        <v>0.35</v>
      </c>
      <c r="D6" s="15">
        <v>0.2</v>
      </c>
      <c r="E6" s="15">
        <v>0.1</v>
      </c>
      <c r="F6" s="16" t="str">
        <f>IF(COUNTA(A6:E6)=0,"",IF(A6="","Check ID",IF(SUMPRODUCT(--($A$2:$A$21=A6))&gt;1,"Duplicate ID",IF(OR(NOT(ISNUMBER(B6)),NOT(ISNUMBER(C6)),NOT(ISNUMBER(D6)),NOT(ISNUMBER(E6))),"Check inputs",IF(OR(B6&lt;0,C6&lt;0,D6&lt;0,E6&lt;0),"Check inputs","OK")))))</f>
        <v>OK</v>
      </c>
      <c r="H6" s="17" t="s">
        <v>46</v>
      </c>
      <c r="I6" s="20">
        <f>IF($I$3=1,IFERROR(SUMPRODUCT(--($A$2:$A$21=$I$2),$D$2:$D$21),""),"")</f>
        <v>0.2</v>
      </c>
    </row>
    <row r="7" spans="1:9" x14ac:dyDescent="0.25">
      <c r="A7" s="13" t="s">
        <v>47</v>
      </c>
      <c r="B7" s="14">
        <v>70</v>
      </c>
      <c r="C7" s="15">
        <v>0.25</v>
      </c>
      <c r="D7" s="15">
        <v>0.1</v>
      </c>
      <c r="E7" s="15">
        <v>0.1</v>
      </c>
      <c r="F7" s="16" t="str">
        <f>IF(COUNTA(A7:E7)=0,"",IF(A7="","Check ID",IF(SUMPRODUCT(--($A$2:$A$21=A7))&gt;1,"Duplicate ID",IF(OR(NOT(ISNUMBER(B7)),NOT(ISNUMBER(C7)),NOT(ISNUMBER(D7)),NOT(ISNUMBER(E7))),"Check inputs",IF(OR(B7&lt;0,C7&lt;0,D7&lt;0,E7&lt;0),"Check inputs","OK")))))</f>
        <v>OK</v>
      </c>
      <c r="H7" s="17" t="s">
        <v>48</v>
      </c>
      <c r="I7" s="20">
        <f>IF($I$3=1,IFERROR(SUMPRODUCT(--($A$2:$A$21=$I$2),$E$2:$E$21),""),"")</f>
        <v>0.1</v>
      </c>
    </row>
    <row r="8" spans="1:6" x14ac:dyDescent="0.25">
      <c r="A8" s="13"/>
      <c r="B8" s="14"/>
      <c r="C8" s="15"/>
      <c r="D8" s="15"/>
      <c r="E8" s="15"/>
      <c r="F8" s="16" t="str">
        <f>IF(COUNTA(A8:E8)=0,"",IF(A8="","Check ID",IF(SUMPRODUCT(--($A$2:$A$21=A8))&gt;1,"Duplicate ID",IF(OR(NOT(ISNUMBER(B8)),NOT(ISNUMBER(C8)),NOT(ISNUMBER(D8)),NOT(ISNUMBER(E8))),"Check inputs",IF(OR(B8&lt;0,C8&lt;0,D8&lt;0,E8&lt;0),"Check inputs","OK")))))</f>
        <v/>
      </c>
    </row>
    <row r="9" ht="45" customHeight="1" spans="1:9" x14ac:dyDescent="0.25">
      <c r="A9" s="13"/>
      <c r="B9" s="14"/>
      <c r="C9" s="15"/>
      <c r="D9" s="15"/>
      <c r="E9" s="15"/>
      <c r="F9" s="16" t="str">
        <f>IF(COUNTA(A9:E9)=0,"",IF(A9="","Check ID",IF(SUMPRODUCT(--($A$2:$A$21=A9))&gt;1,"Duplicate ID",IF(OR(NOT(ISNUMBER(B9)),NOT(ISNUMBER(C9)),NOT(ISNUMBER(D9)),NOT(ISNUMBER(E9))),"Check inputs",IF(OR(B9&lt;0,C9&lt;0,D9&lt;0,E9&lt;0),"Check inputs","OK")))))</f>
        <v/>
      </c>
      <c r="H9" s="21" t="s">
        <v>49</v>
      </c>
      <c r="I9" s="21"/>
    </row>
    <row r="10" spans="1:6" x14ac:dyDescent="0.25">
      <c r="A10" s="13"/>
      <c r="B10" s="14"/>
      <c r="C10" s="15"/>
      <c r="D10" s="15"/>
      <c r="E10" s="15"/>
      <c r="F10" s="16" t="str">
        <f>IF(COUNTA(A10:E10)=0,"",IF(A10="","Check ID",IF(SUMPRODUCT(--($A$2:$A$21=A10))&gt;1,"Duplicate ID",IF(OR(NOT(ISNUMBER(B10)),NOT(ISNUMBER(C10)),NOT(ISNUMBER(D10)),NOT(ISNUMBER(E10))),"Check inputs",IF(OR(B10&lt;0,C10&lt;0,D10&lt;0,E10&lt;0),"Check inputs","OK")))))</f>
        <v/>
      </c>
    </row>
    <row r="11" spans="1:6" x14ac:dyDescent="0.25">
      <c r="A11" s="13"/>
      <c r="B11" s="14"/>
      <c r="C11" s="15"/>
      <c r="D11" s="15"/>
      <c r="E11" s="15"/>
      <c r="F11" s="16" t="str">
        <f>IF(COUNTA(A11:E11)=0,"",IF(A11="","Check ID",IF(SUMPRODUCT(--($A$2:$A$21=A11))&gt;1,"Duplicate ID",IF(OR(NOT(ISNUMBER(B11)),NOT(ISNUMBER(C11)),NOT(ISNUMBER(D11)),NOT(ISNUMBER(E11))),"Check inputs",IF(OR(B11&lt;0,C11&lt;0,D11&lt;0,E11&lt;0),"Check inputs","OK")))))</f>
        <v/>
      </c>
    </row>
    <row r="12" spans="1:6" x14ac:dyDescent="0.25">
      <c r="A12" s="13"/>
      <c r="B12" s="14"/>
      <c r="C12" s="15"/>
      <c r="D12" s="15"/>
      <c r="E12" s="15"/>
      <c r="F12" s="16" t="str">
        <f>IF(COUNTA(A12:E12)=0,"",IF(A12="","Check ID",IF(SUMPRODUCT(--($A$2:$A$21=A12))&gt;1,"Duplicate ID",IF(OR(NOT(ISNUMBER(B12)),NOT(ISNUMBER(C12)),NOT(ISNUMBER(D12)),NOT(ISNUMBER(E12))),"Check inputs",IF(OR(B12&lt;0,C12&lt;0,D12&lt;0,E12&lt;0),"Check inputs","OK")))))</f>
        <v/>
      </c>
    </row>
    <row r="13" spans="1:6" x14ac:dyDescent="0.25">
      <c r="A13" s="13"/>
      <c r="B13" s="14"/>
      <c r="C13" s="15"/>
      <c r="D13" s="15"/>
      <c r="E13" s="15"/>
      <c r="F13" s="16" t="str">
        <f>IF(COUNTA(A13:E13)=0,"",IF(A13="","Check ID",IF(SUMPRODUCT(--($A$2:$A$21=A13))&gt;1,"Duplicate ID",IF(OR(NOT(ISNUMBER(B13)),NOT(ISNUMBER(C13)),NOT(ISNUMBER(D13)),NOT(ISNUMBER(E13))),"Check inputs",IF(OR(B13&lt;0,C13&lt;0,D13&lt;0,E13&lt;0),"Check inputs","OK")))))</f>
        <v/>
      </c>
    </row>
    <row r="14" spans="1:6" x14ac:dyDescent="0.25">
      <c r="A14" s="13"/>
      <c r="B14" s="14"/>
      <c r="C14" s="15"/>
      <c r="D14" s="15"/>
      <c r="E14" s="15"/>
      <c r="F14" s="16" t="str">
        <f>IF(COUNTA(A14:E14)=0,"",IF(A14="","Check ID",IF(SUMPRODUCT(--($A$2:$A$21=A14))&gt;1,"Duplicate ID",IF(OR(NOT(ISNUMBER(B14)),NOT(ISNUMBER(C14)),NOT(ISNUMBER(D14)),NOT(ISNUMBER(E14))),"Check inputs",IF(OR(B14&lt;0,C14&lt;0,D14&lt;0,E14&lt;0),"Check inputs","OK")))))</f>
        <v/>
      </c>
    </row>
    <row r="15" spans="1:6" x14ac:dyDescent="0.25">
      <c r="A15" s="13"/>
      <c r="B15" s="14"/>
      <c r="C15" s="15"/>
      <c r="D15" s="15"/>
      <c r="E15" s="15"/>
      <c r="F15" s="16" t="str">
        <f>IF(COUNTA(A15:E15)=0,"",IF(A15="","Check ID",IF(SUMPRODUCT(--($A$2:$A$21=A15))&gt;1,"Duplicate ID",IF(OR(NOT(ISNUMBER(B15)),NOT(ISNUMBER(C15)),NOT(ISNUMBER(D15)),NOT(ISNUMBER(E15))),"Check inputs",IF(OR(B15&lt;0,C15&lt;0,D15&lt;0,E15&lt;0),"Check inputs","OK")))))</f>
        <v/>
      </c>
    </row>
    <row r="16" spans="1:6" x14ac:dyDescent="0.25">
      <c r="A16" s="13"/>
      <c r="B16" s="14"/>
      <c r="C16" s="15"/>
      <c r="D16" s="15"/>
      <c r="E16" s="15"/>
      <c r="F16" s="16" t="str">
        <f>IF(COUNTA(A16:E16)=0,"",IF(A16="","Check ID",IF(SUMPRODUCT(--($A$2:$A$21=A16))&gt;1,"Duplicate ID",IF(OR(NOT(ISNUMBER(B16)),NOT(ISNUMBER(C16)),NOT(ISNUMBER(D16)),NOT(ISNUMBER(E16))),"Check inputs",IF(OR(B16&lt;0,C16&lt;0,D16&lt;0,E16&lt;0),"Check inputs","OK")))))</f>
        <v/>
      </c>
    </row>
    <row r="17" spans="1:6" x14ac:dyDescent="0.25">
      <c r="A17" s="13"/>
      <c r="B17" s="14"/>
      <c r="C17" s="15"/>
      <c r="D17" s="15"/>
      <c r="E17" s="15"/>
      <c r="F17" s="16" t="str">
        <f>IF(COUNTA(A17:E17)=0,"",IF(A17="","Check ID",IF(SUMPRODUCT(--($A$2:$A$21=A17))&gt;1,"Duplicate ID",IF(OR(NOT(ISNUMBER(B17)),NOT(ISNUMBER(C17)),NOT(ISNUMBER(D17)),NOT(ISNUMBER(E17))),"Check inputs",IF(OR(B17&lt;0,C17&lt;0,D17&lt;0,E17&lt;0),"Check inputs","OK")))))</f>
        <v/>
      </c>
    </row>
    <row r="18" spans="1:6" x14ac:dyDescent="0.25">
      <c r="A18" s="13"/>
      <c r="B18" s="14"/>
      <c r="C18" s="15"/>
      <c r="D18" s="15"/>
      <c r="E18" s="15"/>
      <c r="F18" s="16" t="str">
        <f>IF(COUNTA(A18:E18)=0,"",IF(A18="","Check ID",IF(SUMPRODUCT(--($A$2:$A$21=A18))&gt;1,"Duplicate ID",IF(OR(NOT(ISNUMBER(B18)),NOT(ISNUMBER(C18)),NOT(ISNUMBER(D18)),NOT(ISNUMBER(E18))),"Check inputs",IF(OR(B18&lt;0,C18&lt;0,D18&lt;0,E18&lt;0),"Check inputs","OK")))))</f>
        <v/>
      </c>
    </row>
    <row r="19" spans="1:6" x14ac:dyDescent="0.25">
      <c r="A19" s="13"/>
      <c r="B19" s="14"/>
      <c r="C19" s="15"/>
      <c r="D19" s="15"/>
      <c r="E19" s="15"/>
      <c r="F19" s="16" t="str">
        <f>IF(COUNTA(A19:E19)=0,"",IF(A19="","Check ID",IF(SUMPRODUCT(--($A$2:$A$21=A19))&gt;1,"Duplicate ID",IF(OR(NOT(ISNUMBER(B19)),NOT(ISNUMBER(C19)),NOT(ISNUMBER(D19)),NOT(ISNUMBER(E19))),"Check inputs",IF(OR(B19&lt;0,C19&lt;0,D19&lt;0,E19&lt;0),"Check inputs","OK")))))</f>
        <v/>
      </c>
    </row>
    <row r="20" spans="1:6" x14ac:dyDescent="0.25">
      <c r="A20" s="13"/>
      <c r="B20" s="14"/>
      <c r="C20" s="15"/>
      <c r="D20" s="15"/>
      <c r="E20" s="15"/>
      <c r="F20" s="16" t="str">
        <f>IF(COUNTA(A20:E20)=0,"",IF(A20="","Check ID",IF(SUMPRODUCT(--($A$2:$A$21=A20))&gt;1,"Duplicate ID",IF(OR(NOT(ISNUMBER(B20)),NOT(ISNUMBER(C20)),NOT(ISNUMBER(D20)),NOT(ISNUMBER(E20))),"Check inputs",IF(OR(B20&lt;0,C20&lt;0,D20&lt;0,E20&lt;0),"Check inputs","OK")))))</f>
        <v/>
      </c>
    </row>
    <row r="21" spans="1:6" x14ac:dyDescent="0.25">
      <c r="A21" s="13"/>
      <c r="B21" s="14"/>
      <c r="C21" s="15"/>
      <c r="D21" s="15"/>
      <c r="E21" s="15"/>
      <c r="F21" s="16" t="str">
        <f>IF(COUNTA(A21:E21)=0,"",IF(A21="","Check ID",IF(SUMPRODUCT(--($A$2:$A$21=A21))&gt;1,"Duplicate ID",IF(OR(NOT(ISNUMBER(B21)),NOT(ISNUMBER(C21)),NOT(ISNUMBER(D21)),NOT(ISNUMBER(E21))),"Check inputs",IF(OR(B21&lt;0,C21&lt;0,D21&lt;0,E21&lt;0),"Check inputs","OK")))))</f>
        <v/>
      </c>
    </row>
  </sheetData>
  <mergeCells count="1">
    <mergeCell ref="H9:I9"/>
  </mergeCells>
  <conditionalFormatting sqref="F2:F21">
    <cfRule type="expression" dxfId="0" priority="1">
      <formula>AND(F2&lt;&gt;"",F2&lt;&gt;"OK")</formula>
    </cfRule>
  </conditionalFormatting>
  <dataValidations count="4">
    <dataValidation type="decimal" allowBlank="1" showErrorMessage="1" errorTitle="Invalid rate" error="Enter a labor rate of 0 or more." sqref="B10:B21">
      <formula1>0</formula1>
      <formula2>100000</formula2>
    </dataValidation>
    <dataValidation type="decimal" allowBlank="1" showErrorMessage="1" errorTitle="Invalid rate" error="Enter a labor rate of 0 or more." sqref="B2:B21">
      <formula1>0</formula1>
      <formula2>100000</formula2>
    </dataValidation>
    <dataValidation type="decimal" allowBlank="1" showErrorMessage="1" errorTitle="Invalid markup" error="Enter a markup of 0% or more (for example 35%)." sqref="C10:E21">
      <formula1>0</formula1>
      <formula2>100</formula2>
    </dataValidation>
    <dataValidation type="decimal" allowBlank="1" showErrorMessage="1" errorTitle="Invalid markup" error="Enter a markup of 0% or more (for example 35%)." sqref="C2:E21">
      <formula1>0</formula1>
      <formula2>100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1"/>
  <sheetViews>
    <sheetView workbookViewId="0">
      <pane ySplit="1" topLeftCell="A2" activePane="bottomLeft" state="frozen"/>
      <selection pane="bottomLeft"/>
    </sheetView>
  </sheetViews>
  <sheetFormatPr defaultRowHeight="15" outlineLevelRow="0" outlineLevelCol="0" x14ac:dyDescent="55"/>
  <cols>
    <col min="2" max="2" width="12" customWidth="1"/>
    <col min="3" max="3" width="36" customWidth="1"/>
    <col min="4" max="5" width="6" customWidth="1"/>
    <col min="6" max="7" width="11" customWidth="1"/>
    <col min="8" max="8" width="12" customWidth="1"/>
    <col min="9" max="9" width="10" customWidth="1"/>
    <col min="10" max="10" width="13" customWidth="1"/>
  </cols>
  <sheetData>
    <row r="1" ht="32" customHeight="1" spans="1:10" x14ac:dyDescent="0.25">
      <c r="A1" s="11" t="s">
        <v>50</v>
      </c>
      <c r="B1" s="11" t="s">
        <v>51</v>
      </c>
      <c r="C1" s="11" t="s">
        <v>52</v>
      </c>
      <c r="D1" s="11" t="s">
        <v>53</v>
      </c>
      <c r="E1" s="11" t="s">
        <v>54</v>
      </c>
      <c r="F1" s="11" t="s">
        <v>55</v>
      </c>
      <c r="G1" s="11" t="s">
        <v>56</v>
      </c>
      <c r="H1" s="11" t="s">
        <v>57</v>
      </c>
      <c r="I1" s="11" t="s">
        <v>58</v>
      </c>
      <c r="J1" s="11" t="s">
        <v>34</v>
      </c>
    </row>
    <row r="2" spans="1:10" x14ac:dyDescent="0.25">
      <c r="A2" s="13" t="s">
        <v>59</v>
      </c>
      <c r="B2" s="13" t="s">
        <v>60</v>
      </c>
      <c r="C2" s="13" t="s">
        <v>61</v>
      </c>
      <c r="D2" s="22">
        <v>4</v>
      </c>
      <c r="E2" s="13" t="s">
        <v>62</v>
      </c>
      <c r="F2" s="14"/>
      <c r="G2" s="23">
        <f>IF(COUNTA(A2:F2)=0,"",IF(B2="Labor",IF(ISNUMBER(Presets!$I$4),Presets!$I$4,""),IF(OR(B2="Material",B2="Equipment",B2="Subcontract"),IF(AND(ISNUMBER(F2),ISNUMBER(IF(B2="Material",Presets!$I$5,IF(B2="Equipment",Presets!$I$6,Presets!$I$7)))),F2*(1+IF(B2="Material",Presets!$I$5,IF(B2="Equipment",Presets!$I$6,Presets!$I$7))),""),"")))</f>
        <v>120</v>
      </c>
      <c r="H2" s="23">
        <f>IF(AND(ISNUMBER(D2),ISNUMBER(G2)),D2*G2,"")</f>
        <v>480</v>
      </c>
      <c r="I2" s="18">
        <f>IF(AND(OR(Estimate!$B$12="Good",Estimate!$B$12="Better",Estimate!$B$12="Best"),OR(A2="All",AND(A2="Good",Estimate!$B$12="Good"),AND(A2="Better",Estimate!$B$12="Better"),AND(A2="Best",Estimate!$B$12="Best"))),COUNTIF($A$2:A2,"All")+IF(Estimate!$B$12="Good",COUNTIF($A$2:A2,"Good"),0)+IF(Estimate!$B$12="Better",COUNTIF($A$2:A2,"Better"),0)+IF(Estimate!$B$12="Best",COUNTIF($A$2:A2,"Best"),0),"")</f>
        <v>1</v>
      </c>
      <c r="J2" s="16" t="str">
        <f>IF(COUNTA(A2:F2)=0,"",IF(OR(NOT(OR(A2="All",A2="Good",A2="Better",A2="Best")),NOT(OR(B2="Labor",B2="Material",B2="Equipment",B2="Subcontract")),NOT(ISNUMBER(D2)),AND(F2&lt;&gt;"",NOT(ISNUMBER(F2))),IF(B2="Labor",F2&lt;&gt;"",F2="")),"Check inputs",IF(OR(D2&lt;0,AND(ISNUMBER(F2),F2&lt;0)),"Check inputs","OK")))</f>
        <v>OK</v>
      </c>
    </row>
    <row r="3" spans="1:10" x14ac:dyDescent="0.25">
      <c r="A3" s="13" t="s">
        <v>59</v>
      </c>
      <c r="B3" s="13" t="s">
        <v>60</v>
      </c>
      <c r="C3" s="13" t="s">
        <v>63</v>
      </c>
      <c r="D3" s="22">
        <v>10</v>
      </c>
      <c r="E3" s="13" t="s">
        <v>62</v>
      </c>
      <c r="F3" s="14"/>
      <c r="G3" s="23">
        <f>IF(COUNTA(A3:F3)=0,"",IF(B3="Labor",IF(ISNUMBER(Presets!$I$4),Presets!$I$4,""),IF(OR(B3="Material",B3="Equipment",B3="Subcontract"),IF(AND(ISNUMBER(F3),ISNUMBER(IF(B3="Material",Presets!$I$5,IF(B3="Equipment",Presets!$I$6,Presets!$I$7)))),F3*(1+IF(B3="Material",Presets!$I$5,IF(B3="Equipment",Presets!$I$6,Presets!$I$7))),""),"")))</f>
        <v>120</v>
      </c>
      <c r="H3" s="23">
        <f>IF(AND(ISNUMBER(D3),ISNUMBER(G3)),D3*G3,"")</f>
        <v>1200</v>
      </c>
      <c r="I3" s="18">
        <f>IF(AND(OR(Estimate!$B$12="Good",Estimate!$B$12="Better",Estimate!$B$12="Best"),OR(A3="All",AND(A3="Good",Estimate!$B$12="Good"),AND(A3="Better",Estimate!$B$12="Better"),AND(A3="Best",Estimate!$B$12="Best"))),COUNTIF($A$2:A3,"All")+IF(Estimate!$B$12="Good",COUNTIF($A$2:A3,"Good"),0)+IF(Estimate!$B$12="Better",COUNTIF($A$2:A3,"Better"),0)+IF(Estimate!$B$12="Best",COUNTIF($A$2:A3,"Best"),0),"")</f>
        <v>2</v>
      </c>
      <c r="J3" s="16" t="str">
        <f>IF(COUNTA(A3:F3)=0,"",IF(OR(NOT(OR(A3="All",A3="Good",A3="Better",A3="Best")),NOT(OR(B3="Labor",B3="Material",B3="Equipment",B3="Subcontract")),NOT(ISNUMBER(D3)),AND(F3&lt;&gt;"",NOT(ISNUMBER(F3))),IF(B3="Labor",F3&lt;&gt;"",F3="")),"Check inputs",IF(OR(D3&lt;0,AND(ISNUMBER(F3),F3&lt;0)),"Check inputs","OK")))</f>
        <v>OK</v>
      </c>
    </row>
    <row r="4" spans="1:10" x14ac:dyDescent="0.25">
      <c r="A4" s="13" t="s">
        <v>59</v>
      </c>
      <c r="B4" s="13" t="s">
        <v>64</v>
      </c>
      <c r="C4" s="13" t="s">
        <v>65</v>
      </c>
      <c r="D4" s="22">
        <v>1</v>
      </c>
      <c r="E4" s="13" t="s">
        <v>66</v>
      </c>
      <c r="F4" s="14">
        <v>640</v>
      </c>
      <c r="G4" s="23">
        <f>IF(COUNTA(A4:F4)=0,"",IF(B4="Labor",IF(ISNUMBER(Presets!$I$4),Presets!$I$4,""),IF(OR(B4="Material",B4="Equipment",B4="Subcontract"),IF(AND(ISNUMBER(F4),ISNUMBER(IF(B4="Material",Presets!$I$5,IF(B4="Equipment",Presets!$I$6,Presets!$I$7)))),F4*(1+IF(B4="Material",Presets!$I$5,IF(B4="Equipment",Presets!$I$6,Presets!$I$7))),""),"")))</f>
        <v>864</v>
      </c>
      <c r="H4" s="23">
        <f>IF(AND(ISNUMBER(D4),ISNUMBER(G4)),D4*G4,"")</f>
        <v>864</v>
      </c>
      <c r="I4" s="18">
        <f>IF(AND(OR(Estimate!$B$12="Good",Estimate!$B$12="Better",Estimate!$B$12="Best"),OR(A4="All",AND(A4="Good",Estimate!$B$12="Good"),AND(A4="Better",Estimate!$B$12="Better"),AND(A4="Best",Estimate!$B$12="Best"))),COUNTIF($A$2:A4,"All")+IF(Estimate!$B$12="Good",COUNTIF($A$2:A4,"Good"),0)+IF(Estimate!$B$12="Better",COUNTIF($A$2:A4,"Better"),0)+IF(Estimate!$B$12="Best",COUNTIF($A$2:A4,"Best"),0),"")</f>
        <v>3</v>
      </c>
      <c r="J4" s="16" t="str">
        <f>IF(COUNTA(A4:F4)=0,"",IF(OR(NOT(OR(A4="All",A4="Good",A4="Better",A4="Best")),NOT(OR(B4="Labor",B4="Material",B4="Equipment",B4="Subcontract")),NOT(ISNUMBER(D4)),AND(F4&lt;&gt;"",NOT(ISNUMBER(F4))),IF(B4="Labor",F4&lt;&gt;"",F4="")),"Check inputs",IF(OR(D4&lt;0,AND(ISNUMBER(F4),F4&lt;0)),"Check inputs","OK")))</f>
        <v>OK</v>
      </c>
    </row>
    <row r="5" spans="1:10" x14ac:dyDescent="0.25">
      <c r="A5" s="13" t="s">
        <v>59</v>
      </c>
      <c r="B5" s="13" t="s">
        <v>67</v>
      </c>
      <c r="C5" s="13" t="s">
        <v>68</v>
      </c>
      <c r="D5" s="22">
        <v>1</v>
      </c>
      <c r="E5" s="13" t="s">
        <v>69</v>
      </c>
      <c r="F5" s="14">
        <v>450</v>
      </c>
      <c r="G5" s="23">
        <f>IF(COUNTA(A5:F5)=0,"",IF(B5="Labor",IF(ISNUMBER(Presets!$I$4),Presets!$I$4,""),IF(OR(B5="Material",B5="Equipment",B5="Subcontract"),IF(AND(ISNUMBER(F5),ISNUMBER(IF(B5="Material",Presets!$I$5,IF(B5="Equipment",Presets!$I$6,Presets!$I$7)))),F5*(1+IF(B5="Material",Presets!$I$5,IF(B5="Equipment",Presets!$I$6,Presets!$I$7))),""),"")))</f>
        <v>495</v>
      </c>
      <c r="H5" s="23">
        <f>IF(AND(ISNUMBER(D5),ISNUMBER(G5)),D5*G5,"")</f>
        <v>495</v>
      </c>
      <c r="I5" s="18">
        <f>IF(AND(OR(Estimate!$B$12="Good",Estimate!$B$12="Better",Estimate!$B$12="Best"),OR(A5="All",AND(A5="Good",Estimate!$B$12="Good"),AND(A5="Better",Estimate!$B$12="Better"),AND(A5="Best",Estimate!$B$12="Best"))),COUNTIF($A$2:A5,"All")+IF(Estimate!$B$12="Good",COUNTIF($A$2:A5,"Good"),0)+IF(Estimate!$B$12="Better",COUNTIF($A$2:A5,"Better"),0)+IF(Estimate!$B$12="Best",COUNTIF($A$2:A5,"Best"),0),"")</f>
        <v>4</v>
      </c>
      <c r="J5" s="16" t="str">
        <f>IF(COUNTA(A5:F5)=0,"",IF(OR(NOT(OR(A5="All",A5="Good",A5="Better",A5="Best")),NOT(OR(B5="Labor",B5="Material",B5="Equipment",B5="Subcontract")),NOT(ISNUMBER(D5)),AND(F5&lt;&gt;"",NOT(ISNUMBER(F5))),IF(B5="Labor",F5&lt;&gt;"",F5="")),"Check inputs",IF(OR(D5&lt;0,AND(ISNUMBER(F5),F5&lt;0)),"Check inputs","OK")))</f>
        <v>OK</v>
      </c>
    </row>
    <row r="6" spans="1:10" x14ac:dyDescent="0.25">
      <c r="A6" s="13" t="s">
        <v>70</v>
      </c>
      <c r="B6" s="13" t="s">
        <v>71</v>
      </c>
      <c r="C6" s="13" t="s">
        <v>72</v>
      </c>
      <c r="D6" s="22">
        <v>1</v>
      </c>
      <c r="E6" s="13" t="s">
        <v>73</v>
      </c>
      <c r="F6" s="14">
        <v>3900</v>
      </c>
      <c r="G6" s="23">
        <f>IF(COUNTA(A6:F6)=0,"",IF(B6="Labor",IF(ISNUMBER(Presets!$I$4),Presets!$I$4,""),IF(OR(B6="Material",B6="Equipment",B6="Subcontract"),IF(AND(ISNUMBER(F6),ISNUMBER(IF(B6="Material",Presets!$I$5,IF(B6="Equipment",Presets!$I$6,Presets!$I$7)))),F6*(1+IF(B6="Material",Presets!$I$5,IF(B6="Equipment",Presets!$I$6,Presets!$I$7))),""),"")))</f>
        <v>4680</v>
      </c>
      <c r="H6" s="23">
        <f>IF(AND(ISNUMBER(D6),ISNUMBER(G6)),D6*G6,"")</f>
        <v>4680</v>
      </c>
      <c r="I6" s="18" t="str">
        <f>IF(AND(OR(Estimate!$B$12="Good",Estimate!$B$12="Better",Estimate!$B$12="Best"),OR(A6="All",AND(A6="Good",Estimate!$B$12="Good"),AND(A6="Better",Estimate!$B$12="Better"),AND(A6="Best",Estimate!$B$12="Best"))),COUNTIF($A$2:A6,"All")+IF(Estimate!$B$12="Good",COUNTIF($A$2:A6,"Good"),0)+IF(Estimate!$B$12="Better",COUNTIF($A$2:A6,"Better"),0)+IF(Estimate!$B$12="Best",COUNTIF($A$2:A6,"Best"),0),"")</f>
        <v/>
      </c>
      <c r="J6" s="16" t="str">
        <f>IF(COUNTA(A6:F6)=0,"",IF(OR(NOT(OR(A6="All",A6="Good",A6="Better",A6="Best")),NOT(OR(B6="Labor",B6="Material",B6="Equipment",B6="Subcontract")),NOT(ISNUMBER(D6)),AND(F6&lt;&gt;"",NOT(ISNUMBER(F6))),IF(B6="Labor",F6&lt;&gt;"",F6="")),"Check inputs",IF(OR(D6&lt;0,AND(ISNUMBER(F6),F6&lt;0)),"Check inputs","OK")))</f>
        <v>OK</v>
      </c>
    </row>
    <row r="7" spans="1:10" x14ac:dyDescent="0.25">
      <c r="A7" s="13" t="s">
        <v>74</v>
      </c>
      <c r="B7" s="13" t="s">
        <v>71</v>
      </c>
      <c r="C7" s="13" t="s">
        <v>75</v>
      </c>
      <c r="D7" s="22">
        <v>1</v>
      </c>
      <c r="E7" s="13" t="s">
        <v>73</v>
      </c>
      <c r="F7" s="14">
        <v>5200</v>
      </c>
      <c r="G7" s="23">
        <f>IF(COUNTA(A7:F7)=0,"",IF(B7="Labor",IF(ISNUMBER(Presets!$I$4),Presets!$I$4,""),IF(OR(B7="Material",B7="Equipment",B7="Subcontract"),IF(AND(ISNUMBER(F7),ISNUMBER(IF(B7="Material",Presets!$I$5,IF(B7="Equipment",Presets!$I$6,Presets!$I$7)))),F7*(1+IF(B7="Material",Presets!$I$5,IF(B7="Equipment",Presets!$I$6,Presets!$I$7))),""),"")))</f>
        <v>6240</v>
      </c>
      <c r="H7" s="23">
        <f>IF(AND(ISNUMBER(D7),ISNUMBER(G7)),D7*G7,"")</f>
        <v>6240</v>
      </c>
      <c r="I7" s="18">
        <f>IF(AND(OR(Estimate!$B$12="Good",Estimate!$B$12="Better",Estimate!$B$12="Best"),OR(A7="All",AND(A7="Good",Estimate!$B$12="Good"),AND(A7="Better",Estimate!$B$12="Better"),AND(A7="Best",Estimate!$B$12="Best"))),COUNTIF($A$2:A7,"All")+IF(Estimate!$B$12="Good",COUNTIF($A$2:A7,"Good"),0)+IF(Estimate!$B$12="Better",COUNTIF($A$2:A7,"Better"),0)+IF(Estimate!$B$12="Best",COUNTIF($A$2:A7,"Best"),0),"")</f>
        <v>5</v>
      </c>
      <c r="J7" s="16" t="str">
        <f>IF(COUNTA(A7:F7)=0,"",IF(OR(NOT(OR(A7="All",A7="Good",A7="Better",A7="Best")),NOT(OR(B7="Labor",B7="Material",B7="Equipment",B7="Subcontract")),NOT(ISNUMBER(D7)),AND(F7&lt;&gt;"",NOT(ISNUMBER(F7))),IF(B7="Labor",F7&lt;&gt;"",F7="")),"Check inputs",IF(OR(D7&lt;0,AND(ISNUMBER(F7),F7&lt;0)),"Check inputs","OK")))</f>
        <v>OK</v>
      </c>
    </row>
    <row r="8" spans="1:10" x14ac:dyDescent="0.25">
      <c r="A8" s="13" t="s">
        <v>74</v>
      </c>
      <c r="B8" s="13" t="s">
        <v>64</v>
      </c>
      <c r="C8" s="13" t="s">
        <v>76</v>
      </c>
      <c r="D8" s="22">
        <v>1</v>
      </c>
      <c r="E8" s="13" t="s">
        <v>73</v>
      </c>
      <c r="F8" s="14">
        <v>180</v>
      </c>
      <c r="G8" s="23">
        <f>IF(COUNTA(A8:F8)=0,"",IF(B8="Labor",IF(ISNUMBER(Presets!$I$4),Presets!$I$4,""),IF(OR(B8="Material",B8="Equipment",B8="Subcontract"),IF(AND(ISNUMBER(F8),ISNUMBER(IF(B8="Material",Presets!$I$5,IF(B8="Equipment",Presets!$I$6,Presets!$I$7)))),F8*(1+IF(B8="Material",Presets!$I$5,IF(B8="Equipment",Presets!$I$6,Presets!$I$7))),""),"")))</f>
        <v>243</v>
      </c>
      <c r="H8" s="23">
        <f>IF(AND(ISNUMBER(D8),ISNUMBER(G8)),D8*G8,"")</f>
        <v>243</v>
      </c>
      <c r="I8" s="18">
        <f>IF(AND(OR(Estimate!$B$12="Good",Estimate!$B$12="Better",Estimate!$B$12="Best"),OR(A8="All",AND(A8="Good",Estimate!$B$12="Good"),AND(A8="Better",Estimate!$B$12="Better"),AND(A8="Best",Estimate!$B$12="Best"))),COUNTIF($A$2:A8,"All")+IF(Estimate!$B$12="Good",COUNTIF($A$2:A8,"Good"),0)+IF(Estimate!$B$12="Better",COUNTIF($A$2:A8,"Better"),0)+IF(Estimate!$B$12="Best",COUNTIF($A$2:A8,"Best"),0),"")</f>
        <v>6</v>
      </c>
      <c r="J8" s="16" t="str">
        <f>IF(COUNTA(A8:F8)=0,"",IF(OR(NOT(OR(A8="All",A8="Good",A8="Better",A8="Best")),NOT(OR(B8="Labor",B8="Material",B8="Equipment",B8="Subcontract")),NOT(ISNUMBER(D8)),AND(F8&lt;&gt;"",NOT(ISNUMBER(F8))),IF(B8="Labor",F8&lt;&gt;"",F8="")),"Check inputs",IF(OR(D8&lt;0,AND(ISNUMBER(F8),F8&lt;0)),"Check inputs","OK")))</f>
        <v>OK</v>
      </c>
    </row>
    <row r="9" spans="1:10" x14ac:dyDescent="0.25">
      <c r="A9" s="13" t="s">
        <v>77</v>
      </c>
      <c r="B9" s="13" t="s">
        <v>71</v>
      </c>
      <c r="C9" s="13" t="s">
        <v>78</v>
      </c>
      <c r="D9" s="22">
        <v>1</v>
      </c>
      <c r="E9" s="13" t="s">
        <v>73</v>
      </c>
      <c r="F9" s="14">
        <v>7400</v>
      </c>
      <c r="G9" s="23">
        <f>IF(COUNTA(A9:F9)=0,"",IF(B9="Labor",IF(ISNUMBER(Presets!$I$4),Presets!$I$4,""),IF(OR(B9="Material",B9="Equipment",B9="Subcontract"),IF(AND(ISNUMBER(F9),ISNUMBER(IF(B9="Material",Presets!$I$5,IF(B9="Equipment",Presets!$I$6,Presets!$I$7)))),F9*(1+IF(B9="Material",Presets!$I$5,IF(B9="Equipment",Presets!$I$6,Presets!$I$7))),""),"")))</f>
        <v>8880</v>
      </c>
      <c r="H9" s="23">
        <f>IF(AND(ISNUMBER(D9),ISNUMBER(G9)),D9*G9,"")</f>
        <v>8880</v>
      </c>
      <c r="I9" s="18" t="str">
        <f>IF(AND(OR(Estimate!$B$12="Good",Estimate!$B$12="Better",Estimate!$B$12="Best"),OR(A9="All",AND(A9="Good",Estimate!$B$12="Good"),AND(A9="Better",Estimate!$B$12="Better"),AND(A9="Best",Estimate!$B$12="Best"))),COUNTIF($A$2:A9,"All")+IF(Estimate!$B$12="Good",COUNTIF($A$2:A9,"Good"),0)+IF(Estimate!$B$12="Better",COUNTIF($A$2:A9,"Better"),0)+IF(Estimate!$B$12="Best",COUNTIF($A$2:A9,"Best"),0),"")</f>
        <v/>
      </c>
      <c r="J9" s="16" t="str">
        <f>IF(COUNTA(A9:F9)=0,"",IF(OR(NOT(OR(A9="All",A9="Good",A9="Better",A9="Best")),NOT(OR(B9="Labor",B9="Material",B9="Equipment",B9="Subcontract")),NOT(ISNUMBER(D9)),AND(F9&lt;&gt;"",NOT(ISNUMBER(F9))),IF(B9="Labor",F9&lt;&gt;"",F9="")),"Check inputs",IF(OR(D9&lt;0,AND(ISNUMBER(F9),F9&lt;0)),"Check inputs","OK")))</f>
        <v>OK</v>
      </c>
    </row>
    <row r="10" spans="1:10" x14ac:dyDescent="0.25">
      <c r="A10" s="13" t="s">
        <v>77</v>
      </c>
      <c r="B10" s="13" t="s">
        <v>64</v>
      </c>
      <c r="C10" s="13" t="s">
        <v>79</v>
      </c>
      <c r="D10" s="22">
        <v>1</v>
      </c>
      <c r="E10" s="13" t="s">
        <v>73</v>
      </c>
      <c r="F10" s="14">
        <v>320</v>
      </c>
      <c r="G10" s="23">
        <f>IF(COUNTA(A10:F10)=0,"",IF(B10="Labor",IF(ISNUMBER(Presets!$I$4),Presets!$I$4,""),IF(OR(B10="Material",B10="Equipment",B10="Subcontract"),IF(AND(ISNUMBER(F10),ISNUMBER(IF(B10="Material",Presets!$I$5,IF(B10="Equipment",Presets!$I$6,Presets!$I$7)))),F10*(1+IF(B10="Material",Presets!$I$5,IF(B10="Equipment",Presets!$I$6,Presets!$I$7))),""),"")))</f>
        <v>432</v>
      </c>
      <c r="H10" s="23">
        <f>IF(AND(ISNUMBER(D10),ISNUMBER(G10)),D10*G10,"")</f>
        <v>432</v>
      </c>
      <c r="I10" s="18" t="str">
        <f>IF(AND(OR(Estimate!$B$12="Good",Estimate!$B$12="Better",Estimate!$B$12="Best"),OR(A10="All",AND(A10="Good",Estimate!$B$12="Good"),AND(A10="Better",Estimate!$B$12="Better"),AND(A10="Best",Estimate!$B$12="Best"))),COUNTIF($A$2:A10,"All")+IF(Estimate!$B$12="Good",COUNTIF($A$2:A10,"Good"),0)+IF(Estimate!$B$12="Better",COUNTIF($A$2:A10,"Better"),0)+IF(Estimate!$B$12="Best",COUNTIF($A$2:A10,"Best"),0),"")</f>
        <v/>
      </c>
      <c r="J10" s="16" t="str">
        <f>IF(COUNTA(A10:F10)=0,"",IF(OR(NOT(OR(A10="All",A10="Good",A10="Better",A10="Best")),NOT(OR(B10="Labor",B10="Material",B10="Equipment",B10="Subcontract")),NOT(ISNUMBER(D10)),AND(F10&lt;&gt;"",NOT(ISNUMBER(F10))),IF(B10="Labor",F10&lt;&gt;"",F10="")),"Check inputs",IF(OR(D10&lt;0,AND(ISNUMBER(F10),F10&lt;0)),"Check inputs","OK")))</f>
        <v>OK</v>
      </c>
    </row>
    <row r="11" spans="1:10" x14ac:dyDescent="0.25">
      <c r="A11" s="13" t="s">
        <v>77</v>
      </c>
      <c r="B11" s="13" t="s">
        <v>60</v>
      </c>
      <c r="C11" s="13" t="s">
        <v>80</v>
      </c>
      <c r="D11" s="22">
        <v>2</v>
      </c>
      <c r="E11" s="13" t="s">
        <v>62</v>
      </c>
      <c r="F11" s="14"/>
      <c r="G11" s="23">
        <f>IF(COUNTA(A11:F11)=0,"",IF(B11="Labor",IF(ISNUMBER(Presets!$I$4),Presets!$I$4,""),IF(OR(B11="Material",B11="Equipment",B11="Subcontract"),IF(AND(ISNUMBER(F11),ISNUMBER(IF(B11="Material",Presets!$I$5,IF(B11="Equipment",Presets!$I$6,Presets!$I$7)))),F11*(1+IF(B11="Material",Presets!$I$5,IF(B11="Equipment",Presets!$I$6,Presets!$I$7))),""),"")))</f>
        <v>120</v>
      </c>
      <c r="H11" s="23">
        <f>IF(AND(ISNUMBER(D11),ISNUMBER(G11)),D11*G11,"")</f>
        <v>240</v>
      </c>
      <c r="I11" s="18" t="str">
        <f>IF(AND(OR(Estimate!$B$12="Good",Estimate!$B$12="Better",Estimate!$B$12="Best"),OR(A11="All",AND(A11="Good",Estimate!$B$12="Good"),AND(A11="Better",Estimate!$B$12="Better"),AND(A11="Best",Estimate!$B$12="Best"))),COUNTIF($A$2:A11,"All")+IF(Estimate!$B$12="Good",COUNTIF($A$2:A11,"Good"),0)+IF(Estimate!$B$12="Better",COUNTIF($A$2:A11,"Better"),0)+IF(Estimate!$B$12="Best",COUNTIF($A$2:A11,"Best"),0),"")</f>
        <v/>
      </c>
      <c r="J11" s="16" t="str">
        <f>IF(COUNTA(A11:F11)=0,"",IF(OR(NOT(OR(A11="All",A11="Good",A11="Better",A11="Best")),NOT(OR(B11="Labor",B11="Material",B11="Equipment",B11="Subcontract")),NOT(ISNUMBER(D11)),AND(F11&lt;&gt;"",NOT(ISNUMBER(F11))),IF(B11="Labor",F11&lt;&gt;"",F11="")),"Check inputs",IF(OR(D11&lt;0,AND(ISNUMBER(F11),F11&lt;0)),"Check inputs","OK")))</f>
        <v>OK</v>
      </c>
    </row>
    <row r="12" spans="1:10" x14ac:dyDescent="0.25">
      <c r="A12" s="13"/>
      <c r="B12" s="13"/>
      <c r="C12" s="13"/>
      <c r="D12" s="22"/>
      <c r="E12" s="13"/>
      <c r="F12" s="14"/>
      <c r="G12" s="23" t="str">
        <f>IF(COUNTA(A12:F12)=0,"",IF(B12="Labor",IF(ISNUMBER(Presets!$I$4),Presets!$I$4,""),IF(OR(B12="Material",B12="Equipment",B12="Subcontract"),IF(AND(ISNUMBER(F12),ISNUMBER(IF(B12="Material",Presets!$I$5,IF(B12="Equipment",Presets!$I$6,Presets!$I$7)))),F12*(1+IF(B12="Material",Presets!$I$5,IF(B12="Equipment",Presets!$I$6,Presets!$I$7))),""),"")))</f>
        <v/>
      </c>
      <c r="H12" s="23" t="str">
        <f>IF(AND(ISNUMBER(D12),ISNUMBER(G12)),D12*G12,"")</f>
        <v/>
      </c>
      <c r="I12" s="18" t="str">
        <f>IF(AND(OR(Estimate!$B$12="Good",Estimate!$B$12="Better",Estimate!$B$12="Best"),OR(A12="All",AND(A12="Good",Estimate!$B$12="Good"),AND(A12="Better",Estimate!$B$12="Better"),AND(A12="Best",Estimate!$B$12="Best"))),COUNTIF($A$2:A12,"All")+IF(Estimate!$B$12="Good",COUNTIF($A$2:A12,"Good"),0)+IF(Estimate!$B$12="Better",COUNTIF($A$2:A12,"Better"),0)+IF(Estimate!$B$12="Best",COUNTIF($A$2:A12,"Best"),0),"")</f>
        <v/>
      </c>
      <c r="J12" s="16" t="str">
        <f>IF(COUNTA(A12:F12)=0,"",IF(OR(NOT(OR(A12="All",A12="Good",A12="Better",A12="Best")),NOT(OR(B12="Labor",B12="Material",B12="Equipment",B12="Subcontract")),NOT(ISNUMBER(D12)),AND(F12&lt;&gt;"",NOT(ISNUMBER(F12))),IF(B12="Labor",F12&lt;&gt;"",F12="")),"Check inputs",IF(OR(D12&lt;0,AND(ISNUMBER(F12),F12&lt;0)),"Check inputs","OK")))</f>
        <v/>
      </c>
    </row>
    <row r="13" spans="1:10" x14ac:dyDescent="0.25">
      <c r="A13" s="13"/>
      <c r="B13" s="13"/>
      <c r="C13" s="13"/>
      <c r="D13" s="22"/>
      <c r="E13" s="13"/>
      <c r="F13" s="14"/>
      <c r="G13" s="23" t="str">
        <f>IF(COUNTA(A13:F13)=0,"",IF(B13="Labor",IF(ISNUMBER(Presets!$I$4),Presets!$I$4,""),IF(OR(B13="Material",B13="Equipment",B13="Subcontract"),IF(AND(ISNUMBER(F13),ISNUMBER(IF(B13="Material",Presets!$I$5,IF(B13="Equipment",Presets!$I$6,Presets!$I$7)))),F13*(1+IF(B13="Material",Presets!$I$5,IF(B13="Equipment",Presets!$I$6,Presets!$I$7))),""),"")))</f>
        <v/>
      </c>
      <c r="H13" s="23" t="str">
        <f>IF(AND(ISNUMBER(D13),ISNUMBER(G13)),D13*G13,"")</f>
        <v/>
      </c>
      <c r="I13" s="18" t="str">
        <f>IF(AND(OR(Estimate!$B$12="Good",Estimate!$B$12="Better",Estimate!$B$12="Best"),OR(A13="All",AND(A13="Good",Estimate!$B$12="Good"),AND(A13="Better",Estimate!$B$12="Better"),AND(A13="Best",Estimate!$B$12="Best"))),COUNTIF($A$2:A13,"All")+IF(Estimate!$B$12="Good",COUNTIF($A$2:A13,"Good"),0)+IF(Estimate!$B$12="Better",COUNTIF($A$2:A13,"Better"),0)+IF(Estimate!$B$12="Best",COUNTIF($A$2:A13,"Best"),0),"")</f>
        <v/>
      </c>
      <c r="J13" s="16" t="str">
        <f>IF(COUNTA(A13:F13)=0,"",IF(OR(NOT(OR(A13="All",A13="Good",A13="Better",A13="Best")),NOT(OR(B13="Labor",B13="Material",B13="Equipment",B13="Subcontract")),NOT(ISNUMBER(D13)),AND(F13&lt;&gt;"",NOT(ISNUMBER(F13))),IF(B13="Labor",F13&lt;&gt;"",F13="")),"Check inputs",IF(OR(D13&lt;0,AND(ISNUMBER(F13),F13&lt;0)),"Check inputs","OK")))</f>
        <v/>
      </c>
    </row>
    <row r="14" spans="1:10" x14ac:dyDescent="0.25">
      <c r="A14" s="13"/>
      <c r="B14" s="13"/>
      <c r="C14" s="13"/>
      <c r="D14" s="22"/>
      <c r="E14" s="13"/>
      <c r="F14" s="14"/>
      <c r="G14" s="23" t="str">
        <f>IF(COUNTA(A14:F14)=0,"",IF(B14="Labor",IF(ISNUMBER(Presets!$I$4),Presets!$I$4,""),IF(OR(B14="Material",B14="Equipment",B14="Subcontract"),IF(AND(ISNUMBER(F14),ISNUMBER(IF(B14="Material",Presets!$I$5,IF(B14="Equipment",Presets!$I$6,Presets!$I$7)))),F14*(1+IF(B14="Material",Presets!$I$5,IF(B14="Equipment",Presets!$I$6,Presets!$I$7))),""),"")))</f>
        <v/>
      </c>
      <c r="H14" s="23" t="str">
        <f>IF(AND(ISNUMBER(D14),ISNUMBER(G14)),D14*G14,"")</f>
        <v/>
      </c>
      <c r="I14" s="18" t="str">
        <f>IF(AND(OR(Estimate!$B$12="Good",Estimate!$B$12="Better",Estimate!$B$12="Best"),OR(A14="All",AND(A14="Good",Estimate!$B$12="Good"),AND(A14="Better",Estimate!$B$12="Better"),AND(A14="Best",Estimate!$B$12="Best"))),COUNTIF($A$2:A14,"All")+IF(Estimate!$B$12="Good",COUNTIF($A$2:A14,"Good"),0)+IF(Estimate!$B$12="Better",COUNTIF($A$2:A14,"Better"),0)+IF(Estimate!$B$12="Best",COUNTIF($A$2:A14,"Best"),0),"")</f>
        <v/>
      </c>
      <c r="J14" s="16" t="str">
        <f>IF(COUNTA(A14:F14)=0,"",IF(OR(NOT(OR(A14="All",A14="Good",A14="Better",A14="Best")),NOT(OR(B14="Labor",B14="Material",B14="Equipment",B14="Subcontract")),NOT(ISNUMBER(D14)),AND(F14&lt;&gt;"",NOT(ISNUMBER(F14))),IF(B14="Labor",F14&lt;&gt;"",F14="")),"Check inputs",IF(OR(D14&lt;0,AND(ISNUMBER(F14),F14&lt;0)),"Check inputs","OK")))</f>
        <v/>
      </c>
    </row>
    <row r="15" spans="1:10" x14ac:dyDescent="0.25">
      <c r="A15" s="13"/>
      <c r="B15" s="13"/>
      <c r="C15" s="13"/>
      <c r="D15" s="22"/>
      <c r="E15" s="13"/>
      <c r="F15" s="14"/>
      <c r="G15" s="23" t="str">
        <f>IF(COUNTA(A15:F15)=0,"",IF(B15="Labor",IF(ISNUMBER(Presets!$I$4),Presets!$I$4,""),IF(OR(B15="Material",B15="Equipment",B15="Subcontract"),IF(AND(ISNUMBER(F15),ISNUMBER(IF(B15="Material",Presets!$I$5,IF(B15="Equipment",Presets!$I$6,Presets!$I$7)))),F15*(1+IF(B15="Material",Presets!$I$5,IF(B15="Equipment",Presets!$I$6,Presets!$I$7))),""),"")))</f>
        <v/>
      </c>
      <c r="H15" s="23" t="str">
        <f>IF(AND(ISNUMBER(D15),ISNUMBER(G15)),D15*G15,"")</f>
        <v/>
      </c>
      <c r="I15" s="18" t="str">
        <f>IF(AND(OR(Estimate!$B$12="Good",Estimate!$B$12="Better",Estimate!$B$12="Best"),OR(A15="All",AND(A15="Good",Estimate!$B$12="Good"),AND(A15="Better",Estimate!$B$12="Better"),AND(A15="Best",Estimate!$B$12="Best"))),COUNTIF($A$2:A15,"All")+IF(Estimate!$B$12="Good",COUNTIF($A$2:A15,"Good"),0)+IF(Estimate!$B$12="Better",COUNTIF($A$2:A15,"Better"),0)+IF(Estimate!$B$12="Best",COUNTIF($A$2:A15,"Best"),0),"")</f>
        <v/>
      </c>
      <c r="J15" s="16" t="str">
        <f>IF(COUNTA(A15:F15)=0,"",IF(OR(NOT(OR(A15="All",A15="Good",A15="Better",A15="Best")),NOT(OR(B15="Labor",B15="Material",B15="Equipment",B15="Subcontract")),NOT(ISNUMBER(D15)),AND(F15&lt;&gt;"",NOT(ISNUMBER(F15))),IF(B15="Labor",F15&lt;&gt;"",F15="")),"Check inputs",IF(OR(D15&lt;0,AND(ISNUMBER(F15),F15&lt;0)),"Check inputs","OK")))</f>
        <v/>
      </c>
    </row>
    <row r="16" spans="1:10" x14ac:dyDescent="0.25">
      <c r="A16" s="13"/>
      <c r="B16" s="13"/>
      <c r="C16" s="13"/>
      <c r="D16" s="22"/>
      <c r="E16" s="13"/>
      <c r="F16" s="14"/>
      <c r="G16" s="23" t="str">
        <f>IF(COUNTA(A16:F16)=0,"",IF(B16="Labor",IF(ISNUMBER(Presets!$I$4),Presets!$I$4,""),IF(OR(B16="Material",B16="Equipment",B16="Subcontract"),IF(AND(ISNUMBER(F16),ISNUMBER(IF(B16="Material",Presets!$I$5,IF(B16="Equipment",Presets!$I$6,Presets!$I$7)))),F16*(1+IF(B16="Material",Presets!$I$5,IF(B16="Equipment",Presets!$I$6,Presets!$I$7))),""),"")))</f>
        <v/>
      </c>
      <c r="H16" s="23" t="str">
        <f>IF(AND(ISNUMBER(D16),ISNUMBER(G16)),D16*G16,"")</f>
        <v/>
      </c>
      <c r="I16" s="18" t="str">
        <f>IF(AND(OR(Estimate!$B$12="Good",Estimate!$B$12="Better",Estimate!$B$12="Best"),OR(A16="All",AND(A16="Good",Estimate!$B$12="Good"),AND(A16="Better",Estimate!$B$12="Better"),AND(A16="Best",Estimate!$B$12="Best"))),COUNTIF($A$2:A16,"All")+IF(Estimate!$B$12="Good",COUNTIF($A$2:A16,"Good"),0)+IF(Estimate!$B$12="Better",COUNTIF($A$2:A16,"Better"),0)+IF(Estimate!$B$12="Best",COUNTIF($A$2:A16,"Best"),0),"")</f>
        <v/>
      </c>
      <c r="J16" s="16" t="str">
        <f>IF(COUNTA(A16:F16)=0,"",IF(OR(NOT(OR(A16="All",A16="Good",A16="Better",A16="Best")),NOT(OR(B16="Labor",B16="Material",B16="Equipment",B16="Subcontract")),NOT(ISNUMBER(D16)),AND(F16&lt;&gt;"",NOT(ISNUMBER(F16))),IF(B16="Labor",F16&lt;&gt;"",F16="")),"Check inputs",IF(OR(D16&lt;0,AND(ISNUMBER(F16),F16&lt;0)),"Check inputs","OK")))</f>
        <v/>
      </c>
    </row>
    <row r="17" spans="1:10" x14ac:dyDescent="0.25">
      <c r="A17" s="13"/>
      <c r="B17" s="13"/>
      <c r="C17" s="13"/>
      <c r="D17" s="22"/>
      <c r="E17" s="13"/>
      <c r="F17" s="14"/>
      <c r="G17" s="23" t="str">
        <f>IF(COUNTA(A17:F17)=0,"",IF(B17="Labor",IF(ISNUMBER(Presets!$I$4),Presets!$I$4,""),IF(OR(B17="Material",B17="Equipment",B17="Subcontract"),IF(AND(ISNUMBER(F17),ISNUMBER(IF(B17="Material",Presets!$I$5,IF(B17="Equipment",Presets!$I$6,Presets!$I$7)))),F17*(1+IF(B17="Material",Presets!$I$5,IF(B17="Equipment",Presets!$I$6,Presets!$I$7))),""),"")))</f>
        <v/>
      </c>
      <c r="H17" s="23" t="str">
        <f>IF(AND(ISNUMBER(D17),ISNUMBER(G17)),D17*G17,"")</f>
        <v/>
      </c>
      <c r="I17" s="18" t="str">
        <f>IF(AND(OR(Estimate!$B$12="Good",Estimate!$B$12="Better",Estimate!$B$12="Best"),OR(A17="All",AND(A17="Good",Estimate!$B$12="Good"),AND(A17="Better",Estimate!$B$12="Better"),AND(A17="Best",Estimate!$B$12="Best"))),COUNTIF($A$2:A17,"All")+IF(Estimate!$B$12="Good",COUNTIF($A$2:A17,"Good"),0)+IF(Estimate!$B$12="Better",COUNTIF($A$2:A17,"Better"),0)+IF(Estimate!$B$12="Best",COUNTIF($A$2:A17,"Best"),0),"")</f>
        <v/>
      </c>
      <c r="J17" s="16" t="str">
        <f>IF(COUNTA(A17:F17)=0,"",IF(OR(NOT(OR(A17="All",A17="Good",A17="Better",A17="Best")),NOT(OR(B17="Labor",B17="Material",B17="Equipment",B17="Subcontract")),NOT(ISNUMBER(D17)),AND(F17&lt;&gt;"",NOT(ISNUMBER(F17))),IF(B17="Labor",F17&lt;&gt;"",F17="")),"Check inputs",IF(OR(D17&lt;0,AND(ISNUMBER(F17),F17&lt;0)),"Check inputs","OK")))</f>
        <v/>
      </c>
    </row>
    <row r="18" spans="1:10" x14ac:dyDescent="0.25">
      <c r="A18" s="13"/>
      <c r="B18" s="13"/>
      <c r="C18" s="13"/>
      <c r="D18" s="22"/>
      <c r="E18" s="13"/>
      <c r="F18" s="14"/>
      <c r="G18" s="23" t="str">
        <f>IF(COUNTA(A18:F18)=0,"",IF(B18="Labor",IF(ISNUMBER(Presets!$I$4),Presets!$I$4,""),IF(OR(B18="Material",B18="Equipment",B18="Subcontract"),IF(AND(ISNUMBER(F18),ISNUMBER(IF(B18="Material",Presets!$I$5,IF(B18="Equipment",Presets!$I$6,Presets!$I$7)))),F18*(1+IF(B18="Material",Presets!$I$5,IF(B18="Equipment",Presets!$I$6,Presets!$I$7))),""),"")))</f>
        <v/>
      </c>
      <c r="H18" s="23" t="str">
        <f>IF(AND(ISNUMBER(D18),ISNUMBER(G18)),D18*G18,"")</f>
        <v/>
      </c>
      <c r="I18" s="18" t="str">
        <f>IF(AND(OR(Estimate!$B$12="Good",Estimate!$B$12="Better",Estimate!$B$12="Best"),OR(A18="All",AND(A18="Good",Estimate!$B$12="Good"),AND(A18="Better",Estimate!$B$12="Better"),AND(A18="Best",Estimate!$B$12="Best"))),COUNTIF($A$2:A18,"All")+IF(Estimate!$B$12="Good",COUNTIF($A$2:A18,"Good"),0)+IF(Estimate!$B$12="Better",COUNTIF($A$2:A18,"Better"),0)+IF(Estimate!$B$12="Best",COUNTIF($A$2:A18,"Best"),0),"")</f>
        <v/>
      </c>
      <c r="J18" s="16" t="str">
        <f>IF(COUNTA(A18:F18)=0,"",IF(OR(NOT(OR(A18="All",A18="Good",A18="Better",A18="Best")),NOT(OR(B18="Labor",B18="Material",B18="Equipment",B18="Subcontract")),NOT(ISNUMBER(D18)),AND(F18&lt;&gt;"",NOT(ISNUMBER(F18))),IF(B18="Labor",F18&lt;&gt;"",F18="")),"Check inputs",IF(OR(D18&lt;0,AND(ISNUMBER(F18),F18&lt;0)),"Check inputs","OK")))</f>
        <v/>
      </c>
    </row>
    <row r="19" spans="1:10" x14ac:dyDescent="0.25">
      <c r="A19" s="13"/>
      <c r="B19" s="13"/>
      <c r="C19" s="13"/>
      <c r="D19" s="22"/>
      <c r="E19" s="13"/>
      <c r="F19" s="14"/>
      <c r="G19" s="23" t="str">
        <f>IF(COUNTA(A19:F19)=0,"",IF(B19="Labor",IF(ISNUMBER(Presets!$I$4),Presets!$I$4,""),IF(OR(B19="Material",B19="Equipment",B19="Subcontract"),IF(AND(ISNUMBER(F19),ISNUMBER(IF(B19="Material",Presets!$I$5,IF(B19="Equipment",Presets!$I$6,Presets!$I$7)))),F19*(1+IF(B19="Material",Presets!$I$5,IF(B19="Equipment",Presets!$I$6,Presets!$I$7))),""),"")))</f>
        <v/>
      </c>
      <c r="H19" s="23" t="str">
        <f>IF(AND(ISNUMBER(D19),ISNUMBER(G19)),D19*G19,"")</f>
        <v/>
      </c>
      <c r="I19" s="18" t="str">
        <f>IF(AND(OR(Estimate!$B$12="Good",Estimate!$B$12="Better",Estimate!$B$12="Best"),OR(A19="All",AND(A19="Good",Estimate!$B$12="Good"),AND(A19="Better",Estimate!$B$12="Better"),AND(A19="Best",Estimate!$B$12="Best"))),COUNTIF($A$2:A19,"All")+IF(Estimate!$B$12="Good",COUNTIF($A$2:A19,"Good"),0)+IF(Estimate!$B$12="Better",COUNTIF($A$2:A19,"Better"),0)+IF(Estimate!$B$12="Best",COUNTIF($A$2:A19,"Best"),0),"")</f>
        <v/>
      </c>
      <c r="J19" s="16" t="str">
        <f>IF(COUNTA(A19:F19)=0,"",IF(OR(NOT(OR(A19="All",A19="Good",A19="Better",A19="Best")),NOT(OR(B19="Labor",B19="Material",B19="Equipment",B19="Subcontract")),NOT(ISNUMBER(D19)),AND(F19&lt;&gt;"",NOT(ISNUMBER(F19))),IF(B19="Labor",F19&lt;&gt;"",F19="")),"Check inputs",IF(OR(D19&lt;0,AND(ISNUMBER(F19),F19&lt;0)),"Check inputs","OK")))</f>
        <v/>
      </c>
    </row>
    <row r="20" spans="1:10" x14ac:dyDescent="0.25">
      <c r="A20" s="13"/>
      <c r="B20" s="13"/>
      <c r="C20" s="13"/>
      <c r="D20" s="22"/>
      <c r="E20" s="13"/>
      <c r="F20" s="14"/>
      <c r="G20" s="23" t="str">
        <f>IF(COUNTA(A20:F20)=0,"",IF(B20="Labor",IF(ISNUMBER(Presets!$I$4),Presets!$I$4,""),IF(OR(B20="Material",B20="Equipment",B20="Subcontract"),IF(AND(ISNUMBER(F20),ISNUMBER(IF(B20="Material",Presets!$I$5,IF(B20="Equipment",Presets!$I$6,Presets!$I$7)))),F20*(1+IF(B20="Material",Presets!$I$5,IF(B20="Equipment",Presets!$I$6,Presets!$I$7))),""),"")))</f>
        <v/>
      </c>
      <c r="H20" s="23" t="str">
        <f>IF(AND(ISNUMBER(D20),ISNUMBER(G20)),D20*G20,"")</f>
        <v/>
      </c>
      <c r="I20" s="18" t="str">
        <f>IF(AND(OR(Estimate!$B$12="Good",Estimate!$B$12="Better",Estimate!$B$12="Best"),OR(A20="All",AND(A20="Good",Estimate!$B$12="Good"),AND(A20="Better",Estimate!$B$12="Better"),AND(A20="Best",Estimate!$B$12="Best"))),COUNTIF($A$2:A20,"All")+IF(Estimate!$B$12="Good",COUNTIF($A$2:A20,"Good"),0)+IF(Estimate!$B$12="Better",COUNTIF($A$2:A20,"Better"),0)+IF(Estimate!$B$12="Best",COUNTIF($A$2:A20,"Best"),0),"")</f>
        <v/>
      </c>
      <c r="J20" s="16" t="str">
        <f>IF(COUNTA(A20:F20)=0,"",IF(OR(NOT(OR(A20="All",A20="Good",A20="Better",A20="Best")),NOT(OR(B20="Labor",B20="Material",B20="Equipment",B20="Subcontract")),NOT(ISNUMBER(D20)),AND(F20&lt;&gt;"",NOT(ISNUMBER(F20))),IF(B20="Labor",F20&lt;&gt;"",F20="")),"Check inputs",IF(OR(D20&lt;0,AND(ISNUMBER(F20),F20&lt;0)),"Check inputs","OK")))</f>
        <v/>
      </c>
    </row>
    <row r="21" spans="1:10" x14ac:dyDescent="0.25">
      <c r="A21" s="13"/>
      <c r="B21" s="13"/>
      <c r="C21" s="13"/>
      <c r="D21" s="22"/>
      <c r="E21" s="13"/>
      <c r="F21" s="14"/>
      <c r="G21" s="23" t="str">
        <f>IF(COUNTA(A21:F21)=0,"",IF(B21="Labor",IF(ISNUMBER(Presets!$I$4),Presets!$I$4,""),IF(OR(B21="Material",B21="Equipment",B21="Subcontract"),IF(AND(ISNUMBER(F21),ISNUMBER(IF(B21="Material",Presets!$I$5,IF(B21="Equipment",Presets!$I$6,Presets!$I$7)))),F21*(1+IF(B21="Material",Presets!$I$5,IF(B21="Equipment",Presets!$I$6,Presets!$I$7))),""),"")))</f>
        <v/>
      </c>
      <c r="H21" s="23" t="str">
        <f>IF(AND(ISNUMBER(D21),ISNUMBER(G21)),D21*G21,"")</f>
        <v/>
      </c>
      <c r="I21" s="18" t="str">
        <f>IF(AND(OR(Estimate!$B$12="Good",Estimate!$B$12="Better",Estimate!$B$12="Best"),OR(A21="All",AND(A21="Good",Estimate!$B$12="Good"),AND(A21="Better",Estimate!$B$12="Better"),AND(A21="Best",Estimate!$B$12="Best"))),COUNTIF($A$2:A21,"All")+IF(Estimate!$B$12="Good",COUNTIF($A$2:A21,"Good"),0)+IF(Estimate!$B$12="Better",COUNTIF($A$2:A21,"Better"),0)+IF(Estimate!$B$12="Best",COUNTIF($A$2:A21,"Best"),0),"")</f>
        <v/>
      </c>
      <c r="J21" s="16" t="str">
        <f>IF(COUNTA(A21:F21)=0,"",IF(OR(NOT(OR(A21="All",A21="Good",A21="Better",A21="Best")),NOT(OR(B21="Labor",B21="Material",B21="Equipment",B21="Subcontract")),NOT(ISNUMBER(D21)),AND(F21&lt;&gt;"",NOT(ISNUMBER(F21))),IF(B21="Labor",F21&lt;&gt;"",F21="")),"Check inputs",IF(OR(D21&lt;0,AND(ISNUMBER(F21),F21&lt;0)),"Check inputs","OK")))</f>
        <v/>
      </c>
    </row>
    <row r="22" spans="1:10" x14ac:dyDescent="0.25">
      <c r="A22" s="13"/>
      <c r="B22" s="13"/>
      <c r="C22" s="13"/>
      <c r="D22" s="22"/>
      <c r="E22" s="13"/>
      <c r="F22" s="14"/>
      <c r="G22" s="23" t="str">
        <f>IF(COUNTA(A22:F22)=0,"",IF(B22="Labor",IF(ISNUMBER(Presets!$I$4),Presets!$I$4,""),IF(OR(B22="Material",B22="Equipment",B22="Subcontract"),IF(AND(ISNUMBER(F22),ISNUMBER(IF(B22="Material",Presets!$I$5,IF(B22="Equipment",Presets!$I$6,Presets!$I$7)))),F22*(1+IF(B22="Material",Presets!$I$5,IF(B22="Equipment",Presets!$I$6,Presets!$I$7))),""),"")))</f>
        <v/>
      </c>
      <c r="H22" s="23" t="str">
        <f>IF(AND(ISNUMBER(D22),ISNUMBER(G22)),D22*G22,"")</f>
        <v/>
      </c>
      <c r="I22" s="18" t="str">
        <f>IF(AND(OR(Estimate!$B$12="Good",Estimate!$B$12="Better",Estimate!$B$12="Best"),OR(A22="All",AND(A22="Good",Estimate!$B$12="Good"),AND(A22="Better",Estimate!$B$12="Better"),AND(A22="Best",Estimate!$B$12="Best"))),COUNTIF($A$2:A22,"All")+IF(Estimate!$B$12="Good",COUNTIF($A$2:A22,"Good"),0)+IF(Estimate!$B$12="Better",COUNTIF($A$2:A22,"Better"),0)+IF(Estimate!$B$12="Best",COUNTIF($A$2:A22,"Best"),0),"")</f>
        <v/>
      </c>
      <c r="J22" s="16" t="str">
        <f>IF(COUNTA(A22:F22)=0,"",IF(OR(NOT(OR(A22="All",A22="Good",A22="Better",A22="Best")),NOT(OR(B22="Labor",B22="Material",B22="Equipment",B22="Subcontract")),NOT(ISNUMBER(D22)),AND(F22&lt;&gt;"",NOT(ISNUMBER(F22))),IF(B22="Labor",F22&lt;&gt;"",F22="")),"Check inputs",IF(OR(D22&lt;0,AND(ISNUMBER(F22),F22&lt;0)),"Check inputs","OK")))</f>
        <v/>
      </c>
    </row>
    <row r="23" spans="1:10" x14ac:dyDescent="0.25">
      <c r="A23" s="13"/>
      <c r="B23" s="13"/>
      <c r="C23" s="13"/>
      <c r="D23" s="22"/>
      <c r="E23" s="13"/>
      <c r="F23" s="14"/>
      <c r="G23" s="23" t="str">
        <f>IF(COUNTA(A23:F23)=0,"",IF(B23="Labor",IF(ISNUMBER(Presets!$I$4),Presets!$I$4,""),IF(OR(B23="Material",B23="Equipment",B23="Subcontract"),IF(AND(ISNUMBER(F23),ISNUMBER(IF(B23="Material",Presets!$I$5,IF(B23="Equipment",Presets!$I$6,Presets!$I$7)))),F23*(1+IF(B23="Material",Presets!$I$5,IF(B23="Equipment",Presets!$I$6,Presets!$I$7))),""),"")))</f>
        <v/>
      </c>
      <c r="H23" s="23" t="str">
        <f>IF(AND(ISNUMBER(D23),ISNUMBER(G23)),D23*G23,"")</f>
        <v/>
      </c>
      <c r="I23" s="18" t="str">
        <f>IF(AND(OR(Estimate!$B$12="Good",Estimate!$B$12="Better",Estimate!$B$12="Best"),OR(A23="All",AND(A23="Good",Estimate!$B$12="Good"),AND(A23="Better",Estimate!$B$12="Better"),AND(A23="Best",Estimate!$B$12="Best"))),COUNTIF($A$2:A23,"All")+IF(Estimate!$B$12="Good",COUNTIF($A$2:A23,"Good"),0)+IF(Estimate!$B$12="Better",COUNTIF($A$2:A23,"Better"),0)+IF(Estimate!$B$12="Best",COUNTIF($A$2:A23,"Best"),0),"")</f>
        <v/>
      </c>
      <c r="J23" s="16" t="str">
        <f>IF(COUNTA(A23:F23)=0,"",IF(OR(NOT(OR(A23="All",A23="Good",A23="Better",A23="Best")),NOT(OR(B23="Labor",B23="Material",B23="Equipment",B23="Subcontract")),NOT(ISNUMBER(D23)),AND(F23&lt;&gt;"",NOT(ISNUMBER(F23))),IF(B23="Labor",F23&lt;&gt;"",F23="")),"Check inputs",IF(OR(D23&lt;0,AND(ISNUMBER(F23),F23&lt;0)),"Check inputs","OK")))</f>
        <v/>
      </c>
    </row>
    <row r="24" spans="1:10" x14ac:dyDescent="0.25">
      <c r="A24" s="13"/>
      <c r="B24" s="13"/>
      <c r="C24" s="13"/>
      <c r="D24" s="22"/>
      <c r="E24" s="13"/>
      <c r="F24" s="14"/>
      <c r="G24" s="23" t="str">
        <f>IF(COUNTA(A24:F24)=0,"",IF(B24="Labor",IF(ISNUMBER(Presets!$I$4),Presets!$I$4,""),IF(OR(B24="Material",B24="Equipment",B24="Subcontract"),IF(AND(ISNUMBER(F24),ISNUMBER(IF(B24="Material",Presets!$I$5,IF(B24="Equipment",Presets!$I$6,Presets!$I$7)))),F24*(1+IF(B24="Material",Presets!$I$5,IF(B24="Equipment",Presets!$I$6,Presets!$I$7))),""),"")))</f>
        <v/>
      </c>
      <c r="H24" s="23" t="str">
        <f>IF(AND(ISNUMBER(D24),ISNUMBER(G24)),D24*G24,"")</f>
        <v/>
      </c>
      <c r="I24" s="18" t="str">
        <f>IF(AND(OR(Estimate!$B$12="Good",Estimate!$B$12="Better",Estimate!$B$12="Best"),OR(A24="All",AND(A24="Good",Estimate!$B$12="Good"),AND(A24="Better",Estimate!$B$12="Better"),AND(A24="Best",Estimate!$B$12="Best"))),COUNTIF($A$2:A24,"All")+IF(Estimate!$B$12="Good",COUNTIF($A$2:A24,"Good"),0)+IF(Estimate!$B$12="Better",COUNTIF($A$2:A24,"Better"),0)+IF(Estimate!$B$12="Best",COUNTIF($A$2:A24,"Best"),0),"")</f>
        <v/>
      </c>
      <c r="J24" s="16" t="str">
        <f>IF(COUNTA(A24:F24)=0,"",IF(OR(NOT(OR(A24="All",A24="Good",A24="Better",A24="Best")),NOT(OR(B24="Labor",B24="Material",B24="Equipment",B24="Subcontract")),NOT(ISNUMBER(D24)),AND(F24&lt;&gt;"",NOT(ISNUMBER(F24))),IF(B24="Labor",F24&lt;&gt;"",F24="")),"Check inputs",IF(OR(D24&lt;0,AND(ISNUMBER(F24),F24&lt;0)),"Check inputs","OK")))</f>
        <v/>
      </c>
    </row>
    <row r="25" spans="1:10" x14ac:dyDescent="0.25">
      <c r="A25" s="13"/>
      <c r="B25" s="13"/>
      <c r="C25" s="13"/>
      <c r="D25" s="22"/>
      <c r="E25" s="13"/>
      <c r="F25" s="14"/>
      <c r="G25" s="23" t="str">
        <f>IF(COUNTA(A25:F25)=0,"",IF(B25="Labor",IF(ISNUMBER(Presets!$I$4),Presets!$I$4,""),IF(OR(B25="Material",B25="Equipment",B25="Subcontract"),IF(AND(ISNUMBER(F25),ISNUMBER(IF(B25="Material",Presets!$I$5,IF(B25="Equipment",Presets!$I$6,Presets!$I$7)))),F25*(1+IF(B25="Material",Presets!$I$5,IF(B25="Equipment",Presets!$I$6,Presets!$I$7))),""),"")))</f>
        <v/>
      </c>
      <c r="H25" s="23" t="str">
        <f>IF(AND(ISNUMBER(D25),ISNUMBER(G25)),D25*G25,"")</f>
        <v/>
      </c>
      <c r="I25" s="18" t="str">
        <f>IF(AND(OR(Estimate!$B$12="Good",Estimate!$B$12="Better",Estimate!$B$12="Best"),OR(A25="All",AND(A25="Good",Estimate!$B$12="Good"),AND(A25="Better",Estimate!$B$12="Better"),AND(A25="Best",Estimate!$B$12="Best"))),COUNTIF($A$2:A25,"All")+IF(Estimate!$B$12="Good",COUNTIF($A$2:A25,"Good"),0)+IF(Estimate!$B$12="Better",COUNTIF($A$2:A25,"Better"),0)+IF(Estimate!$B$12="Best",COUNTIF($A$2:A25,"Best"),0),"")</f>
        <v/>
      </c>
      <c r="J25" s="16" t="str">
        <f>IF(COUNTA(A25:F25)=0,"",IF(OR(NOT(OR(A25="All",A25="Good",A25="Better",A25="Best")),NOT(OR(B25="Labor",B25="Material",B25="Equipment",B25="Subcontract")),NOT(ISNUMBER(D25)),AND(F25&lt;&gt;"",NOT(ISNUMBER(F25))),IF(B25="Labor",F25&lt;&gt;"",F25="")),"Check inputs",IF(OR(D25&lt;0,AND(ISNUMBER(F25),F25&lt;0)),"Check inputs","OK")))</f>
        <v/>
      </c>
    </row>
    <row r="26" spans="1:10" x14ac:dyDescent="0.25">
      <c r="A26" s="13"/>
      <c r="B26" s="13"/>
      <c r="C26" s="13"/>
      <c r="D26" s="22"/>
      <c r="E26" s="13"/>
      <c r="F26" s="14"/>
      <c r="G26" s="23" t="str">
        <f>IF(COUNTA(A26:F26)=0,"",IF(B26="Labor",IF(ISNUMBER(Presets!$I$4),Presets!$I$4,""),IF(OR(B26="Material",B26="Equipment",B26="Subcontract"),IF(AND(ISNUMBER(F26),ISNUMBER(IF(B26="Material",Presets!$I$5,IF(B26="Equipment",Presets!$I$6,Presets!$I$7)))),F26*(1+IF(B26="Material",Presets!$I$5,IF(B26="Equipment",Presets!$I$6,Presets!$I$7))),""),"")))</f>
        <v/>
      </c>
      <c r="H26" s="23" t="str">
        <f>IF(AND(ISNUMBER(D26),ISNUMBER(G26)),D26*G26,"")</f>
        <v/>
      </c>
      <c r="I26" s="18" t="str">
        <f>IF(AND(OR(Estimate!$B$12="Good",Estimate!$B$12="Better",Estimate!$B$12="Best"),OR(A26="All",AND(A26="Good",Estimate!$B$12="Good"),AND(A26="Better",Estimate!$B$12="Better"),AND(A26="Best",Estimate!$B$12="Best"))),COUNTIF($A$2:A26,"All")+IF(Estimate!$B$12="Good",COUNTIF($A$2:A26,"Good"),0)+IF(Estimate!$B$12="Better",COUNTIF($A$2:A26,"Better"),0)+IF(Estimate!$B$12="Best",COUNTIF($A$2:A26,"Best"),0),"")</f>
        <v/>
      </c>
      <c r="J26" s="16" t="str">
        <f>IF(COUNTA(A26:F26)=0,"",IF(OR(NOT(OR(A26="All",A26="Good",A26="Better",A26="Best")),NOT(OR(B26="Labor",B26="Material",B26="Equipment",B26="Subcontract")),NOT(ISNUMBER(D26)),AND(F26&lt;&gt;"",NOT(ISNUMBER(F26))),IF(B26="Labor",F26&lt;&gt;"",F26="")),"Check inputs",IF(OR(D26&lt;0,AND(ISNUMBER(F26),F26&lt;0)),"Check inputs","OK")))</f>
        <v/>
      </c>
    </row>
    <row r="27" spans="1:10" x14ac:dyDescent="0.25">
      <c r="A27" s="13"/>
      <c r="B27" s="13"/>
      <c r="C27" s="13"/>
      <c r="D27" s="22"/>
      <c r="E27" s="13"/>
      <c r="F27" s="14"/>
      <c r="G27" s="23" t="str">
        <f>IF(COUNTA(A27:F27)=0,"",IF(B27="Labor",IF(ISNUMBER(Presets!$I$4),Presets!$I$4,""),IF(OR(B27="Material",B27="Equipment",B27="Subcontract"),IF(AND(ISNUMBER(F27),ISNUMBER(IF(B27="Material",Presets!$I$5,IF(B27="Equipment",Presets!$I$6,Presets!$I$7)))),F27*(1+IF(B27="Material",Presets!$I$5,IF(B27="Equipment",Presets!$I$6,Presets!$I$7))),""),"")))</f>
        <v/>
      </c>
      <c r="H27" s="23" t="str">
        <f>IF(AND(ISNUMBER(D27),ISNUMBER(G27)),D27*G27,"")</f>
        <v/>
      </c>
      <c r="I27" s="18" t="str">
        <f>IF(AND(OR(Estimate!$B$12="Good",Estimate!$B$12="Better",Estimate!$B$12="Best"),OR(A27="All",AND(A27="Good",Estimate!$B$12="Good"),AND(A27="Better",Estimate!$B$12="Better"),AND(A27="Best",Estimate!$B$12="Best"))),COUNTIF($A$2:A27,"All")+IF(Estimate!$B$12="Good",COUNTIF($A$2:A27,"Good"),0)+IF(Estimate!$B$12="Better",COUNTIF($A$2:A27,"Better"),0)+IF(Estimate!$B$12="Best",COUNTIF($A$2:A27,"Best"),0),"")</f>
        <v/>
      </c>
      <c r="J27" s="16" t="str">
        <f>IF(COUNTA(A27:F27)=0,"",IF(OR(NOT(OR(A27="All",A27="Good",A27="Better",A27="Best")),NOT(OR(B27="Labor",B27="Material",B27="Equipment",B27="Subcontract")),NOT(ISNUMBER(D27)),AND(F27&lt;&gt;"",NOT(ISNUMBER(F27))),IF(B27="Labor",F27&lt;&gt;"",F27="")),"Check inputs",IF(OR(D27&lt;0,AND(ISNUMBER(F27),F27&lt;0)),"Check inputs","OK")))</f>
        <v/>
      </c>
    </row>
    <row r="28" spans="1:10" x14ac:dyDescent="0.25">
      <c r="A28" s="13"/>
      <c r="B28" s="13"/>
      <c r="C28" s="13"/>
      <c r="D28" s="22"/>
      <c r="E28" s="13"/>
      <c r="F28" s="14"/>
      <c r="G28" s="23" t="str">
        <f>IF(COUNTA(A28:F28)=0,"",IF(B28="Labor",IF(ISNUMBER(Presets!$I$4),Presets!$I$4,""),IF(OR(B28="Material",B28="Equipment",B28="Subcontract"),IF(AND(ISNUMBER(F28),ISNUMBER(IF(B28="Material",Presets!$I$5,IF(B28="Equipment",Presets!$I$6,Presets!$I$7)))),F28*(1+IF(B28="Material",Presets!$I$5,IF(B28="Equipment",Presets!$I$6,Presets!$I$7))),""),"")))</f>
        <v/>
      </c>
      <c r="H28" s="23" t="str">
        <f>IF(AND(ISNUMBER(D28),ISNUMBER(G28)),D28*G28,"")</f>
        <v/>
      </c>
      <c r="I28" s="18" t="str">
        <f>IF(AND(OR(Estimate!$B$12="Good",Estimate!$B$12="Better",Estimate!$B$12="Best"),OR(A28="All",AND(A28="Good",Estimate!$B$12="Good"),AND(A28="Better",Estimate!$B$12="Better"),AND(A28="Best",Estimate!$B$12="Best"))),COUNTIF($A$2:A28,"All")+IF(Estimate!$B$12="Good",COUNTIF($A$2:A28,"Good"),0)+IF(Estimate!$B$12="Better",COUNTIF($A$2:A28,"Better"),0)+IF(Estimate!$B$12="Best",COUNTIF($A$2:A28,"Best"),0),"")</f>
        <v/>
      </c>
      <c r="J28" s="16" t="str">
        <f>IF(COUNTA(A28:F28)=0,"",IF(OR(NOT(OR(A28="All",A28="Good",A28="Better",A28="Best")),NOT(OR(B28="Labor",B28="Material",B28="Equipment",B28="Subcontract")),NOT(ISNUMBER(D28)),AND(F28&lt;&gt;"",NOT(ISNUMBER(F28))),IF(B28="Labor",F28&lt;&gt;"",F28="")),"Check inputs",IF(OR(D28&lt;0,AND(ISNUMBER(F28),F28&lt;0)),"Check inputs","OK")))</f>
        <v/>
      </c>
    </row>
    <row r="29" spans="1:10" x14ac:dyDescent="0.25">
      <c r="A29" s="13"/>
      <c r="B29" s="13"/>
      <c r="C29" s="13"/>
      <c r="D29" s="22"/>
      <c r="E29" s="13"/>
      <c r="F29" s="14"/>
      <c r="G29" s="23" t="str">
        <f>IF(COUNTA(A29:F29)=0,"",IF(B29="Labor",IF(ISNUMBER(Presets!$I$4),Presets!$I$4,""),IF(OR(B29="Material",B29="Equipment",B29="Subcontract"),IF(AND(ISNUMBER(F29),ISNUMBER(IF(B29="Material",Presets!$I$5,IF(B29="Equipment",Presets!$I$6,Presets!$I$7)))),F29*(1+IF(B29="Material",Presets!$I$5,IF(B29="Equipment",Presets!$I$6,Presets!$I$7))),""),"")))</f>
        <v/>
      </c>
      <c r="H29" s="23" t="str">
        <f>IF(AND(ISNUMBER(D29),ISNUMBER(G29)),D29*G29,"")</f>
        <v/>
      </c>
      <c r="I29" s="18" t="str">
        <f>IF(AND(OR(Estimate!$B$12="Good",Estimate!$B$12="Better",Estimate!$B$12="Best"),OR(A29="All",AND(A29="Good",Estimate!$B$12="Good"),AND(A29="Better",Estimate!$B$12="Better"),AND(A29="Best",Estimate!$B$12="Best"))),COUNTIF($A$2:A29,"All")+IF(Estimate!$B$12="Good",COUNTIF($A$2:A29,"Good"),0)+IF(Estimate!$B$12="Better",COUNTIF($A$2:A29,"Better"),0)+IF(Estimate!$B$12="Best",COUNTIF($A$2:A29,"Best"),0),"")</f>
        <v/>
      </c>
      <c r="J29" s="16" t="str">
        <f>IF(COUNTA(A29:F29)=0,"",IF(OR(NOT(OR(A29="All",A29="Good",A29="Better",A29="Best")),NOT(OR(B29="Labor",B29="Material",B29="Equipment",B29="Subcontract")),NOT(ISNUMBER(D29)),AND(F29&lt;&gt;"",NOT(ISNUMBER(F29))),IF(B29="Labor",F29&lt;&gt;"",F29="")),"Check inputs",IF(OR(D29&lt;0,AND(ISNUMBER(F29),F29&lt;0)),"Check inputs","OK")))</f>
        <v/>
      </c>
    </row>
    <row r="30" spans="1:10" x14ac:dyDescent="0.25">
      <c r="A30" s="13"/>
      <c r="B30" s="13"/>
      <c r="C30" s="13"/>
      <c r="D30" s="22"/>
      <c r="E30" s="13"/>
      <c r="F30" s="14"/>
      <c r="G30" s="23" t="str">
        <f>IF(COUNTA(A30:F30)=0,"",IF(B30="Labor",IF(ISNUMBER(Presets!$I$4),Presets!$I$4,""),IF(OR(B30="Material",B30="Equipment",B30="Subcontract"),IF(AND(ISNUMBER(F30),ISNUMBER(IF(B30="Material",Presets!$I$5,IF(B30="Equipment",Presets!$I$6,Presets!$I$7)))),F30*(1+IF(B30="Material",Presets!$I$5,IF(B30="Equipment",Presets!$I$6,Presets!$I$7))),""),"")))</f>
        <v/>
      </c>
      <c r="H30" s="23" t="str">
        <f>IF(AND(ISNUMBER(D30),ISNUMBER(G30)),D30*G30,"")</f>
        <v/>
      </c>
      <c r="I30" s="18" t="str">
        <f>IF(AND(OR(Estimate!$B$12="Good",Estimate!$B$12="Better",Estimate!$B$12="Best"),OR(A30="All",AND(A30="Good",Estimate!$B$12="Good"),AND(A30="Better",Estimate!$B$12="Better"),AND(A30="Best",Estimate!$B$12="Best"))),COUNTIF($A$2:A30,"All")+IF(Estimate!$B$12="Good",COUNTIF($A$2:A30,"Good"),0)+IF(Estimate!$B$12="Better",COUNTIF($A$2:A30,"Better"),0)+IF(Estimate!$B$12="Best",COUNTIF($A$2:A30,"Best"),0),"")</f>
        <v/>
      </c>
      <c r="J30" s="16" t="str">
        <f>IF(COUNTA(A30:F30)=0,"",IF(OR(NOT(OR(A30="All",A30="Good",A30="Better",A30="Best")),NOT(OR(B30="Labor",B30="Material",B30="Equipment",B30="Subcontract")),NOT(ISNUMBER(D30)),AND(F30&lt;&gt;"",NOT(ISNUMBER(F30))),IF(B30="Labor",F30&lt;&gt;"",F30="")),"Check inputs",IF(OR(D30&lt;0,AND(ISNUMBER(F30),F30&lt;0)),"Check inputs","OK")))</f>
        <v/>
      </c>
    </row>
    <row r="31" spans="1:10" x14ac:dyDescent="0.25">
      <c r="A31" s="13"/>
      <c r="B31" s="13"/>
      <c r="C31" s="13"/>
      <c r="D31" s="22"/>
      <c r="E31" s="13"/>
      <c r="F31" s="14"/>
      <c r="G31" s="23" t="str">
        <f>IF(COUNTA(A31:F31)=0,"",IF(B31="Labor",IF(ISNUMBER(Presets!$I$4),Presets!$I$4,""),IF(OR(B31="Material",B31="Equipment",B31="Subcontract"),IF(AND(ISNUMBER(F31),ISNUMBER(IF(B31="Material",Presets!$I$5,IF(B31="Equipment",Presets!$I$6,Presets!$I$7)))),F31*(1+IF(B31="Material",Presets!$I$5,IF(B31="Equipment",Presets!$I$6,Presets!$I$7))),""),"")))</f>
        <v/>
      </c>
      <c r="H31" s="23" t="str">
        <f>IF(AND(ISNUMBER(D31),ISNUMBER(G31)),D31*G31,"")</f>
        <v/>
      </c>
      <c r="I31" s="18" t="str">
        <f>IF(AND(OR(Estimate!$B$12="Good",Estimate!$B$12="Better",Estimate!$B$12="Best"),OR(A31="All",AND(A31="Good",Estimate!$B$12="Good"),AND(A31="Better",Estimate!$B$12="Better"),AND(A31="Best",Estimate!$B$12="Best"))),COUNTIF($A$2:A31,"All")+IF(Estimate!$B$12="Good",COUNTIF($A$2:A31,"Good"),0)+IF(Estimate!$B$12="Better",COUNTIF($A$2:A31,"Better"),0)+IF(Estimate!$B$12="Best",COUNTIF($A$2:A31,"Best"),0),"")</f>
        <v/>
      </c>
      <c r="J31" s="16" t="str">
        <f>IF(COUNTA(A31:F31)=0,"",IF(OR(NOT(OR(A31="All",A31="Good",A31="Better",A31="Best")),NOT(OR(B31="Labor",B31="Material",B31="Equipment",B31="Subcontract")),NOT(ISNUMBER(D31)),AND(F31&lt;&gt;"",NOT(ISNUMBER(F31))),IF(B31="Labor",F31&lt;&gt;"",F31="")),"Check inputs",IF(OR(D31&lt;0,AND(ISNUMBER(F31),F31&lt;0)),"Check inputs","OK")))</f>
        <v/>
      </c>
    </row>
    <row r="32" spans="1:10" x14ac:dyDescent="0.25">
      <c r="A32" s="13"/>
      <c r="B32" s="13"/>
      <c r="C32" s="13"/>
      <c r="D32" s="22"/>
      <c r="E32" s="13"/>
      <c r="F32" s="14"/>
      <c r="G32" s="23" t="str">
        <f>IF(COUNTA(A32:F32)=0,"",IF(B32="Labor",IF(ISNUMBER(Presets!$I$4),Presets!$I$4,""),IF(OR(B32="Material",B32="Equipment",B32="Subcontract"),IF(AND(ISNUMBER(F32),ISNUMBER(IF(B32="Material",Presets!$I$5,IF(B32="Equipment",Presets!$I$6,Presets!$I$7)))),F32*(1+IF(B32="Material",Presets!$I$5,IF(B32="Equipment",Presets!$I$6,Presets!$I$7))),""),"")))</f>
        <v/>
      </c>
      <c r="H32" s="23" t="str">
        <f>IF(AND(ISNUMBER(D32),ISNUMBER(G32)),D32*G32,"")</f>
        <v/>
      </c>
      <c r="I32" s="18" t="str">
        <f>IF(AND(OR(Estimate!$B$12="Good",Estimate!$B$12="Better",Estimate!$B$12="Best"),OR(A32="All",AND(A32="Good",Estimate!$B$12="Good"),AND(A32="Better",Estimate!$B$12="Better"),AND(A32="Best",Estimate!$B$12="Best"))),COUNTIF($A$2:A32,"All")+IF(Estimate!$B$12="Good",COUNTIF($A$2:A32,"Good"),0)+IF(Estimate!$B$12="Better",COUNTIF($A$2:A32,"Better"),0)+IF(Estimate!$B$12="Best",COUNTIF($A$2:A32,"Best"),0),"")</f>
        <v/>
      </c>
      <c r="J32" s="16" t="str">
        <f>IF(COUNTA(A32:F32)=0,"",IF(OR(NOT(OR(A32="All",A32="Good",A32="Better",A32="Best")),NOT(OR(B32="Labor",B32="Material",B32="Equipment",B32="Subcontract")),NOT(ISNUMBER(D32)),AND(F32&lt;&gt;"",NOT(ISNUMBER(F32))),IF(B32="Labor",F32&lt;&gt;"",F32="")),"Check inputs",IF(OR(D32&lt;0,AND(ISNUMBER(F32),F32&lt;0)),"Check inputs","OK")))</f>
        <v/>
      </c>
    </row>
    <row r="33" spans="1:10" x14ac:dyDescent="0.25">
      <c r="A33" s="13"/>
      <c r="B33" s="13"/>
      <c r="C33" s="13"/>
      <c r="D33" s="22"/>
      <c r="E33" s="13"/>
      <c r="F33" s="14"/>
      <c r="G33" s="23" t="str">
        <f>IF(COUNTA(A33:F33)=0,"",IF(B33="Labor",IF(ISNUMBER(Presets!$I$4),Presets!$I$4,""),IF(OR(B33="Material",B33="Equipment",B33="Subcontract"),IF(AND(ISNUMBER(F33),ISNUMBER(IF(B33="Material",Presets!$I$5,IF(B33="Equipment",Presets!$I$6,Presets!$I$7)))),F33*(1+IF(B33="Material",Presets!$I$5,IF(B33="Equipment",Presets!$I$6,Presets!$I$7))),""),"")))</f>
        <v/>
      </c>
      <c r="H33" s="23" t="str">
        <f>IF(AND(ISNUMBER(D33),ISNUMBER(G33)),D33*G33,"")</f>
        <v/>
      </c>
      <c r="I33" s="18" t="str">
        <f>IF(AND(OR(Estimate!$B$12="Good",Estimate!$B$12="Better",Estimate!$B$12="Best"),OR(A33="All",AND(A33="Good",Estimate!$B$12="Good"),AND(A33="Better",Estimate!$B$12="Better"),AND(A33="Best",Estimate!$B$12="Best"))),COUNTIF($A$2:A33,"All")+IF(Estimate!$B$12="Good",COUNTIF($A$2:A33,"Good"),0)+IF(Estimate!$B$12="Better",COUNTIF($A$2:A33,"Better"),0)+IF(Estimate!$B$12="Best",COUNTIF($A$2:A33,"Best"),0),"")</f>
        <v/>
      </c>
      <c r="J33" s="16" t="str">
        <f>IF(COUNTA(A33:F33)=0,"",IF(OR(NOT(OR(A33="All",A33="Good",A33="Better",A33="Best")),NOT(OR(B33="Labor",B33="Material",B33="Equipment",B33="Subcontract")),NOT(ISNUMBER(D33)),AND(F33&lt;&gt;"",NOT(ISNUMBER(F33))),IF(B33="Labor",F33&lt;&gt;"",F33="")),"Check inputs",IF(OR(D33&lt;0,AND(ISNUMBER(F33),F33&lt;0)),"Check inputs","OK")))</f>
        <v/>
      </c>
    </row>
    <row r="34" spans="1:10" x14ac:dyDescent="0.25">
      <c r="A34" s="13"/>
      <c r="B34" s="13"/>
      <c r="C34" s="13"/>
      <c r="D34" s="22"/>
      <c r="E34" s="13"/>
      <c r="F34" s="14"/>
      <c r="G34" s="23" t="str">
        <f>IF(COUNTA(A34:F34)=0,"",IF(B34="Labor",IF(ISNUMBER(Presets!$I$4),Presets!$I$4,""),IF(OR(B34="Material",B34="Equipment",B34="Subcontract"),IF(AND(ISNUMBER(F34),ISNUMBER(IF(B34="Material",Presets!$I$5,IF(B34="Equipment",Presets!$I$6,Presets!$I$7)))),F34*(1+IF(B34="Material",Presets!$I$5,IF(B34="Equipment",Presets!$I$6,Presets!$I$7))),""),"")))</f>
        <v/>
      </c>
      <c r="H34" s="23" t="str">
        <f>IF(AND(ISNUMBER(D34),ISNUMBER(G34)),D34*G34,"")</f>
        <v/>
      </c>
      <c r="I34" s="18" t="str">
        <f>IF(AND(OR(Estimate!$B$12="Good",Estimate!$B$12="Better",Estimate!$B$12="Best"),OR(A34="All",AND(A34="Good",Estimate!$B$12="Good"),AND(A34="Better",Estimate!$B$12="Better"),AND(A34="Best",Estimate!$B$12="Best"))),COUNTIF($A$2:A34,"All")+IF(Estimate!$B$12="Good",COUNTIF($A$2:A34,"Good"),0)+IF(Estimate!$B$12="Better",COUNTIF($A$2:A34,"Better"),0)+IF(Estimate!$B$12="Best",COUNTIF($A$2:A34,"Best"),0),"")</f>
        <v/>
      </c>
      <c r="J34" s="16" t="str">
        <f>IF(COUNTA(A34:F34)=0,"",IF(OR(NOT(OR(A34="All",A34="Good",A34="Better",A34="Best")),NOT(OR(B34="Labor",B34="Material",B34="Equipment",B34="Subcontract")),NOT(ISNUMBER(D34)),AND(F34&lt;&gt;"",NOT(ISNUMBER(F34))),IF(B34="Labor",F34&lt;&gt;"",F34="")),"Check inputs",IF(OR(D34&lt;0,AND(ISNUMBER(F34),F34&lt;0)),"Check inputs","OK")))</f>
        <v/>
      </c>
    </row>
    <row r="35" spans="1:10" x14ac:dyDescent="0.25">
      <c r="A35" s="13"/>
      <c r="B35" s="13"/>
      <c r="C35" s="13"/>
      <c r="D35" s="22"/>
      <c r="E35" s="13"/>
      <c r="F35" s="14"/>
      <c r="G35" s="23" t="str">
        <f>IF(COUNTA(A35:F35)=0,"",IF(B35="Labor",IF(ISNUMBER(Presets!$I$4),Presets!$I$4,""),IF(OR(B35="Material",B35="Equipment",B35="Subcontract"),IF(AND(ISNUMBER(F35),ISNUMBER(IF(B35="Material",Presets!$I$5,IF(B35="Equipment",Presets!$I$6,Presets!$I$7)))),F35*(1+IF(B35="Material",Presets!$I$5,IF(B35="Equipment",Presets!$I$6,Presets!$I$7))),""),"")))</f>
        <v/>
      </c>
      <c r="H35" s="23" t="str">
        <f>IF(AND(ISNUMBER(D35),ISNUMBER(G35)),D35*G35,"")</f>
        <v/>
      </c>
      <c r="I35" s="18" t="str">
        <f>IF(AND(OR(Estimate!$B$12="Good",Estimate!$B$12="Better",Estimate!$B$12="Best"),OR(A35="All",AND(A35="Good",Estimate!$B$12="Good"),AND(A35="Better",Estimate!$B$12="Better"),AND(A35="Best",Estimate!$B$12="Best"))),COUNTIF($A$2:A35,"All")+IF(Estimate!$B$12="Good",COUNTIF($A$2:A35,"Good"),0)+IF(Estimate!$B$12="Better",COUNTIF($A$2:A35,"Better"),0)+IF(Estimate!$B$12="Best",COUNTIF($A$2:A35,"Best"),0),"")</f>
        <v/>
      </c>
      <c r="J35" s="16" t="str">
        <f>IF(COUNTA(A35:F35)=0,"",IF(OR(NOT(OR(A35="All",A35="Good",A35="Better",A35="Best")),NOT(OR(B35="Labor",B35="Material",B35="Equipment",B35="Subcontract")),NOT(ISNUMBER(D35)),AND(F35&lt;&gt;"",NOT(ISNUMBER(F35))),IF(B35="Labor",F35&lt;&gt;"",F35="")),"Check inputs",IF(OR(D35&lt;0,AND(ISNUMBER(F35),F35&lt;0)),"Check inputs","OK")))</f>
        <v/>
      </c>
    </row>
    <row r="36" spans="1:10" x14ac:dyDescent="0.25">
      <c r="A36" s="13"/>
      <c r="B36" s="13"/>
      <c r="C36" s="13"/>
      <c r="D36" s="22"/>
      <c r="E36" s="13"/>
      <c r="F36" s="14"/>
      <c r="G36" s="23" t="str">
        <f>IF(COUNTA(A36:F36)=0,"",IF(B36="Labor",IF(ISNUMBER(Presets!$I$4),Presets!$I$4,""),IF(OR(B36="Material",B36="Equipment",B36="Subcontract"),IF(AND(ISNUMBER(F36),ISNUMBER(IF(B36="Material",Presets!$I$5,IF(B36="Equipment",Presets!$I$6,Presets!$I$7)))),F36*(1+IF(B36="Material",Presets!$I$5,IF(B36="Equipment",Presets!$I$6,Presets!$I$7))),""),"")))</f>
        <v/>
      </c>
      <c r="H36" s="23" t="str">
        <f>IF(AND(ISNUMBER(D36),ISNUMBER(G36)),D36*G36,"")</f>
        <v/>
      </c>
      <c r="I36" s="18" t="str">
        <f>IF(AND(OR(Estimate!$B$12="Good",Estimate!$B$12="Better",Estimate!$B$12="Best"),OR(A36="All",AND(A36="Good",Estimate!$B$12="Good"),AND(A36="Better",Estimate!$B$12="Better"),AND(A36="Best",Estimate!$B$12="Best"))),COUNTIF($A$2:A36,"All")+IF(Estimate!$B$12="Good",COUNTIF($A$2:A36,"Good"),0)+IF(Estimate!$B$12="Better",COUNTIF($A$2:A36,"Better"),0)+IF(Estimate!$B$12="Best",COUNTIF($A$2:A36,"Best"),0),"")</f>
        <v/>
      </c>
      <c r="J36" s="16" t="str">
        <f>IF(COUNTA(A36:F36)=0,"",IF(OR(NOT(OR(A36="All",A36="Good",A36="Better",A36="Best")),NOT(OR(B36="Labor",B36="Material",B36="Equipment",B36="Subcontract")),NOT(ISNUMBER(D36)),AND(F36&lt;&gt;"",NOT(ISNUMBER(F36))),IF(B36="Labor",F36&lt;&gt;"",F36="")),"Check inputs",IF(OR(D36&lt;0,AND(ISNUMBER(F36),F36&lt;0)),"Check inputs","OK")))</f>
        <v/>
      </c>
    </row>
    <row r="37" spans="1:10" x14ac:dyDescent="0.25">
      <c r="A37" s="13"/>
      <c r="B37" s="13"/>
      <c r="C37" s="13"/>
      <c r="D37" s="22"/>
      <c r="E37" s="13"/>
      <c r="F37" s="14"/>
      <c r="G37" s="23" t="str">
        <f>IF(COUNTA(A37:F37)=0,"",IF(B37="Labor",IF(ISNUMBER(Presets!$I$4),Presets!$I$4,""),IF(OR(B37="Material",B37="Equipment",B37="Subcontract"),IF(AND(ISNUMBER(F37),ISNUMBER(IF(B37="Material",Presets!$I$5,IF(B37="Equipment",Presets!$I$6,Presets!$I$7)))),F37*(1+IF(B37="Material",Presets!$I$5,IF(B37="Equipment",Presets!$I$6,Presets!$I$7))),""),"")))</f>
        <v/>
      </c>
      <c r="H37" s="23" t="str">
        <f>IF(AND(ISNUMBER(D37),ISNUMBER(G37)),D37*G37,"")</f>
        <v/>
      </c>
      <c r="I37" s="18" t="str">
        <f>IF(AND(OR(Estimate!$B$12="Good",Estimate!$B$12="Better",Estimate!$B$12="Best"),OR(A37="All",AND(A37="Good",Estimate!$B$12="Good"),AND(A37="Better",Estimate!$B$12="Better"),AND(A37="Best",Estimate!$B$12="Best"))),COUNTIF($A$2:A37,"All")+IF(Estimate!$B$12="Good",COUNTIF($A$2:A37,"Good"),0)+IF(Estimate!$B$12="Better",COUNTIF($A$2:A37,"Better"),0)+IF(Estimate!$B$12="Best",COUNTIF($A$2:A37,"Best"),0),"")</f>
        <v/>
      </c>
      <c r="J37" s="16" t="str">
        <f>IF(COUNTA(A37:F37)=0,"",IF(OR(NOT(OR(A37="All",A37="Good",A37="Better",A37="Best")),NOT(OR(B37="Labor",B37="Material",B37="Equipment",B37="Subcontract")),NOT(ISNUMBER(D37)),AND(F37&lt;&gt;"",NOT(ISNUMBER(F37))),IF(B37="Labor",F37&lt;&gt;"",F37="")),"Check inputs",IF(OR(D37&lt;0,AND(ISNUMBER(F37),F37&lt;0)),"Check inputs","OK")))</f>
        <v/>
      </c>
    </row>
    <row r="38" spans="1:10" x14ac:dyDescent="0.25">
      <c r="A38" s="13"/>
      <c r="B38" s="13"/>
      <c r="C38" s="13"/>
      <c r="D38" s="22"/>
      <c r="E38" s="13"/>
      <c r="F38" s="14"/>
      <c r="G38" s="23" t="str">
        <f>IF(COUNTA(A38:F38)=0,"",IF(B38="Labor",IF(ISNUMBER(Presets!$I$4),Presets!$I$4,""),IF(OR(B38="Material",B38="Equipment",B38="Subcontract"),IF(AND(ISNUMBER(F38),ISNUMBER(IF(B38="Material",Presets!$I$5,IF(B38="Equipment",Presets!$I$6,Presets!$I$7)))),F38*(1+IF(B38="Material",Presets!$I$5,IF(B38="Equipment",Presets!$I$6,Presets!$I$7))),""),"")))</f>
        <v/>
      </c>
      <c r="H38" s="23" t="str">
        <f>IF(AND(ISNUMBER(D38),ISNUMBER(G38)),D38*G38,"")</f>
        <v/>
      </c>
      <c r="I38" s="18" t="str">
        <f>IF(AND(OR(Estimate!$B$12="Good",Estimate!$B$12="Better",Estimate!$B$12="Best"),OR(A38="All",AND(A38="Good",Estimate!$B$12="Good"),AND(A38="Better",Estimate!$B$12="Better"),AND(A38="Best",Estimate!$B$12="Best"))),COUNTIF($A$2:A38,"All")+IF(Estimate!$B$12="Good",COUNTIF($A$2:A38,"Good"),0)+IF(Estimate!$B$12="Better",COUNTIF($A$2:A38,"Better"),0)+IF(Estimate!$B$12="Best",COUNTIF($A$2:A38,"Best"),0),"")</f>
        <v/>
      </c>
      <c r="J38" s="16" t="str">
        <f>IF(COUNTA(A38:F38)=0,"",IF(OR(NOT(OR(A38="All",A38="Good",A38="Better",A38="Best")),NOT(OR(B38="Labor",B38="Material",B38="Equipment",B38="Subcontract")),NOT(ISNUMBER(D38)),AND(F38&lt;&gt;"",NOT(ISNUMBER(F38))),IF(B38="Labor",F38&lt;&gt;"",F38="")),"Check inputs",IF(OR(D38&lt;0,AND(ISNUMBER(F38),F38&lt;0)),"Check inputs","OK")))</f>
        <v/>
      </c>
    </row>
    <row r="39" spans="1:10" x14ac:dyDescent="0.25">
      <c r="A39" s="13"/>
      <c r="B39" s="13"/>
      <c r="C39" s="13"/>
      <c r="D39" s="22"/>
      <c r="E39" s="13"/>
      <c r="F39" s="14"/>
      <c r="G39" s="23" t="str">
        <f>IF(COUNTA(A39:F39)=0,"",IF(B39="Labor",IF(ISNUMBER(Presets!$I$4),Presets!$I$4,""),IF(OR(B39="Material",B39="Equipment",B39="Subcontract"),IF(AND(ISNUMBER(F39),ISNUMBER(IF(B39="Material",Presets!$I$5,IF(B39="Equipment",Presets!$I$6,Presets!$I$7)))),F39*(1+IF(B39="Material",Presets!$I$5,IF(B39="Equipment",Presets!$I$6,Presets!$I$7))),""),"")))</f>
        <v/>
      </c>
      <c r="H39" s="23" t="str">
        <f>IF(AND(ISNUMBER(D39),ISNUMBER(G39)),D39*G39,"")</f>
        <v/>
      </c>
      <c r="I39" s="18" t="str">
        <f>IF(AND(OR(Estimate!$B$12="Good",Estimate!$B$12="Better",Estimate!$B$12="Best"),OR(A39="All",AND(A39="Good",Estimate!$B$12="Good"),AND(A39="Better",Estimate!$B$12="Better"),AND(A39="Best",Estimate!$B$12="Best"))),COUNTIF($A$2:A39,"All")+IF(Estimate!$B$12="Good",COUNTIF($A$2:A39,"Good"),0)+IF(Estimate!$B$12="Better",COUNTIF($A$2:A39,"Better"),0)+IF(Estimate!$B$12="Best",COUNTIF($A$2:A39,"Best"),0),"")</f>
        <v/>
      </c>
      <c r="J39" s="16" t="str">
        <f>IF(COUNTA(A39:F39)=0,"",IF(OR(NOT(OR(A39="All",A39="Good",A39="Better",A39="Best")),NOT(OR(B39="Labor",B39="Material",B39="Equipment",B39="Subcontract")),NOT(ISNUMBER(D39)),AND(F39&lt;&gt;"",NOT(ISNUMBER(F39))),IF(B39="Labor",F39&lt;&gt;"",F39="")),"Check inputs",IF(OR(D39&lt;0,AND(ISNUMBER(F39),F39&lt;0)),"Check inputs","OK")))</f>
        <v/>
      </c>
    </row>
    <row r="40" spans="1:10" x14ac:dyDescent="0.25">
      <c r="A40" s="13"/>
      <c r="B40" s="13"/>
      <c r="C40" s="13"/>
      <c r="D40" s="22"/>
      <c r="E40" s="13"/>
      <c r="F40" s="14"/>
      <c r="G40" s="23" t="str">
        <f>IF(COUNTA(A40:F40)=0,"",IF(B40="Labor",IF(ISNUMBER(Presets!$I$4),Presets!$I$4,""),IF(OR(B40="Material",B40="Equipment",B40="Subcontract"),IF(AND(ISNUMBER(F40),ISNUMBER(IF(B40="Material",Presets!$I$5,IF(B40="Equipment",Presets!$I$6,Presets!$I$7)))),F40*(1+IF(B40="Material",Presets!$I$5,IF(B40="Equipment",Presets!$I$6,Presets!$I$7))),""),"")))</f>
        <v/>
      </c>
      <c r="H40" s="23" t="str">
        <f>IF(AND(ISNUMBER(D40),ISNUMBER(G40)),D40*G40,"")</f>
        <v/>
      </c>
      <c r="I40" s="18" t="str">
        <f>IF(AND(OR(Estimate!$B$12="Good",Estimate!$B$12="Better",Estimate!$B$12="Best"),OR(A40="All",AND(A40="Good",Estimate!$B$12="Good"),AND(A40="Better",Estimate!$B$12="Better"),AND(A40="Best",Estimate!$B$12="Best"))),COUNTIF($A$2:A40,"All")+IF(Estimate!$B$12="Good",COUNTIF($A$2:A40,"Good"),0)+IF(Estimate!$B$12="Better",COUNTIF($A$2:A40,"Better"),0)+IF(Estimate!$B$12="Best",COUNTIF($A$2:A40,"Best"),0),"")</f>
        <v/>
      </c>
      <c r="J40" s="16" t="str">
        <f>IF(COUNTA(A40:F40)=0,"",IF(OR(NOT(OR(A40="All",A40="Good",A40="Better",A40="Best")),NOT(OR(B40="Labor",B40="Material",B40="Equipment",B40="Subcontract")),NOT(ISNUMBER(D40)),AND(F40&lt;&gt;"",NOT(ISNUMBER(F40))),IF(B40="Labor",F40&lt;&gt;"",F40="")),"Check inputs",IF(OR(D40&lt;0,AND(ISNUMBER(F40),F40&lt;0)),"Check inputs","OK")))</f>
        <v/>
      </c>
    </row>
    <row r="41" spans="1:10" x14ac:dyDescent="0.25">
      <c r="A41" s="13"/>
      <c r="B41" s="13"/>
      <c r="C41" s="13"/>
      <c r="D41" s="22"/>
      <c r="E41" s="13"/>
      <c r="F41" s="14"/>
      <c r="G41" s="23" t="str">
        <f>IF(COUNTA(A41:F41)=0,"",IF(B41="Labor",IF(ISNUMBER(Presets!$I$4),Presets!$I$4,""),IF(OR(B41="Material",B41="Equipment",B41="Subcontract"),IF(AND(ISNUMBER(F41),ISNUMBER(IF(B41="Material",Presets!$I$5,IF(B41="Equipment",Presets!$I$6,Presets!$I$7)))),F41*(1+IF(B41="Material",Presets!$I$5,IF(B41="Equipment",Presets!$I$6,Presets!$I$7))),""),"")))</f>
        <v/>
      </c>
      <c r="H41" s="23" t="str">
        <f>IF(AND(ISNUMBER(D41),ISNUMBER(G41)),D41*G41,"")</f>
        <v/>
      </c>
      <c r="I41" s="18" t="str">
        <f>IF(AND(OR(Estimate!$B$12="Good",Estimate!$B$12="Better",Estimate!$B$12="Best"),OR(A41="All",AND(A41="Good",Estimate!$B$12="Good"),AND(A41="Better",Estimate!$B$12="Better"),AND(A41="Best",Estimate!$B$12="Best"))),COUNTIF($A$2:A41,"All")+IF(Estimate!$B$12="Good",COUNTIF($A$2:A41,"Good"),0)+IF(Estimate!$B$12="Better",COUNTIF($A$2:A41,"Better"),0)+IF(Estimate!$B$12="Best",COUNTIF($A$2:A41,"Best"),0),"")</f>
        <v/>
      </c>
      <c r="J41" s="16" t="str">
        <f>IF(COUNTA(A41:F41)=0,"",IF(OR(NOT(OR(A41="All",A41="Good",A41="Better",A41="Best")),NOT(OR(B41="Labor",B41="Material",B41="Equipment",B41="Subcontract")),NOT(ISNUMBER(D41)),AND(F41&lt;&gt;"",NOT(ISNUMBER(F41))),IF(B41="Labor",F41&lt;&gt;"",F41="")),"Check inputs",IF(OR(D41&lt;0,AND(ISNUMBER(F41),F41&lt;0)),"Check inputs","OK")))</f>
        <v/>
      </c>
    </row>
    <row r="42" spans="1:10" x14ac:dyDescent="0.25">
      <c r="A42" s="13"/>
      <c r="B42" s="13"/>
      <c r="C42" s="13"/>
      <c r="D42" s="22"/>
      <c r="E42" s="13"/>
      <c r="F42" s="14"/>
      <c r="G42" s="23" t="str">
        <f>IF(COUNTA(A42:F42)=0,"",IF(B42="Labor",IF(ISNUMBER(Presets!$I$4),Presets!$I$4,""),IF(OR(B42="Material",B42="Equipment",B42="Subcontract"),IF(AND(ISNUMBER(F42),ISNUMBER(IF(B42="Material",Presets!$I$5,IF(B42="Equipment",Presets!$I$6,Presets!$I$7)))),F42*(1+IF(B42="Material",Presets!$I$5,IF(B42="Equipment",Presets!$I$6,Presets!$I$7))),""),"")))</f>
        <v/>
      </c>
      <c r="H42" s="23" t="str">
        <f>IF(AND(ISNUMBER(D42),ISNUMBER(G42)),D42*G42,"")</f>
        <v/>
      </c>
      <c r="I42" s="18" t="str">
        <f>IF(AND(OR(Estimate!$B$12="Good",Estimate!$B$12="Better",Estimate!$B$12="Best"),OR(A42="All",AND(A42="Good",Estimate!$B$12="Good"),AND(A42="Better",Estimate!$B$12="Better"),AND(A42="Best",Estimate!$B$12="Best"))),COUNTIF($A$2:A42,"All")+IF(Estimate!$B$12="Good",COUNTIF($A$2:A42,"Good"),0)+IF(Estimate!$B$12="Better",COUNTIF($A$2:A42,"Better"),0)+IF(Estimate!$B$12="Best",COUNTIF($A$2:A42,"Best"),0),"")</f>
        <v/>
      </c>
      <c r="J42" s="16" t="str">
        <f>IF(COUNTA(A42:F42)=0,"",IF(OR(NOT(OR(A42="All",A42="Good",A42="Better",A42="Best")),NOT(OR(B42="Labor",B42="Material",B42="Equipment",B42="Subcontract")),NOT(ISNUMBER(D42)),AND(F42&lt;&gt;"",NOT(ISNUMBER(F42))),IF(B42="Labor",F42&lt;&gt;"",F42="")),"Check inputs",IF(OR(D42&lt;0,AND(ISNUMBER(F42),F42&lt;0)),"Check inputs","OK")))</f>
        <v/>
      </c>
    </row>
    <row r="43" spans="1:10" x14ac:dyDescent="0.25">
      <c r="A43" s="13"/>
      <c r="B43" s="13"/>
      <c r="C43" s="13"/>
      <c r="D43" s="22"/>
      <c r="E43" s="13"/>
      <c r="F43" s="14"/>
      <c r="G43" s="23" t="str">
        <f>IF(COUNTA(A43:F43)=0,"",IF(B43="Labor",IF(ISNUMBER(Presets!$I$4),Presets!$I$4,""),IF(OR(B43="Material",B43="Equipment",B43="Subcontract"),IF(AND(ISNUMBER(F43),ISNUMBER(IF(B43="Material",Presets!$I$5,IF(B43="Equipment",Presets!$I$6,Presets!$I$7)))),F43*(1+IF(B43="Material",Presets!$I$5,IF(B43="Equipment",Presets!$I$6,Presets!$I$7))),""),"")))</f>
        <v/>
      </c>
      <c r="H43" s="23" t="str">
        <f>IF(AND(ISNUMBER(D43),ISNUMBER(G43)),D43*G43,"")</f>
        <v/>
      </c>
      <c r="I43" s="18" t="str">
        <f>IF(AND(OR(Estimate!$B$12="Good",Estimate!$B$12="Better",Estimate!$B$12="Best"),OR(A43="All",AND(A43="Good",Estimate!$B$12="Good"),AND(A43="Better",Estimate!$B$12="Better"),AND(A43="Best",Estimate!$B$12="Best"))),COUNTIF($A$2:A43,"All")+IF(Estimate!$B$12="Good",COUNTIF($A$2:A43,"Good"),0)+IF(Estimate!$B$12="Better",COUNTIF($A$2:A43,"Better"),0)+IF(Estimate!$B$12="Best",COUNTIF($A$2:A43,"Best"),0),"")</f>
        <v/>
      </c>
      <c r="J43" s="16" t="str">
        <f>IF(COUNTA(A43:F43)=0,"",IF(OR(NOT(OR(A43="All",A43="Good",A43="Better",A43="Best")),NOT(OR(B43="Labor",B43="Material",B43="Equipment",B43="Subcontract")),NOT(ISNUMBER(D43)),AND(F43&lt;&gt;"",NOT(ISNUMBER(F43))),IF(B43="Labor",F43&lt;&gt;"",F43="")),"Check inputs",IF(OR(D43&lt;0,AND(ISNUMBER(F43),F43&lt;0)),"Check inputs","OK")))</f>
        <v/>
      </c>
    </row>
    <row r="44" spans="1:10" x14ac:dyDescent="0.25">
      <c r="A44" s="13"/>
      <c r="B44" s="13"/>
      <c r="C44" s="13"/>
      <c r="D44" s="22"/>
      <c r="E44" s="13"/>
      <c r="F44" s="14"/>
      <c r="G44" s="23" t="str">
        <f>IF(COUNTA(A44:F44)=0,"",IF(B44="Labor",IF(ISNUMBER(Presets!$I$4),Presets!$I$4,""),IF(OR(B44="Material",B44="Equipment",B44="Subcontract"),IF(AND(ISNUMBER(F44),ISNUMBER(IF(B44="Material",Presets!$I$5,IF(B44="Equipment",Presets!$I$6,Presets!$I$7)))),F44*(1+IF(B44="Material",Presets!$I$5,IF(B44="Equipment",Presets!$I$6,Presets!$I$7))),""),"")))</f>
        <v/>
      </c>
      <c r="H44" s="23" t="str">
        <f>IF(AND(ISNUMBER(D44),ISNUMBER(G44)),D44*G44,"")</f>
        <v/>
      </c>
      <c r="I44" s="18" t="str">
        <f>IF(AND(OR(Estimate!$B$12="Good",Estimate!$B$12="Better",Estimate!$B$12="Best"),OR(A44="All",AND(A44="Good",Estimate!$B$12="Good"),AND(A44="Better",Estimate!$B$12="Better"),AND(A44="Best",Estimate!$B$12="Best"))),COUNTIF($A$2:A44,"All")+IF(Estimate!$B$12="Good",COUNTIF($A$2:A44,"Good"),0)+IF(Estimate!$B$12="Better",COUNTIF($A$2:A44,"Better"),0)+IF(Estimate!$B$12="Best",COUNTIF($A$2:A44,"Best"),0),"")</f>
        <v/>
      </c>
      <c r="J44" s="16" t="str">
        <f>IF(COUNTA(A44:F44)=0,"",IF(OR(NOT(OR(A44="All",A44="Good",A44="Better",A44="Best")),NOT(OR(B44="Labor",B44="Material",B44="Equipment",B44="Subcontract")),NOT(ISNUMBER(D44)),AND(F44&lt;&gt;"",NOT(ISNUMBER(F44))),IF(B44="Labor",F44&lt;&gt;"",F44="")),"Check inputs",IF(OR(D44&lt;0,AND(ISNUMBER(F44),F44&lt;0)),"Check inputs","OK")))</f>
        <v/>
      </c>
    </row>
    <row r="45" spans="1:10" x14ac:dyDescent="0.25">
      <c r="A45" s="13"/>
      <c r="B45" s="13"/>
      <c r="C45" s="13"/>
      <c r="D45" s="22"/>
      <c r="E45" s="13"/>
      <c r="F45" s="14"/>
      <c r="G45" s="23" t="str">
        <f>IF(COUNTA(A45:F45)=0,"",IF(B45="Labor",IF(ISNUMBER(Presets!$I$4),Presets!$I$4,""),IF(OR(B45="Material",B45="Equipment",B45="Subcontract"),IF(AND(ISNUMBER(F45),ISNUMBER(IF(B45="Material",Presets!$I$5,IF(B45="Equipment",Presets!$I$6,Presets!$I$7)))),F45*(1+IF(B45="Material",Presets!$I$5,IF(B45="Equipment",Presets!$I$6,Presets!$I$7))),""),"")))</f>
        <v/>
      </c>
      <c r="H45" s="23" t="str">
        <f>IF(AND(ISNUMBER(D45),ISNUMBER(G45)),D45*G45,"")</f>
        <v/>
      </c>
      <c r="I45" s="18" t="str">
        <f>IF(AND(OR(Estimate!$B$12="Good",Estimate!$B$12="Better",Estimate!$B$12="Best"),OR(A45="All",AND(A45="Good",Estimate!$B$12="Good"),AND(A45="Better",Estimate!$B$12="Better"),AND(A45="Best",Estimate!$B$12="Best"))),COUNTIF($A$2:A45,"All")+IF(Estimate!$B$12="Good",COUNTIF($A$2:A45,"Good"),0)+IF(Estimate!$B$12="Better",COUNTIF($A$2:A45,"Better"),0)+IF(Estimate!$B$12="Best",COUNTIF($A$2:A45,"Best"),0),"")</f>
        <v/>
      </c>
      <c r="J45" s="16" t="str">
        <f>IF(COUNTA(A45:F45)=0,"",IF(OR(NOT(OR(A45="All",A45="Good",A45="Better",A45="Best")),NOT(OR(B45="Labor",B45="Material",B45="Equipment",B45="Subcontract")),NOT(ISNUMBER(D45)),AND(F45&lt;&gt;"",NOT(ISNUMBER(F45))),IF(B45="Labor",F45&lt;&gt;"",F45="")),"Check inputs",IF(OR(D45&lt;0,AND(ISNUMBER(F45),F45&lt;0)),"Check inputs","OK")))</f>
        <v/>
      </c>
    </row>
    <row r="46" spans="1:10" x14ac:dyDescent="0.25">
      <c r="A46" s="13"/>
      <c r="B46" s="13"/>
      <c r="C46" s="13"/>
      <c r="D46" s="22"/>
      <c r="E46" s="13"/>
      <c r="F46" s="14"/>
      <c r="G46" s="23" t="str">
        <f>IF(COUNTA(A46:F46)=0,"",IF(B46="Labor",IF(ISNUMBER(Presets!$I$4),Presets!$I$4,""),IF(OR(B46="Material",B46="Equipment",B46="Subcontract"),IF(AND(ISNUMBER(F46),ISNUMBER(IF(B46="Material",Presets!$I$5,IF(B46="Equipment",Presets!$I$6,Presets!$I$7)))),F46*(1+IF(B46="Material",Presets!$I$5,IF(B46="Equipment",Presets!$I$6,Presets!$I$7))),""),"")))</f>
        <v/>
      </c>
      <c r="H46" s="23" t="str">
        <f>IF(AND(ISNUMBER(D46),ISNUMBER(G46)),D46*G46,"")</f>
        <v/>
      </c>
      <c r="I46" s="18" t="str">
        <f>IF(AND(OR(Estimate!$B$12="Good",Estimate!$B$12="Better",Estimate!$B$12="Best"),OR(A46="All",AND(A46="Good",Estimate!$B$12="Good"),AND(A46="Better",Estimate!$B$12="Better"),AND(A46="Best",Estimate!$B$12="Best"))),COUNTIF($A$2:A46,"All")+IF(Estimate!$B$12="Good",COUNTIF($A$2:A46,"Good"),0)+IF(Estimate!$B$12="Better",COUNTIF($A$2:A46,"Better"),0)+IF(Estimate!$B$12="Best",COUNTIF($A$2:A46,"Best"),0),"")</f>
        <v/>
      </c>
      <c r="J46" s="16" t="str">
        <f>IF(COUNTA(A46:F46)=0,"",IF(OR(NOT(OR(A46="All",A46="Good",A46="Better",A46="Best")),NOT(OR(B46="Labor",B46="Material",B46="Equipment",B46="Subcontract")),NOT(ISNUMBER(D46)),AND(F46&lt;&gt;"",NOT(ISNUMBER(F46))),IF(B46="Labor",F46&lt;&gt;"",F46="")),"Check inputs",IF(OR(D46&lt;0,AND(ISNUMBER(F46),F46&lt;0)),"Check inputs","OK")))</f>
        <v/>
      </c>
    </row>
    <row r="47" spans="1:10" x14ac:dyDescent="0.25">
      <c r="A47" s="13"/>
      <c r="B47" s="13"/>
      <c r="C47" s="13"/>
      <c r="D47" s="22"/>
      <c r="E47" s="13"/>
      <c r="F47" s="14"/>
      <c r="G47" s="23" t="str">
        <f>IF(COUNTA(A47:F47)=0,"",IF(B47="Labor",IF(ISNUMBER(Presets!$I$4),Presets!$I$4,""),IF(OR(B47="Material",B47="Equipment",B47="Subcontract"),IF(AND(ISNUMBER(F47),ISNUMBER(IF(B47="Material",Presets!$I$5,IF(B47="Equipment",Presets!$I$6,Presets!$I$7)))),F47*(1+IF(B47="Material",Presets!$I$5,IF(B47="Equipment",Presets!$I$6,Presets!$I$7))),""),"")))</f>
        <v/>
      </c>
      <c r="H47" s="23" t="str">
        <f>IF(AND(ISNUMBER(D47),ISNUMBER(G47)),D47*G47,"")</f>
        <v/>
      </c>
      <c r="I47" s="18" t="str">
        <f>IF(AND(OR(Estimate!$B$12="Good",Estimate!$B$12="Better",Estimate!$B$12="Best"),OR(A47="All",AND(A47="Good",Estimate!$B$12="Good"),AND(A47="Better",Estimate!$B$12="Better"),AND(A47="Best",Estimate!$B$12="Best"))),COUNTIF($A$2:A47,"All")+IF(Estimate!$B$12="Good",COUNTIF($A$2:A47,"Good"),0)+IF(Estimate!$B$12="Better",COUNTIF($A$2:A47,"Better"),0)+IF(Estimate!$B$12="Best",COUNTIF($A$2:A47,"Best"),0),"")</f>
        <v/>
      </c>
      <c r="J47" s="16" t="str">
        <f>IF(COUNTA(A47:F47)=0,"",IF(OR(NOT(OR(A47="All",A47="Good",A47="Better",A47="Best")),NOT(OR(B47="Labor",B47="Material",B47="Equipment",B47="Subcontract")),NOT(ISNUMBER(D47)),AND(F47&lt;&gt;"",NOT(ISNUMBER(F47))),IF(B47="Labor",F47&lt;&gt;"",F47="")),"Check inputs",IF(OR(D47&lt;0,AND(ISNUMBER(F47),F47&lt;0)),"Check inputs","OK")))</f>
        <v/>
      </c>
    </row>
    <row r="48" spans="1:10" x14ac:dyDescent="0.25">
      <c r="A48" s="13"/>
      <c r="B48" s="13"/>
      <c r="C48" s="13"/>
      <c r="D48" s="22"/>
      <c r="E48" s="13"/>
      <c r="F48" s="14"/>
      <c r="G48" s="23" t="str">
        <f>IF(COUNTA(A48:F48)=0,"",IF(B48="Labor",IF(ISNUMBER(Presets!$I$4),Presets!$I$4,""),IF(OR(B48="Material",B48="Equipment",B48="Subcontract"),IF(AND(ISNUMBER(F48),ISNUMBER(IF(B48="Material",Presets!$I$5,IF(B48="Equipment",Presets!$I$6,Presets!$I$7)))),F48*(1+IF(B48="Material",Presets!$I$5,IF(B48="Equipment",Presets!$I$6,Presets!$I$7))),""),"")))</f>
        <v/>
      </c>
      <c r="H48" s="23" t="str">
        <f>IF(AND(ISNUMBER(D48),ISNUMBER(G48)),D48*G48,"")</f>
        <v/>
      </c>
      <c r="I48" s="18" t="str">
        <f>IF(AND(OR(Estimate!$B$12="Good",Estimate!$B$12="Better",Estimate!$B$12="Best"),OR(A48="All",AND(A48="Good",Estimate!$B$12="Good"),AND(A48="Better",Estimate!$B$12="Better"),AND(A48="Best",Estimate!$B$12="Best"))),COUNTIF($A$2:A48,"All")+IF(Estimate!$B$12="Good",COUNTIF($A$2:A48,"Good"),0)+IF(Estimate!$B$12="Better",COUNTIF($A$2:A48,"Better"),0)+IF(Estimate!$B$12="Best",COUNTIF($A$2:A48,"Best"),0),"")</f>
        <v/>
      </c>
      <c r="J48" s="16" t="str">
        <f>IF(COUNTA(A48:F48)=0,"",IF(OR(NOT(OR(A48="All",A48="Good",A48="Better",A48="Best")),NOT(OR(B48="Labor",B48="Material",B48="Equipment",B48="Subcontract")),NOT(ISNUMBER(D48)),AND(F48&lt;&gt;"",NOT(ISNUMBER(F48))),IF(B48="Labor",F48&lt;&gt;"",F48="")),"Check inputs",IF(OR(D48&lt;0,AND(ISNUMBER(F48),F48&lt;0)),"Check inputs","OK")))</f>
        <v/>
      </c>
    </row>
    <row r="49" spans="1:10" x14ac:dyDescent="0.25">
      <c r="A49" s="13"/>
      <c r="B49" s="13"/>
      <c r="C49" s="13"/>
      <c r="D49" s="22"/>
      <c r="E49" s="13"/>
      <c r="F49" s="14"/>
      <c r="G49" s="23" t="str">
        <f>IF(COUNTA(A49:F49)=0,"",IF(B49="Labor",IF(ISNUMBER(Presets!$I$4),Presets!$I$4,""),IF(OR(B49="Material",B49="Equipment",B49="Subcontract"),IF(AND(ISNUMBER(F49),ISNUMBER(IF(B49="Material",Presets!$I$5,IF(B49="Equipment",Presets!$I$6,Presets!$I$7)))),F49*(1+IF(B49="Material",Presets!$I$5,IF(B49="Equipment",Presets!$I$6,Presets!$I$7))),""),"")))</f>
        <v/>
      </c>
      <c r="H49" s="23" t="str">
        <f>IF(AND(ISNUMBER(D49),ISNUMBER(G49)),D49*G49,"")</f>
        <v/>
      </c>
      <c r="I49" s="18" t="str">
        <f>IF(AND(OR(Estimate!$B$12="Good",Estimate!$B$12="Better",Estimate!$B$12="Best"),OR(A49="All",AND(A49="Good",Estimate!$B$12="Good"),AND(A49="Better",Estimate!$B$12="Better"),AND(A49="Best",Estimate!$B$12="Best"))),COUNTIF($A$2:A49,"All")+IF(Estimate!$B$12="Good",COUNTIF($A$2:A49,"Good"),0)+IF(Estimate!$B$12="Better",COUNTIF($A$2:A49,"Better"),0)+IF(Estimate!$B$12="Best",COUNTIF($A$2:A49,"Best"),0),"")</f>
        <v/>
      </c>
      <c r="J49" s="16" t="str">
        <f>IF(COUNTA(A49:F49)=0,"",IF(OR(NOT(OR(A49="All",A49="Good",A49="Better",A49="Best")),NOT(OR(B49="Labor",B49="Material",B49="Equipment",B49="Subcontract")),NOT(ISNUMBER(D49)),AND(F49&lt;&gt;"",NOT(ISNUMBER(F49))),IF(B49="Labor",F49&lt;&gt;"",F49="")),"Check inputs",IF(OR(D49&lt;0,AND(ISNUMBER(F49),F49&lt;0)),"Check inputs","OK")))</f>
        <v/>
      </c>
    </row>
    <row r="50" spans="1:10" x14ac:dyDescent="0.25">
      <c r="A50" s="13"/>
      <c r="B50" s="13"/>
      <c r="C50" s="13"/>
      <c r="D50" s="22"/>
      <c r="E50" s="13"/>
      <c r="F50" s="14"/>
      <c r="G50" s="23" t="str">
        <f>IF(COUNTA(A50:F50)=0,"",IF(B50="Labor",IF(ISNUMBER(Presets!$I$4),Presets!$I$4,""),IF(OR(B50="Material",B50="Equipment",B50="Subcontract"),IF(AND(ISNUMBER(F50),ISNUMBER(IF(B50="Material",Presets!$I$5,IF(B50="Equipment",Presets!$I$6,Presets!$I$7)))),F50*(1+IF(B50="Material",Presets!$I$5,IF(B50="Equipment",Presets!$I$6,Presets!$I$7))),""),"")))</f>
        <v/>
      </c>
      <c r="H50" s="23" t="str">
        <f>IF(AND(ISNUMBER(D50),ISNUMBER(G50)),D50*G50,"")</f>
        <v/>
      </c>
      <c r="I50" s="18" t="str">
        <f>IF(AND(OR(Estimate!$B$12="Good",Estimate!$B$12="Better",Estimate!$B$12="Best"),OR(A50="All",AND(A50="Good",Estimate!$B$12="Good"),AND(A50="Better",Estimate!$B$12="Better"),AND(A50="Best",Estimate!$B$12="Best"))),COUNTIF($A$2:A50,"All")+IF(Estimate!$B$12="Good",COUNTIF($A$2:A50,"Good"),0)+IF(Estimate!$B$12="Better",COUNTIF($A$2:A50,"Better"),0)+IF(Estimate!$B$12="Best",COUNTIF($A$2:A50,"Best"),0),"")</f>
        <v/>
      </c>
      <c r="J50" s="16" t="str">
        <f>IF(COUNTA(A50:F50)=0,"",IF(OR(NOT(OR(A50="All",A50="Good",A50="Better",A50="Best")),NOT(OR(B50="Labor",B50="Material",B50="Equipment",B50="Subcontract")),NOT(ISNUMBER(D50)),AND(F50&lt;&gt;"",NOT(ISNUMBER(F50))),IF(B50="Labor",F50&lt;&gt;"",F50="")),"Check inputs",IF(OR(D50&lt;0,AND(ISNUMBER(F50),F50&lt;0)),"Check inputs","OK")))</f>
        <v/>
      </c>
    </row>
    <row r="51" spans="1:10" x14ac:dyDescent="0.25">
      <c r="A51" s="13"/>
      <c r="B51" s="13"/>
      <c r="C51" s="13"/>
      <c r="D51" s="22"/>
      <c r="E51" s="13"/>
      <c r="F51" s="14"/>
      <c r="G51" s="23" t="str">
        <f>IF(COUNTA(A51:F51)=0,"",IF(B51="Labor",IF(ISNUMBER(Presets!$I$4),Presets!$I$4,""),IF(OR(B51="Material",B51="Equipment",B51="Subcontract"),IF(AND(ISNUMBER(F51),ISNUMBER(IF(B51="Material",Presets!$I$5,IF(B51="Equipment",Presets!$I$6,Presets!$I$7)))),F51*(1+IF(B51="Material",Presets!$I$5,IF(B51="Equipment",Presets!$I$6,Presets!$I$7))),""),"")))</f>
        <v/>
      </c>
      <c r="H51" s="23" t="str">
        <f>IF(AND(ISNUMBER(D51),ISNUMBER(G51)),D51*G51,"")</f>
        <v/>
      </c>
      <c r="I51" s="18" t="str">
        <f>IF(AND(OR(Estimate!$B$12="Good",Estimate!$B$12="Better",Estimate!$B$12="Best"),OR(A51="All",AND(A51="Good",Estimate!$B$12="Good"),AND(A51="Better",Estimate!$B$12="Better"),AND(A51="Best",Estimate!$B$12="Best"))),COUNTIF($A$2:A51,"All")+IF(Estimate!$B$12="Good",COUNTIF($A$2:A51,"Good"),0)+IF(Estimate!$B$12="Better",COUNTIF($A$2:A51,"Better"),0)+IF(Estimate!$B$12="Best",COUNTIF($A$2:A51,"Best"),0),"")</f>
        <v/>
      </c>
      <c r="J51" s="16" t="str">
        <f>IF(COUNTA(A51:F51)=0,"",IF(OR(NOT(OR(A51="All",A51="Good",A51="Better",A51="Best")),NOT(OR(B51="Labor",B51="Material",B51="Equipment",B51="Subcontract")),NOT(ISNUMBER(D51)),AND(F51&lt;&gt;"",NOT(ISNUMBER(F51))),IF(B51="Labor",F51&lt;&gt;"",F51="")),"Check inputs",IF(OR(D51&lt;0,AND(ISNUMBER(F51),F51&lt;0)),"Check inputs","OK")))</f>
        <v/>
      </c>
    </row>
    <row r="52" spans="1:10" x14ac:dyDescent="0.25">
      <c r="A52" s="13"/>
      <c r="B52" s="13"/>
      <c r="C52" s="13"/>
      <c r="D52" s="22"/>
      <c r="E52" s="13"/>
      <c r="F52" s="14"/>
      <c r="G52" s="23" t="str">
        <f>IF(COUNTA(A52:F52)=0,"",IF(B52="Labor",IF(ISNUMBER(Presets!$I$4),Presets!$I$4,""),IF(OR(B52="Material",B52="Equipment",B52="Subcontract"),IF(AND(ISNUMBER(F52),ISNUMBER(IF(B52="Material",Presets!$I$5,IF(B52="Equipment",Presets!$I$6,Presets!$I$7)))),F52*(1+IF(B52="Material",Presets!$I$5,IF(B52="Equipment",Presets!$I$6,Presets!$I$7))),""),"")))</f>
        <v/>
      </c>
      <c r="H52" s="23" t="str">
        <f>IF(AND(ISNUMBER(D52),ISNUMBER(G52)),D52*G52,"")</f>
        <v/>
      </c>
      <c r="I52" s="18" t="str">
        <f>IF(AND(OR(Estimate!$B$12="Good",Estimate!$B$12="Better",Estimate!$B$12="Best"),OR(A52="All",AND(A52="Good",Estimate!$B$12="Good"),AND(A52="Better",Estimate!$B$12="Better"),AND(A52="Best",Estimate!$B$12="Best"))),COUNTIF($A$2:A52,"All")+IF(Estimate!$B$12="Good",COUNTIF($A$2:A52,"Good"),0)+IF(Estimate!$B$12="Better",COUNTIF($A$2:A52,"Better"),0)+IF(Estimate!$B$12="Best",COUNTIF($A$2:A52,"Best"),0),"")</f>
        <v/>
      </c>
      <c r="J52" s="16" t="str">
        <f>IF(COUNTA(A52:F52)=0,"",IF(OR(NOT(OR(A52="All",A52="Good",A52="Better",A52="Best")),NOT(OR(B52="Labor",B52="Material",B52="Equipment",B52="Subcontract")),NOT(ISNUMBER(D52)),AND(F52&lt;&gt;"",NOT(ISNUMBER(F52))),IF(B52="Labor",F52&lt;&gt;"",F52="")),"Check inputs",IF(OR(D52&lt;0,AND(ISNUMBER(F52),F52&lt;0)),"Check inputs","OK")))</f>
        <v/>
      </c>
    </row>
    <row r="53" spans="1:10" x14ac:dyDescent="0.25">
      <c r="A53" s="13"/>
      <c r="B53" s="13"/>
      <c r="C53" s="13"/>
      <c r="D53" s="22"/>
      <c r="E53" s="13"/>
      <c r="F53" s="14"/>
      <c r="G53" s="23" t="str">
        <f>IF(COUNTA(A53:F53)=0,"",IF(B53="Labor",IF(ISNUMBER(Presets!$I$4),Presets!$I$4,""),IF(OR(B53="Material",B53="Equipment",B53="Subcontract"),IF(AND(ISNUMBER(F53),ISNUMBER(IF(B53="Material",Presets!$I$5,IF(B53="Equipment",Presets!$I$6,Presets!$I$7)))),F53*(1+IF(B53="Material",Presets!$I$5,IF(B53="Equipment",Presets!$I$6,Presets!$I$7))),""),"")))</f>
        <v/>
      </c>
      <c r="H53" s="23" t="str">
        <f>IF(AND(ISNUMBER(D53),ISNUMBER(G53)),D53*G53,"")</f>
        <v/>
      </c>
      <c r="I53" s="18" t="str">
        <f>IF(AND(OR(Estimate!$B$12="Good",Estimate!$B$12="Better",Estimate!$B$12="Best"),OR(A53="All",AND(A53="Good",Estimate!$B$12="Good"),AND(A53="Better",Estimate!$B$12="Better"),AND(A53="Best",Estimate!$B$12="Best"))),COUNTIF($A$2:A53,"All")+IF(Estimate!$B$12="Good",COUNTIF($A$2:A53,"Good"),0)+IF(Estimate!$B$12="Better",COUNTIF($A$2:A53,"Better"),0)+IF(Estimate!$B$12="Best",COUNTIF($A$2:A53,"Best"),0),"")</f>
        <v/>
      </c>
      <c r="J53" s="16" t="str">
        <f>IF(COUNTA(A53:F53)=0,"",IF(OR(NOT(OR(A53="All",A53="Good",A53="Better",A53="Best")),NOT(OR(B53="Labor",B53="Material",B53="Equipment",B53="Subcontract")),NOT(ISNUMBER(D53)),AND(F53&lt;&gt;"",NOT(ISNUMBER(F53))),IF(B53="Labor",F53&lt;&gt;"",F53="")),"Check inputs",IF(OR(D53&lt;0,AND(ISNUMBER(F53),F53&lt;0)),"Check inputs","OK")))</f>
        <v/>
      </c>
    </row>
    <row r="54" spans="1:10" x14ac:dyDescent="0.25">
      <c r="A54" s="13"/>
      <c r="B54" s="13"/>
      <c r="C54" s="13"/>
      <c r="D54" s="22"/>
      <c r="E54" s="13"/>
      <c r="F54" s="14"/>
      <c r="G54" s="23" t="str">
        <f>IF(COUNTA(A54:F54)=0,"",IF(B54="Labor",IF(ISNUMBER(Presets!$I$4),Presets!$I$4,""),IF(OR(B54="Material",B54="Equipment",B54="Subcontract"),IF(AND(ISNUMBER(F54),ISNUMBER(IF(B54="Material",Presets!$I$5,IF(B54="Equipment",Presets!$I$6,Presets!$I$7)))),F54*(1+IF(B54="Material",Presets!$I$5,IF(B54="Equipment",Presets!$I$6,Presets!$I$7))),""),"")))</f>
        <v/>
      </c>
      <c r="H54" s="23" t="str">
        <f>IF(AND(ISNUMBER(D54),ISNUMBER(G54)),D54*G54,"")</f>
        <v/>
      </c>
      <c r="I54" s="18" t="str">
        <f>IF(AND(OR(Estimate!$B$12="Good",Estimate!$B$12="Better",Estimate!$B$12="Best"),OR(A54="All",AND(A54="Good",Estimate!$B$12="Good"),AND(A54="Better",Estimate!$B$12="Better"),AND(A54="Best",Estimate!$B$12="Best"))),COUNTIF($A$2:A54,"All")+IF(Estimate!$B$12="Good",COUNTIF($A$2:A54,"Good"),0)+IF(Estimate!$B$12="Better",COUNTIF($A$2:A54,"Better"),0)+IF(Estimate!$B$12="Best",COUNTIF($A$2:A54,"Best"),0),"")</f>
        <v/>
      </c>
      <c r="J54" s="16" t="str">
        <f>IF(COUNTA(A54:F54)=0,"",IF(OR(NOT(OR(A54="All",A54="Good",A54="Better",A54="Best")),NOT(OR(B54="Labor",B54="Material",B54="Equipment",B54="Subcontract")),NOT(ISNUMBER(D54)),AND(F54&lt;&gt;"",NOT(ISNUMBER(F54))),IF(B54="Labor",F54&lt;&gt;"",F54="")),"Check inputs",IF(OR(D54&lt;0,AND(ISNUMBER(F54),F54&lt;0)),"Check inputs","OK")))</f>
        <v/>
      </c>
    </row>
    <row r="55" spans="1:10" x14ac:dyDescent="0.25">
      <c r="A55" s="13"/>
      <c r="B55" s="13"/>
      <c r="C55" s="13"/>
      <c r="D55" s="22"/>
      <c r="E55" s="13"/>
      <c r="F55" s="14"/>
      <c r="G55" s="23" t="str">
        <f>IF(COUNTA(A55:F55)=0,"",IF(B55="Labor",IF(ISNUMBER(Presets!$I$4),Presets!$I$4,""),IF(OR(B55="Material",B55="Equipment",B55="Subcontract"),IF(AND(ISNUMBER(F55),ISNUMBER(IF(B55="Material",Presets!$I$5,IF(B55="Equipment",Presets!$I$6,Presets!$I$7)))),F55*(1+IF(B55="Material",Presets!$I$5,IF(B55="Equipment",Presets!$I$6,Presets!$I$7))),""),"")))</f>
        <v/>
      </c>
      <c r="H55" s="23" t="str">
        <f>IF(AND(ISNUMBER(D55),ISNUMBER(G55)),D55*G55,"")</f>
        <v/>
      </c>
      <c r="I55" s="18" t="str">
        <f>IF(AND(OR(Estimate!$B$12="Good",Estimate!$B$12="Better",Estimate!$B$12="Best"),OR(A55="All",AND(A55="Good",Estimate!$B$12="Good"),AND(A55="Better",Estimate!$B$12="Better"),AND(A55="Best",Estimate!$B$12="Best"))),COUNTIF($A$2:A55,"All")+IF(Estimate!$B$12="Good",COUNTIF($A$2:A55,"Good"),0)+IF(Estimate!$B$12="Better",COUNTIF($A$2:A55,"Better"),0)+IF(Estimate!$B$12="Best",COUNTIF($A$2:A55,"Best"),0),"")</f>
        <v/>
      </c>
      <c r="J55" s="16" t="str">
        <f>IF(COUNTA(A55:F55)=0,"",IF(OR(NOT(OR(A55="All",A55="Good",A55="Better",A55="Best")),NOT(OR(B55="Labor",B55="Material",B55="Equipment",B55="Subcontract")),NOT(ISNUMBER(D55)),AND(F55&lt;&gt;"",NOT(ISNUMBER(F55))),IF(B55="Labor",F55&lt;&gt;"",F55="")),"Check inputs",IF(OR(D55&lt;0,AND(ISNUMBER(F55),F55&lt;0)),"Check inputs","OK")))</f>
        <v/>
      </c>
    </row>
    <row r="56" spans="1:10" x14ac:dyDescent="0.25">
      <c r="A56" s="13"/>
      <c r="B56" s="13"/>
      <c r="C56" s="13"/>
      <c r="D56" s="22"/>
      <c r="E56" s="13"/>
      <c r="F56" s="14"/>
      <c r="G56" s="23" t="str">
        <f>IF(COUNTA(A56:F56)=0,"",IF(B56="Labor",IF(ISNUMBER(Presets!$I$4),Presets!$I$4,""),IF(OR(B56="Material",B56="Equipment",B56="Subcontract"),IF(AND(ISNUMBER(F56),ISNUMBER(IF(B56="Material",Presets!$I$5,IF(B56="Equipment",Presets!$I$6,Presets!$I$7)))),F56*(1+IF(B56="Material",Presets!$I$5,IF(B56="Equipment",Presets!$I$6,Presets!$I$7))),""),"")))</f>
        <v/>
      </c>
      <c r="H56" s="23" t="str">
        <f>IF(AND(ISNUMBER(D56),ISNUMBER(G56)),D56*G56,"")</f>
        <v/>
      </c>
      <c r="I56" s="18" t="str">
        <f>IF(AND(OR(Estimate!$B$12="Good",Estimate!$B$12="Better",Estimate!$B$12="Best"),OR(A56="All",AND(A56="Good",Estimate!$B$12="Good"),AND(A56="Better",Estimate!$B$12="Better"),AND(A56="Best",Estimate!$B$12="Best"))),COUNTIF($A$2:A56,"All")+IF(Estimate!$B$12="Good",COUNTIF($A$2:A56,"Good"),0)+IF(Estimate!$B$12="Better",COUNTIF($A$2:A56,"Better"),0)+IF(Estimate!$B$12="Best",COUNTIF($A$2:A56,"Best"),0),"")</f>
        <v/>
      </c>
      <c r="J56" s="16" t="str">
        <f>IF(COUNTA(A56:F56)=0,"",IF(OR(NOT(OR(A56="All",A56="Good",A56="Better",A56="Best")),NOT(OR(B56="Labor",B56="Material",B56="Equipment",B56="Subcontract")),NOT(ISNUMBER(D56)),AND(F56&lt;&gt;"",NOT(ISNUMBER(F56))),IF(B56="Labor",F56&lt;&gt;"",F56="")),"Check inputs",IF(OR(D56&lt;0,AND(ISNUMBER(F56),F56&lt;0)),"Check inputs","OK")))</f>
        <v/>
      </c>
    </row>
    <row r="57" spans="1:10" x14ac:dyDescent="0.25">
      <c r="A57" s="13"/>
      <c r="B57" s="13"/>
      <c r="C57" s="13"/>
      <c r="D57" s="22"/>
      <c r="E57" s="13"/>
      <c r="F57" s="14"/>
      <c r="G57" s="23" t="str">
        <f>IF(COUNTA(A57:F57)=0,"",IF(B57="Labor",IF(ISNUMBER(Presets!$I$4),Presets!$I$4,""),IF(OR(B57="Material",B57="Equipment",B57="Subcontract"),IF(AND(ISNUMBER(F57),ISNUMBER(IF(B57="Material",Presets!$I$5,IF(B57="Equipment",Presets!$I$6,Presets!$I$7)))),F57*(1+IF(B57="Material",Presets!$I$5,IF(B57="Equipment",Presets!$I$6,Presets!$I$7))),""),"")))</f>
        <v/>
      </c>
      <c r="H57" s="23" t="str">
        <f>IF(AND(ISNUMBER(D57),ISNUMBER(G57)),D57*G57,"")</f>
        <v/>
      </c>
      <c r="I57" s="18" t="str">
        <f>IF(AND(OR(Estimate!$B$12="Good",Estimate!$B$12="Better",Estimate!$B$12="Best"),OR(A57="All",AND(A57="Good",Estimate!$B$12="Good"),AND(A57="Better",Estimate!$B$12="Better"),AND(A57="Best",Estimate!$B$12="Best"))),COUNTIF($A$2:A57,"All")+IF(Estimate!$B$12="Good",COUNTIF($A$2:A57,"Good"),0)+IF(Estimate!$B$12="Better",COUNTIF($A$2:A57,"Better"),0)+IF(Estimate!$B$12="Best",COUNTIF($A$2:A57,"Best"),0),"")</f>
        <v/>
      </c>
      <c r="J57" s="16" t="str">
        <f>IF(COUNTA(A57:F57)=0,"",IF(OR(NOT(OR(A57="All",A57="Good",A57="Better",A57="Best")),NOT(OR(B57="Labor",B57="Material",B57="Equipment",B57="Subcontract")),NOT(ISNUMBER(D57)),AND(F57&lt;&gt;"",NOT(ISNUMBER(F57))),IF(B57="Labor",F57&lt;&gt;"",F57="")),"Check inputs",IF(OR(D57&lt;0,AND(ISNUMBER(F57),F57&lt;0)),"Check inputs","OK")))</f>
        <v/>
      </c>
    </row>
    <row r="58" spans="1:10" x14ac:dyDescent="0.25">
      <c r="A58" s="13"/>
      <c r="B58" s="13"/>
      <c r="C58" s="13"/>
      <c r="D58" s="22"/>
      <c r="E58" s="13"/>
      <c r="F58" s="14"/>
      <c r="G58" s="23" t="str">
        <f>IF(COUNTA(A58:F58)=0,"",IF(B58="Labor",IF(ISNUMBER(Presets!$I$4),Presets!$I$4,""),IF(OR(B58="Material",B58="Equipment",B58="Subcontract"),IF(AND(ISNUMBER(F58),ISNUMBER(IF(B58="Material",Presets!$I$5,IF(B58="Equipment",Presets!$I$6,Presets!$I$7)))),F58*(1+IF(B58="Material",Presets!$I$5,IF(B58="Equipment",Presets!$I$6,Presets!$I$7))),""),"")))</f>
        <v/>
      </c>
      <c r="H58" s="23" t="str">
        <f>IF(AND(ISNUMBER(D58),ISNUMBER(G58)),D58*G58,"")</f>
        <v/>
      </c>
      <c r="I58" s="18" t="str">
        <f>IF(AND(OR(Estimate!$B$12="Good",Estimate!$B$12="Better",Estimate!$B$12="Best"),OR(A58="All",AND(A58="Good",Estimate!$B$12="Good"),AND(A58="Better",Estimate!$B$12="Better"),AND(A58="Best",Estimate!$B$12="Best"))),COUNTIF($A$2:A58,"All")+IF(Estimate!$B$12="Good",COUNTIF($A$2:A58,"Good"),0)+IF(Estimate!$B$12="Better",COUNTIF($A$2:A58,"Better"),0)+IF(Estimate!$B$12="Best",COUNTIF($A$2:A58,"Best"),0),"")</f>
        <v/>
      </c>
      <c r="J58" s="16" t="str">
        <f>IF(COUNTA(A58:F58)=0,"",IF(OR(NOT(OR(A58="All",A58="Good",A58="Better",A58="Best")),NOT(OR(B58="Labor",B58="Material",B58="Equipment",B58="Subcontract")),NOT(ISNUMBER(D58)),AND(F58&lt;&gt;"",NOT(ISNUMBER(F58))),IF(B58="Labor",F58&lt;&gt;"",F58="")),"Check inputs",IF(OR(D58&lt;0,AND(ISNUMBER(F58),F58&lt;0)),"Check inputs","OK")))</f>
        <v/>
      </c>
    </row>
    <row r="59" spans="1:10" x14ac:dyDescent="0.25">
      <c r="A59" s="13"/>
      <c r="B59" s="13"/>
      <c r="C59" s="13"/>
      <c r="D59" s="22"/>
      <c r="E59" s="13"/>
      <c r="F59" s="14"/>
      <c r="G59" s="23" t="str">
        <f>IF(COUNTA(A59:F59)=0,"",IF(B59="Labor",IF(ISNUMBER(Presets!$I$4),Presets!$I$4,""),IF(OR(B59="Material",B59="Equipment",B59="Subcontract"),IF(AND(ISNUMBER(F59),ISNUMBER(IF(B59="Material",Presets!$I$5,IF(B59="Equipment",Presets!$I$6,Presets!$I$7)))),F59*(1+IF(B59="Material",Presets!$I$5,IF(B59="Equipment",Presets!$I$6,Presets!$I$7))),""),"")))</f>
        <v/>
      </c>
      <c r="H59" s="23" t="str">
        <f>IF(AND(ISNUMBER(D59),ISNUMBER(G59)),D59*G59,"")</f>
        <v/>
      </c>
      <c r="I59" s="18" t="str">
        <f>IF(AND(OR(Estimate!$B$12="Good",Estimate!$B$12="Better",Estimate!$B$12="Best"),OR(A59="All",AND(A59="Good",Estimate!$B$12="Good"),AND(A59="Better",Estimate!$B$12="Better"),AND(A59="Best",Estimate!$B$12="Best"))),COUNTIF($A$2:A59,"All")+IF(Estimate!$B$12="Good",COUNTIF($A$2:A59,"Good"),0)+IF(Estimate!$B$12="Better",COUNTIF($A$2:A59,"Better"),0)+IF(Estimate!$B$12="Best",COUNTIF($A$2:A59,"Best"),0),"")</f>
        <v/>
      </c>
      <c r="J59" s="16" t="str">
        <f>IF(COUNTA(A59:F59)=0,"",IF(OR(NOT(OR(A59="All",A59="Good",A59="Better",A59="Best")),NOT(OR(B59="Labor",B59="Material",B59="Equipment",B59="Subcontract")),NOT(ISNUMBER(D59)),AND(F59&lt;&gt;"",NOT(ISNUMBER(F59))),IF(B59="Labor",F59&lt;&gt;"",F59="")),"Check inputs",IF(OR(D59&lt;0,AND(ISNUMBER(F59),F59&lt;0)),"Check inputs","OK")))</f>
        <v/>
      </c>
    </row>
    <row r="60" spans="1:10" x14ac:dyDescent="0.25">
      <c r="A60" s="13"/>
      <c r="B60" s="13"/>
      <c r="C60" s="13"/>
      <c r="D60" s="22"/>
      <c r="E60" s="13"/>
      <c r="F60" s="14"/>
      <c r="G60" s="23" t="str">
        <f>IF(COUNTA(A60:F60)=0,"",IF(B60="Labor",IF(ISNUMBER(Presets!$I$4),Presets!$I$4,""),IF(OR(B60="Material",B60="Equipment",B60="Subcontract"),IF(AND(ISNUMBER(F60),ISNUMBER(IF(B60="Material",Presets!$I$5,IF(B60="Equipment",Presets!$I$6,Presets!$I$7)))),F60*(1+IF(B60="Material",Presets!$I$5,IF(B60="Equipment",Presets!$I$6,Presets!$I$7))),""),"")))</f>
        <v/>
      </c>
      <c r="H60" s="23" t="str">
        <f>IF(AND(ISNUMBER(D60),ISNUMBER(G60)),D60*G60,"")</f>
        <v/>
      </c>
      <c r="I60" s="18" t="str">
        <f>IF(AND(OR(Estimate!$B$12="Good",Estimate!$B$12="Better",Estimate!$B$12="Best"),OR(A60="All",AND(A60="Good",Estimate!$B$12="Good"),AND(A60="Better",Estimate!$B$12="Better"),AND(A60="Best",Estimate!$B$12="Best"))),COUNTIF($A$2:A60,"All")+IF(Estimate!$B$12="Good",COUNTIF($A$2:A60,"Good"),0)+IF(Estimate!$B$12="Better",COUNTIF($A$2:A60,"Better"),0)+IF(Estimate!$B$12="Best",COUNTIF($A$2:A60,"Best"),0),"")</f>
        <v/>
      </c>
      <c r="J60" s="16" t="str">
        <f>IF(COUNTA(A60:F60)=0,"",IF(OR(NOT(OR(A60="All",A60="Good",A60="Better",A60="Best")),NOT(OR(B60="Labor",B60="Material",B60="Equipment",B60="Subcontract")),NOT(ISNUMBER(D60)),AND(F60&lt;&gt;"",NOT(ISNUMBER(F60))),IF(B60="Labor",F60&lt;&gt;"",F60="")),"Check inputs",IF(OR(D60&lt;0,AND(ISNUMBER(F60),F60&lt;0)),"Check inputs","OK")))</f>
        <v/>
      </c>
    </row>
    <row r="61" spans="1:10" x14ac:dyDescent="0.25">
      <c r="A61" s="13"/>
      <c r="B61" s="13"/>
      <c r="C61" s="13"/>
      <c r="D61" s="22"/>
      <c r="E61" s="13"/>
      <c r="F61" s="14"/>
      <c r="G61" s="23" t="str">
        <f>IF(COUNTA(A61:F61)=0,"",IF(B61="Labor",IF(ISNUMBER(Presets!$I$4),Presets!$I$4,""),IF(OR(B61="Material",B61="Equipment",B61="Subcontract"),IF(AND(ISNUMBER(F61),ISNUMBER(IF(B61="Material",Presets!$I$5,IF(B61="Equipment",Presets!$I$6,Presets!$I$7)))),F61*(1+IF(B61="Material",Presets!$I$5,IF(B61="Equipment",Presets!$I$6,Presets!$I$7))),""),"")))</f>
        <v/>
      </c>
      <c r="H61" s="23" t="str">
        <f>IF(AND(ISNUMBER(D61),ISNUMBER(G61)),D61*G61,"")</f>
        <v/>
      </c>
      <c r="I61" s="18" t="str">
        <f>IF(AND(OR(Estimate!$B$12="Good",Estimate!$B$12="Better",Estimate!$B$12="Best"),OR(A61="All",AND(A61="Good",Estimate!$B$12="Good"),AND(A61="Better",Estimate!$B$12="Better"),AND(A61="Best",Estimate!$B$12="Best"))),COUNTIF($A$2:A61,"All")+IF(Estimate!$B$12="Good",COUNTIF($A$2:A61,"Good"),0)+IF(Estimate!$B$12="Better",COUNTIF($A$2:A61,"Better"),0)+IF(Estimate!$B$12="Best",COUNTIF($A$2:A61,"Best"),0),"")</f>
        <v/>
      </c>
      <c r="J61" s="16" t="str">
        <f>IF(COUNTA(A61:F61)=0,"",IF(OR(NOT(OR(A61="All",A61="Good",A61="Better",A61="Best")),NOT(OR(B61="Labor",B61="Material",B61="Equipment",B61="Subcontract")),NOT(ISNUMBER(D61)),AND(F61&lt;&gt;"",NOT(ISNUMBER(F61))),IF(B61="Labor",F61&lt;&gt;"",F61="")),"Check inputs",IF(OR(D61&lt;0,AND(ISNUMBER(F61),F61&lt;0)),"Check inputs","OK")))</f>
        <v/>
      </c>
    </row>
    <row r="62" spans="1:10" x14ac:dyDescent="0.25">
      <c r="A62" s="13"/>
      <c r="B62" s="13"/>
      <c r="C62" s="13"/>
      <c r="D62" s="22"/>
      <c r="E62" s="13"/>
      <c r="F62" s="14"/>
      <c r="G62" s="23" t="str">
        <f>IF(COUNTA(A62:F62)=0,"",IF(B62="Labor",IF(ISNUMBER(Presets!$I$4),Presets!$I$4,""),IF(OR(B62="Material",B62="Equipment",B62="Subcontract"),IF(AND(ISNUMBER(F62),ISNUMBER(IF(B62="Material",Presets!$I$5,IF(B62="Equipment",Presets!$I$6,Presets!$I$7)))),F62*(1+IF(B62="Material",Presets!$I$5,IF(B62="Equipment",Presets!$I$6,Presets!$I$7))),""),"")))</f>
        <v/>
      </c>
      <c r="H62" s="23" t="str">
        <f>IF(AND(ISNUMBER(D62),ISNUMBER(G62)),D62*G62,"")</f>
        <v/>
      </c>
      <c r="I62" s="18" t="str">
        <f>IF(AND(OR(Estimate!$B$12="Good",Estimate!$B$12="Better",Estimate!$B$12="Best"),OR(A62="All",AND(A62="Good",Estimate!$B$12="Good"),AND(A62="Better",Estimate!$B$12="Better"),AND(A62="Best",Estimate!$B$12="Best"))),COUNTIF($A$2:A62,"All")+IF(Estimate!$B$12="Good",COUNTIF($A$2:A62,"Good"),0)+IF(Estimate!$B$12="Better",COUNTIF($A$2:A62,"Better"),0)+IF(Estimate!$B$12="Best",COUNTIF($A$2:A62,"Best"),0),"")</f>
        <v/>
      </c>
      <c r="J62" s="16" t="str">
        <f>IF(COUNTA(A62:F62)=0,"",IF(OR(NOT(OR(A62="All",A62="Good",A62="Better",A62="Best")),NOT(OR(B62="Labor",B62="Material",B62="Equipment",B62="Subcontract")),NOT(ISNUMBER(D62)),AND(F62&lt;&gt;"",NOT(ISNUMBER(F62))),IF(B62="Labor",F62&lt;&gt;"",F62="")),"Check inputs",IF(OR(D62&lt;0,AND(ISNUMBER(F62),F62&lt;0)),"Check inputs","OK")))</f>
        <v/>
      </c>
    </row>
    <row r="63" spans="1:10" x14ac:dyDescent="0.25">
      <c r="A63" s="13"/>
      <c r="B63" s="13"/>
      <c r="C63" s="13"/>
      <c r="D63" s="22"/>
      <c r="E63" s="13"/>
      <c r="F63" s="14"/>
      <c r="G63" s="23" t="str">
        <f>IF(COUNTA(A63:F63)=0,"",IF(B63="Labor",IF(ISNUMBER(Presets!$I$4),Presets!$I$4,""),IF(OR(B63="Material",B63="Equipment",B63="Subcontract"),IF(AND(ISNUMBER(F63),ISNUMBER(IF(B63="Material",Presets!$I$5,IF(B63="Equipment",Presets!$I$6,Presets!$I$7)))),F63*(1+IF(B63="Material",Presets!$I$5,IF(B63="Equipment",Presets!$I$6,Presets!$I$7))),""),"")))</f>
        <v/>
      </c>
      <c r="H63" s="23" t="str">
        <f>IF(AND(ISNUMBER(D63),ISNUMBER(G63)),D63*G63,"")</f>
        <v/>
      </c>
      <c r="I63" s="18" t="str">
        <f>IF(AND(OR(Estimate!$B$12="Good",Estimate!$B$12="Better",Estimate!$B$12="Best"),OR(A63="All",AND(A63="Good",Estimate!$B$12="Good"),AND(A63="Better",Estimate!$B$12="Better"),AND(A63="Best",Estimate!$B$12="Best"))),COUNTIF($A$2:A63,"All")+IF(Estimate!$B$12="Good",COUNTIF($A$2:A63,"Good"),0)+IF(Estimate!$B$12="Better",COUNTIF($A$2:A63,"Better"),0)+IF(Estimate!$B$12="Best",COUNTIF($A$2:A63,"Best"),0),"")</f>
        <v/>
      </c>
      <c r="J63" s="16" t="str">
        <f>IF(COUNTA(A63:F63)=0,"",IF(OR(NOT(OR(A63="All",A63="Good",A63="Better",A63="Best")),NOT(OR(B63="Labor",B63="Material",B63="Equipment",B63="Subcontract")),NOT(ISNUMBER(D63)),AND(F63&lt;&gt;"",NOT(ISNUMBER(F63))),IF(B63="Labor",F63&lt;&gt;"",F63="")),"Check inputs",IF(OR(D63&lt;0,AND(ISNUMBER(F63),F63&lt;0)),"Check inputs","OK")))</f>
        <v/>
      </c>
    </row>
    <row r="64" spans="1:10" x14ac:dyDescent="0.25">
      <c r="A64" s="13"/>
      <c r="B64" s="13"/>
      <c r="C64" s="13"/>
      <c r="D64" s="22"/>
      <c r="E64" s="13"/>
      <c r="F64" s="14"/>
      <c r="G64" s="23" t="str">
        <f>IF(COUNTA(A64:F64)=0,"",IF(B64="Labor",IF(ISNUMBER(Presets!$I$4),Presets!$I$4,""),IF(OR(B64="Material",B64="Equipment",B64="Subcontract"),IF(AND(ISNUMBER(F64),ISNUMBER(IF(B64="Material",Presets!$I$5,IF(B64="Equipment",Presets!$I$6,Presets!$I$7)))),F64*(1+IF(B64="Material",Presets!$I$5,IF(B64="Equipment",Presets!$I$6,Presets!$I$7))),""),"")))</f>
        <v/>
      </c>
      <c r="H64" s="23" t="str">
        <f>IF(AND(ISNUMBER(D64),ISNUMBER(G64)),D64*G64,"")</f>
        <v/>
      </c>
      <c r="I64" s="18" t="str">
        <f>IF(AND(OR(Estimate!$B$12="Good",Estimate!$B$12="Better",Estimate!$B$12="Best"),OR(A64="All",AND(A64="Good",Estimate!$B$12="Good"),AND(A64="Better",Estimate!$B$12="Better"),AND(A64="Best",Estimate!$B$12="Best"))),COUNTIF($A$2:A64,"All")+IF(Estimate!$B$12="Good",COUNTIF($A$2:A64,"Good"),0)+IF(Estimate!$B$12="Better",COUNTIF($A$2:A64,"Better"),0)+IF(Estimate!$B$12="Best",COUNTIF($A$2:A64,"Best"),0),"")</f>
        <v/>
      </c>
      <c r="J64" s="16" t="str">
        <f>IF(COUNTA(A64:F64)=0,"",IF(OR(NOT(OR(A64="All",A64="Good",A64="Better",A64="Best")),NOT(OR(B64="Labor",B64="Material",B64="Equipment",B64="Subcontract")),NOT(ISNUMBER(D64)),AND(F64&lt;&gt;"",NOT(ISNUMBER(F64))),IF(B64="Labor",F64&lt;&gt;"",F64="")),"Check inputs",IF(OR(D64&lt;0,AND(ISNUMBER(F64),F64&lt;0)),"Check inputs","OK")))</f>
        <v/>
      </c>
    </row>
    <row r="65" spans="1:10" x14ac:dyDescent="0.25">
      <c r="A65" s="13"/>
      <c r="B65" s="13"/>
      <c r="C65" s="13"/>
      <c r="D65" s="22"/>
      <c r="E65" s="13"/>
      <c r="F65" s="14"/>
      <c r="G65" s="23" t="str">
        <f>IF(COUNTA(A65:F65)=0,"",IF(B65="Labor",IF(ISNUMBER(Presets!$I$4),Presets!$I$4,""),IF(OR(B65="Material",B65="Equipment",B65="Subcontract"),IF(AND(ISNUMBER(F65),ISNUMBER(IF(B65="Material",Presets!$I$5,IF(B65="Equipment",Presets!$I$6,Presets!$I$7)))),F65*(1+IF(B65="Material",Presets!$I$5,IF(B65="Equipment",Presets!$I$6,Presets!$I$7))),""),"")))</f>
        <v/>
      </c>
      <c r="H65" s="23" t="str">
        <f>IF(AND(ISNUMBER(D65),ISNUMBER(G65)),D65*G65,"")</f>
        <v/>
      </c>
      <c r="I65" s="18" t="str">
        <f>IF(AND(OR(Estimate!$B$12="Good",Estimate!$B$12="Better",Estimate!$B$12="Best"),OR(A65="All",AND(A65="Good",Estimate!$B$12="Good"),AND(A65="Better",Estimate!$B$12="Better"),AND(A65="Best",Estimate!$B$12="Best"))),COUNTIF($A$2:A65,"All")+IF(Estimate!$B$12="Good",COUNTIF($A$2:A65,"Good"),0)+IF(Estimate!$B$12="Better",COUNTIF($A$2:A65,"Better"),0)+IF(Estimate!$B$12="Best",COUNTIF($A$2:A65,"Best"),0),"")</f>
        <v/>
      </c>
      <c r="J65" s="16" t="str">
        <f>IF(COUNTA(A65:F65)=0,"",IF(OR(NOT(OR(A65="All",A65="Good",A65="Better",A65="Best")),NOT(OR(B65="Labor",B65="Material",B65="Equipment",B65="Subcontract")),NOT(ISNUMBER(D65)),AND(F65&lt;&gt;"",NOT(ISNUMBER(F65))),IF(B65="Labor",F65&lt;&gt;"",F65="")),"Check inputs",IF(OR(D65&lt;0,AND(ISNUMBER(F65),F65&lt;0)),"Check inputs","OK")))</f>
        <v/>
      </c>
    </row>
    <row r="66" spans="1:10" x14ac:dyDescent="0.25">
      <c r="A66" s="13"/>
      <c r="B66" s="13"/>
      <c r="C66" s="13"/>
      <c r="D66" s="22"/>
      <c r="E66" s="13"/>
      <c r="F66" s="14"/>
      <c r="G66" s="23" t="str">
        <f>IF(COUNTA(A66:F66)=0,"",IF(B66="Labor",IF(ISNUMBER(Presets!$I$4),Presets!$I$4,""),IF(OR(B66="Material",B66="Equipment",B66="Subcontract"),IF(AND(ISNUMBER(F66),ISNUMBER(IF(B66="Material",Presets!$I$5,IF(B66="Equipment",Presets!$I$6,Presets!$I$7)))),F66*(1+IF(B66="Material",Presets!$I$5,IF(B66="Equipment",Presets!$I$6,Presets!$I$7))),""),"")))</f>
        <v/>
      </c>
      <c r="H66" s="23" t="str">
        <f>IF(AND(ISNUMBER(D66),ISNUMBER(G66)),D66*G66,"")</f>
        <v/>
      </c>
      <c r="I66" s="18" t="str">
        <f>IF(AND(OR(Estimate!$B$12="Good",Estimate!$B$12="Better",Estimate!$B$12="Best"),OR(A66="All",AND(A66="Good",Estimate!$B$12="Good"),AND(A66="Better",Estimate!$B$12="Better"),AND(A66="Best",Estimate!$B$12="Best"))),COUNTIF($A$2:A66,"All")+IF(Estimate!$B$12="Good",COUNTIF($A$2:A66,"Good"),0)+IF(Estimate!$B$12="Better",COUNTIF($A$2:A66,"Better"),0)+IF(Estimate!$B$12="Best",COUNTIF($A$2:A66,"Best"),0),"")</f>
        <v/>
      </c>
      <c r="J66" s="16" t="str">
        <f>IF(COUNTA(A66:F66)=0,"",IF(OR(NOT(OR(A66="All",A66="Good",A66="Better",A66="Best")),NOT(OR(B66="Labor",B66="Material",B66="Equipment",B66="Subcontract")),NOT(ISNUMBER(D66)),AND(F66&lt;&gt;"",NOT(ISNUMBER(F66))),IF(B66="Labor",F66&lt;&gt;"",F66="")),"Check inputs",IF(OR(D66&lt;0,AND(ISNUMBER(F66),F66&lt;0)),"Check inputs","OK")))</f>
        <v/>
      </c>
    </row>
    <row r="67" spans="1:10" x14ac:dyDescent="0.25">
      <c r="A67" s="13"/>
      <c r="B67" s="13"/>
      <c r="C67" s="13"/>
      <c r="D67" s="22"/>
      <c r="E67" s="13"/>
      <c r="F67" s="14"/>
      <c r="G67" s="23" t="str">
        <f>IF(COUNTA(A67:F67)=0,"",IF(B67="Labor",IF(ISNUMBER(Presets!$I$4),Presets!$I$4,""),IF(OR(B67="Material",B67="Equipment",B67="Subcontract"),IF(AND(ISNUMBER(F67),ISNUMBER(IF(B67="Material",Presets!$I$5,IF(B67="Equipment",Presets!$I$6,Presets!$I$7)))),F67*(1+IF(B67="Material",Presets!$I$5,IF(B67="Equipment",Presets!$I$6,Presets!$I$7))),""),"")))</f>
        <v/>
      </c>
      <c r="H67" s="23" t="str">
        <f>IF(AND(ISNUMBER(D67),ISNUMBER(G67)),D67*G67,"")</f>
        <v/>
      </c>
      <c r="I67" s="18" t="str">
        <f>IF(AND(OR(Estimate!$B$12="Good",Estimate!$B$12="Better",Estimate!$B$12="Best"),OR(A67="All",AND(A67="Good",Estimate!$B$12="Good"),AND(A67="Better",Estimate!$B$12="Better"),AND(A67="Best",Estimate!$B$12="Best"))),COUNTIF($A$2:A67,"All")+IF(Estimate!$B$12="Good",COUNTIF($A$2:A67,"Good"),0)+IF(Estimate!$B$12="Better",COUNTIF($A$2:A67,"Better"),0)+IF(Estimate!$B$12="Best",COUNTIF($A$2:A67,"Best"),0),"")</f>
        <v/>
      </c>
      <c r="J67" s="16" t="str">
        <f>IF(COUNTA(A67:F67)=0,"",IF(OR(NOT(OR(A67="All",A67="Good",A67="Better",A67="Best")),NOT(OR(B67="Labor",B67="Material",B67="Equipment",B67="Subcontract")),NOT(ISNUMBER(D67)),AND(F67&lt;&gt;"",NOT(ISNUMBER(F67))),IF(B67="Labor",F67&lt;&gt;"",F67="")),"Check inputs",IF(OR(D67&lt;0,AND(ISNUMBER(F67),F67&lt;0)),"Check inputs","OK")))</f>
        <v/>
      </c>
    </row>
    <row r="68" spans="1:10" x14ac:dyDescent="0.25">
      <c r="A68" s="13"/>
      <c r="B68" s="13"/>
      <c r="C68" s="13"/>
      <c r="D68" s="22"/>
      <c r="E68" s="13"/>
      <c r="F68" s="14"/>
      <c r="G68" s="23" t="str">
        <f>IF(COUNTA(A68:F68)=0,"",IF(B68="Labor",IF(ISNUMBER(Presets!$I$4),Presets!$I$4,""),IF(OR(B68="Material",B68="Equipment",B68="Subcontract"),IF(AND(ISNUMBER(F68),ISNUMBER(IF(B68="Material",Presets!$I$5,IF(B68="Equipment",Presets!$I$6,Presets!$I$7)))),F68*(1+IF(B68="Material",Presets!$I$5,IF(B68="Equipment",Presets!$I$6,Presets!$I$7))),""),"")))</f>
        <v/>
      </c>
      <c r="H68" s="23" t="str">
        <f>IF(AND(ISNUMBER(D68),ISNUMBER(G68)),D68*G68,"")</f>
        <v/>
      </c>
      <c r="I68" s="18" t="str">
        <f>IF(AND(OR(Estimate!$B$12="Good",Estimate!$B$12="Better",Estimate!$B$12="Best"),OR(A68="All",AND(A68="Good",Estimate!$B$12="Good"),AND(A68="Better",Estimate!$B$12="Better"),AND(A68="Best",Estimate!$B$12="Best"))),COUNTIF($A$2:A68,"All")+IF(Estimate!$B$12="Good",COUNTIF($A$2:A68,"Good"),0)+IF(Estimate!$B$12="Better",COUNTIF($A$2:A68,"Better"),0)+IF(Estimate!$B$12="Best",COUNTIF($A$2:A68,"Best"),0),"")</f>
        <v/>
      </c>
      <c r="J68" s="16" t="str">
        <f>IF(COUNTA(A68:F68)=0,"",IF(OR(NOT(OR(A68="All",A68="Good",A68="Better",A68="Best")),NOT(OR(B68="Labor",B68="Material",B68="Equipment",B68="Subcontract")),NOT(ISNUMBER(D68)),AND(F68&lt;&gt;"",NOT(ISNUMBER(F68))),IF(B68="Labor",F68&lt;&gt;"",F68="")),"Check inputs",IF(OR(D68&lt;0,AND(ISNUMBER(F68),F68&lt;0)),"Check inputs","OK")))</f>
        <v/>
      </c>
    </row>
    <row r="69" spans="1:10" x14ac:dyDescent="0.25">
      <c r="A69" s="13"/>
      <c r="B69" s="13"/>
      <c r="C69" s="13"/>
      <c r="D69" s="22"/>
      <c r="E69" s="13"/>
      <c r="F69" s="14"/>
      <c r="G69" s="23" t="str">
        <f>IF(COUNTA(A69:F69)=0,"",IF(B69="Labor",IF(ISNUMBER(Presets!$I$4),Presets!$I$4,""),IF(OR(B69="Material",B69="Equipment",B69="Subcontract"),IF(AND(ISNUMBER(F69),ISNUMBER(IF(B69="Material",Presets!$I$5,IF(B69="Equipment",Presets!$I$6,Presets!$I$7)))),F69*(1+IF(B69="Material",Presets!$I$5,IF(B69="Equipment",Presets!$I$6,Presets!$I$7))),""),"")))</f>
        <v/>
      </c>
      <c r="H69" s="23" t="str">
        <f>IF(AND(ISNUMBER(D69),ISNUMBER(G69)),D69*G69,"")</f>
        <v/>
      </c>
      <c r="I69" s="18" t="str">
        <f>IF(AND(OR(Estimate!$B$12="Good",Estimate!$B$12="Better",Estimate!$B$12="Best"),OR(A69="All",AND(A69="Good",Estimate!$B$12="Good"),AND(A69="Better",Estimate!$B$12="Better"),AND(A69="Best",Estimate!$B$12="Best"))),COUNTIF($A$2:A69,"All")+IF(Estimate!$B$12="Good",COUNTIF($A$2:A69,"Good"),0)+IF(Estimate!$B$12="Better",COUNTIF($A$2:A69,"Better"),0)+IF(Estimate!$B$12="Best",COUNTIF($A$2:A69,"Best"),0),"")</f>
        <v/>
      </c>
      <c r="J69" s="16" t="str">
        <f>IF(COUNTA(A69:F69)=0,"",IF(OR(NOT(OR(A69="All",A69="Good",A69="Better",A69="Best")),NOT(OR(B69="Labor",B69="Material",B69="Equipment",B69="Subcontract")),NOT(ISNUMBER(D69)),AND(F69&lt;&gt;"",NOT(ISNUMBER(F69))),IF(B69="Labor",F69&lt;&gt;"",F69="")),"Check inputs",IF(OR(D69&lt;0,AND(ISNUMBER(F69),F69&lt;0)),"Check inputs","OK")))</f>
        <v/>
      </c>
    </row>
    <row r="70" spans="1:10" x14ac:dyDescent="0.25">
      <c r="A70" s="13"/>
      <c r="B70" s="13"/>
      <c r="C70" s="13"/>
      <c r="D70" s="22"/>
      <c r="E70" s="13"/>
      <c r="F70" s="14"/>
      <c r="G70" s="23" t="str">
        <f>IF(COUNTA(A70:F70)=0,"",IF(B70="Labor",IF(ISNUMBER(Presets!$I$4),Presets!$I$4,""),IF(OR(B70="Material",B70="Equipment",B70="Subcontract"),IF(AND(ISNUMBER(F70),ISNUMBER(IF(B70="Material",Presets!$I$5,IF(B70="Equipment",Presets!$I$6,Presets!$I$7)))),F70*(1+IF(B70="Material",Presets!$I$5,IF(B70="Equipment",Presets!$I$6,Presets!$I$7))),""),"")))</f>
        <v/>
      </c>
      <c r="H70" s="23" t="str">
        <f>IF(AND(ISNUMBER(D70),ISNUMBER(G70)),D70*G70,"")</f>
        <v/>
      </c>
      <c r="I70" s="18" t="str">
        <f>IF(AND(OR(Estimate!$B$12="Good",Estimate!$B$12="Better",Estimate!$B$12="Best"),OR(A70="All",AND(A70="Good",Estimate!$B$12="Good"),AND(A70="Better",Estimate!$B$12="Better"),AND(A70="Best",Estimate!$B$12="Best"))),COUNTIF($A$2:A70,"All")+IF(Estimate!$B$12="Good",COUNTIF($A$2:A70,"Good"),0)+IF(Estimate!$B$12="Better",COUNTIF($A$2:A70,"Better"),0)+IF(Estimate!$B$12="Best",COUNTIF($A$2:A70,"Best"),0),"")</f>
        <v/>
      </c>
      <c r="J70" s="16" t="str">
        <f>IF(COUNTA(A70:F70)=0,"",IF(OR(NOT(OR(A70="All",A70="Good",A70="Better",A70="Best")),NOT(OR(B70="Labor",B70="Material",B70="Equipment",B70="Subcontract")),NOT(ISNUMBER(D70)),AND(F70&lt;&gt;"",NOT(ISNUMBER(F70))),IF(B70="Labor",F70&lt;&gt;"",F70="")),"Check inputs",IF(OR(D70&lt;0,AND(ISNUMBER(F70),F70&lt;0)),"Check inputs","OK")))</f>
        <v/>
      </c>
    </row>
    <row r="71" spans="1:10" x14ac:dyDescent="0.25">
      <c r="A71" s="13"/>
      <c r="B71" s="13"/>
      <c r="C71" s="13"/>
      <c r="D71" s="22"/>
      <c r="E71" s="13"/>
      <c r="F71" s="14"/>
      <c r="G71" s="23" t="str">
        <f>IF(COUNTA(A71:F71)=0,"",IF(B71="Labor",IF(ISNUMBER(Presets!$I$4),Presets!$I$4,""),IF(OR(B71="Material",B71="Equipment",B71="Subcontract"),IF(AND(ISNUMBER(F71),ISNUMBER(IF(B71="Material",Presets!$I$5,IF(B71="Equipment",Presets!$I$6,Presets!$I$7)))),F71*(1+IF(B71="Material",Presets!$I$5,IF(B71="Equipment",Presets!$I$6,Presets!$I$7))),""),"")))</f>
        <v/>
      </c>
      <c r="H71" s="23" t="str">
        <f>IF(AND(ISNUMBER(D71),ISNUMBER(G71)),D71*G71,"")</f>
        <v/>
      </c>
      <c r="I71" s="18" t="str">
        <f>IF(AND(OR(Estimate!$B$12="Good",Estimate!$B$12="Better",Estimate!$B$12="Best"),OR(A71="All",AND(A71="Good",Estimate!$B$12="Good"),AND(A71="Better",Estimate!$B$12="Better"),AND(A71="Best",Estimate!$B$12="Best"))),COUNTIF($A$2:A71,"All")+IF(Estimate!$B$12="Good",COUNTIF($A$2:A71,"Good"),0)+IF(Estimate!$B$12="Better",COUNTIF($A$2:A71,"Better"),0)+IF(Estimate!$B$12="Best",COUNTIF($A$2:A71,"Best"),0),"")</f>
        <v/>
      </c>
      <c r="J71" s="16" t="str">
        <f>IF(COUNTA(A71:F71)=0,"",IF(OR(NOT(OR(A71="All",A71="Good",A71="Better",A71="Best")),NOT(OR(B71="Labor",B71="Material",B71="Equipment",B71="Subcontract")),NOT(ISNUMBER(D71)),AND(F71&lt;&gt;"",NOT(ISNUMBER(F71))),IF(B71="Labor",F71&lt;&gt;"",F71="")),"Check inputs",IF(OR(D71&lt;0,AND(ISNUMBER(F71),F71&lt;0)),"Check inputs","OK")))</f>
        <v/>
      </c>
    </row>
    <row r="72" spans="1:10" x14ac:dyDescent="0.25">
      <c r="A72" s="13"/>
      <c r="B72" s="13"/>
      <c r="C72" s="13"/>
      <c r="D72" s="22"/>
      <c r="E72" s="13"/>
      <c r="F72" s="14"/>
      <c r="G72" s="23" t="str">
        <f>IF(COUNTA(A72:F72)=0,"",IF(B72="Labor",IF(ISNUMBER(Presets!$I$4),Presets!$I$4,""),IF(OR(B72="Material",B72="Equipment",B72="Subcontract"),IF(AND(ISNUMBER(F72),ISNUMBER(IF(B72="Material",Presets!$I$5,IF(B72="Equipment",Presets!$I$6,Presets!$I$7)))),F72*(1+IF(B72="Material",Presets!$I$5,IF(B72="Equipment",Presets!$I$6,Presets!$I$7))),""),"")))</f>
        <v/>
      </c>
      <c r="H72" s="23" t="str">
        <f>IF(AND(ISNUMBER(D72),ISNUMBER(G72)),D72*G72,"")</f>
        <v/>
      </c>
      <c r="I72" s="18" t="str">
        <f>IF(AND(OR(Estimate!$B$12="Good",Estimate!$B$12="Better",Estimate!$B$12="Best"),OR(A72="All",AND(A72="Good",Estimate!$B$12="Good"),AND(A72="Better",Estimate!$B$12="Better"),AND(A72="Best",Estimate!$B$12="Best"))),COUNTIF($A$2:A72,"All")+IF(Estimate!$B$12="Good",COUNTIF($A$2:A72,"Good"),0)+IF(Estimate!$B$12="Better",COUNTIF($A$2:A72,"Better"),0)+IF(Estimate!$B$12="Best",COUNTIF($A$2:A72,"Best"),0),"")</f>
        <v/>
      </c>
      <c r="J72" s="16" t="str">
        <f>IF(COUNTA(A72:F72)=0,"",IF(OR(NOT(OR(A72="All",A72="Good",A72="Better",A72="Best")),NOT(OR(B72="Labor",B72="Material",B72="Equipment",B72="Subcontract")),NOT(ISNUMBER(D72)),AND(F72&lt;&gt;"",NOT(ISNUMBER(F72))),IF(B72="Labor",F72&lt;&gt;"",F72="")),"Check inputs",IF(OR(D72&lt;0,AND(ISNUMBER(F72),F72&lt;0)),"Check inputs","OK")))</f>
        <v/>
      </c>
    </row>
    <row r="73" spans="1:10" x14ac:dyDescent="0.25">
      <c r="A73" s="13"/>
      <c r="B73" s="13"/>
      <c r="C73" s="13"/>
      <c r="D73" s="22"/>
      <c r="E73" s="13"/>
      <c r="F73" s="14"/>
      <c r="G73" s="23" t="str">
        <f>IF(COUNTA(A73:F73)=0,"",IF(B73="Labor",IF(ISNUMBER(Presets!$I$4),Presets!$I$4,""),IF(OR(B73="Material",B73="Equipment",B73="Subcontract"),IF(AND(ISNUMBER(F73),ISNUMBER(IF(B73="Material",Presets!$I$5,IF(B73="Equipment",Presets!$I$6,Presets!$I$7)))),F73*(1+IF(B73="Material",Presets!$I$5,IF(B73="Equipment",Presets!$I$6,Presets!$I$7))),""),"")))</f>
        <v/>
      </c>
      <c r="H73" s="23" t="str">
        <f>IF(AND(ISNUMBER(D73),ISNUMBER(G73)),D73*G73,"")</f>
        <v/>
      </c>
      <c r="I73" s="18" t="str">
        <f>IF(AND(OR(Estimate!$B$12="Good",Estimate!$B$12="Better",Estimate!$B$12="Best"),OR(A73="All",AND(A73="Good",Estimate!$B$12="Good"),AND(A73="Better",Estimate!$B$12="Better"),AND(A73="Best",Estimate!$B$12="Best"))),COUNTIF($A$2:A73,"All")+IF(Estimate!$B$12="Good",COUNTIF($A$2:A73,"Good"),0)+IF(Estimate!$B$12="Better",COUNTIF($A$2:A73,"Better"),0)+IF(Estimate!$B$12="Best",COUNTIF($A$2:A73,"Best"),0),"")</f>
        <v/>
      </c>
      <c r="J73" s="16" t="str">
        <f>IF(COUNTA(A73:F73)=0,"",IF(OR(NOT(OR(A73="All",A73="Good",A73="Better",A73="Best")),NOT(OR(B73="Labor",B73="Material",B73="Equipment",B73="Subcontract")),NOT(ISNUMBER(D73)),AND(F73&lt;&gt;"",NOT(ISNUMBER(F73))),IF(B73="Labor",F73&lt;&gt;"",F73="")),"Check inputs",IF(OR(D73&lt;0,AND(ISNUMBER(F73),F73&lt;0)),"Check inputs","OK")))</f>
        <v/>
      </c>
    </row>
    <row r="74" spans="1:10" x14ac:dyDescent="0.25">
      <c r="A74" s="13"/>
      <c r="B74" s="13"/>
      <c r="C74" s="13"/>
      <c r="D74" s="22"/>
      <c r="E74" s="13"/>
      <c r="F74" s="14"/>
      <c r="G74" s="23" t="str">
        <f>IF(COUNTA(A74:F74)=0,"",IF(B74="Labor",IF(ISNUMBER(Presets!$I$4),Presets!$I$4,""),IF(OR(B74="Material",B74="Equipment",B74="Subcontract"),IF(AND(ISNUMBER(F74),ISNUMBER(IF(B74="Material",Presets!$I$5,IF(B74="Equipment",Presets!$I$6,Presets!$I$7)))),F74*(1+IF(B74="Material",Presets!$I$5,IF(B74="Equipment",Presets!$I$6,Presets!$I$7))),""),"")))</f>
        <v/>
      </c>
      <c r="H74" s="23" t="str">
        <f>IF(AND(ISNUMBER(D74),ISNUMBER(G74)),D74*G74,"")</f>
        <v/>
      </c>
      <c r="I74" s="18" t="str">
        <f>IF(AND(OR(Estimate!$B$12="Good",Estimate!$B$12="Better",Estimate!$B$12="Best"),OR(A74="All",AND(A74="Good",Estimate!$B$12="Good"),AND(A74="Better",Estimate!$B$12="Better"),AND(A74="Best",Estimate!$B$12="Best"))),COUNTIF($A$2:A74,"All")+IF(Estimate!$B$12="Good",COUNTIF($A$2:A74,"Good"),0)+IF(Estimate!$B$12="Better",COUNTIF($A$2:A74,"Better"),0)+IF(Estimate!$B$12="Best",COUNTIF($A$2:A74,"Best"),0),"")</f>
        <v/>
      </c>
      <c r="J74" s="16" t="str">
        <f>IF(COUNTA(A74:F74)=0,"",IF(OR(NOT(OR(A74="All",A74="Good",A74="Better",A74="Best")),NOT(OR(B74="Labor",B74="Material",B74="Equipment",B74="Subcontract")),NOT(ISNUMBER(D74)),AND(F74&lt;&gt;"",NOT(ISNUMBER(F74))),IF(B74="Labor",F74&lt;&gt;"",F74="")),"Check inputs",IF(OR(D74&lt;0,AND(ISNUMBER(F74),F74&lt;0)),"Check inputs","OK")))</f>
        <v/>
      </c>
    </row>
    <row r="75" spans="1:10" x14ac:dyDescent="0.25">
      <c r="A75" s="13"/>
      <c r="B75" s="13"/>
      <c r="C75" s="13"/>
      <c r="D75" s="22"/>
      <c r="E75" s="13"/>
      <c r="F75" s="14"/>
      <c r="G75" s="23" t="str">
        <f>IF(COUNTA(A75:F75)=0,"",IF(B75="Labor",IF(ISNUMBER(Presets!$I$4),Presets!$I$4,""),IF(OR(B75="Material",B75="Equipment",B75="Subcontract"),IF(AND(ISNUMBER(F75),ISNUMBER(IF(B75="Material",Presets!$I$5,IF(B75="Equipment",Presets!$I$6,Presets!$I$7)))),F75*(1+IF(B75="Material",Presets!$I$5,IF(B75="Equipment",Presets!$I$6,Presets!$I$7))),""),"")))</f>
        <v/>
      </c>
      <c r="H75" s="23" t="str">
        <f>IF(AND(ISNUMBER(D75),ISNUMBER(G75)),D75*G75,"")</f>
        <v/>
      </c>
      <c r="I75" s="18" t="str">
        <f>IF(AND(OR(Estimate!$B$12="Good",Estimate!$B$12="Better",Estimate!$B$12="Best"),OR(A75="All",AND(A75="Good",Estimate!$B$12="Good"),AND(A75="Better",Estimate!$B$12="Better"),AND(A75="Best",Estimate!$B$12="Best"))),COUNTIF($A$2:A75,"All")+IF(Estimate!$B$12="Good",COUNTIF($A$2:A75,"Good"),0)+IF(Estimate!$B$12="Better",COUNTIF($A$2:A75,"Better"),0)+IF(Estimate!$B$12="Best",COUNTIF($A$2:A75,"Best"),0),"")</f>
        <v/>
      </c>
      <c r="J75" s="16" t="str">
        <f>IF(COUNTA(A75:F75)=0,"",IF(OR(NOT(OR(A75="All",A75="Good",A75="Better",A75="Best")),NOT(OR(B75="Labor",B75="Material",B75="Equipment",B75="Subcontract")),NOT(ISNUMBER(D75)),AND(F75&lt;&gt;"",NOT(ISNUMBER(F75))),IF(B75="Labor",F75&lt;&gt;"",F75="")),"Check inputs",IF(OR(D75&lt;0,AND(ISNUMBER(F75),F75&lt;0)),"Check inputs","OK")))</f>
        <v/>
      </c>
    </row>
    <row r="76" spans="1:10" x14ac:dyDescent="0.25">
      <c r="A76" s="13"/>
      <c r="B76" s="13"/>
      <c r="C76" s="13"/>
      <c r="D76" s="22"/>
      <c r="E76" s="13"/>
      <c r="F76" s="14"/>
      <c r="G76" s="23" t="str">
        <f>IF(COUNTA(A76:F76)=0,"",IF(B76="Labor",IF(ISNUMBER(Presets!$I$4),Presets!$I$4,""),IF(OR(B76="Material",B76="Equipment",B76="Subcontract"),IF(AND(ISNUMBER(F76),ISNUMBER(IF(B76="Material",Presets!$I$5,IF(B76="Equipment",Presets!$I$6,Presets!$I$7)))),F76*(1+IF(B76="Material",Presets!$I$5,IF(B76="Equipment",Presets!$I$6,Presets!$I$7))),""),"")))</f>
        <v/>
      </c>
      <c r="H76" s="23" t="str">
        <f>IF(AND(ISNUMBER(D76),ISNUMBER(G76)),D76*G76,"")</f>
        <v/>
      </c>
      <c r="I76" s="18" t="str">
        <f>IF(AND(OR(Estimate!$B$12="Good",Estimate!$B$12="Better",Estimate!$B$12="Best"),OR(A76="All",AND(A76="Good",Estimate!$B$12="Good"),AND(A76="Better",Estimate!$B$12="Better"),AND(A76="Best",Estimate!$B$12="Best"))),COUNTIF($A$2:A76,"All")+IF(Estimate!$B$12="Good",COUNTIF($A$2:A76,"Good"),0)+IF(Estimate!$B$12="Better",COUNTIF($A$2:A76,"Better"),0)+IF(Estimate!$B$12="Best",COUNTIF($A$2:A76,"Best"),0),"")</f>
        <v/>
      </c>
      <c r="J76" s="16" t="str">
        <f>IF(COUNTA(A76:F76)=0,"",IF(OR(NOT(OR(A76="All",A76="Good",A76="Better",A76="Best")),NOT(OR(B76="Labor",B76="Material",B76="Equipment",B76="Subcontract")),NOT(ISNUMBER(D76)),AND(F76&lt;&gt;"",NOT(ISNUMBER(F76))),IF(B76="Labor",F76&lt;&gt;"",F76="")),"Check inputs",IF(OR(D76&lt;0,AND(ISNUMBER(F76),F76&lt;0)),"Check inputs","OK")))</f>
        <v/>
      </c>
    </row>
    <row r="77" spans="1:10" x14ac:dyDescent="0.25">
      <c r="A77" s="13"/>
      <c r="B77" s="13"/>
      <c r="C77" s="13"/>
      <c r="D77" s="22"/>
      <c r="E77" s="13"/>
      <c r="F77" s="14"/>
      <c r="G77" s="23" t="str">
        <f>IF(COUNTA(A77:F77)=0,"",IF(B77="Labor",IF(ISNUMBER(Presets!$I$4),Presets!$I$4,""),IF(OR(B77="Material",B77="Equipment",B77="Subcontract"),IF(AND(ISNUMBER(F77),ISNUMBER(IF(B77="Material",Presets!$I$5,IF(B77="Equipment",Presets!$I$6,Presets!$I$7)))),F77*(1+IF(B77="Material",Presets!$I$5,IF(B77="Equipment",Presets!$I$6,Presets!$I$7))),""),"")))</f>
        <v/>
      </c>
      <c r="H77" s="23" t="str">
        <f>IF(AND(ISNUMBER(D77),ISNUMBER(G77)),D77*G77,"")</f>
        <v/>
      </c>
      <c r="I77" s="18" t="str">
        <f>IF(AND(OR(Estimate!$B$12="Good",Estimate!$B$12="Better",Estimate!$B$12="Best"),OR(A77="All",AND(A77="Good",Estimate!$B$12="Good"),AND(A77="Better",Estimate!$B$12="Better"),AND(A77="Best",Estimate!$B$12="Best"))),COUNTIF($A$2:A77,"All")+IF(Estimate!$B$12="Good",COUNTIF($A$2:A77,"Good"),0)+IF(Estimate!$B$12="Better",COUNTIF($A$2:A77,"Better"),0)+IF(Estimate!$B$12="Best",COUNTIF($A$2:A77,"Best"),0),"")</f>
        <v/>
      </c>
      <c r="J77" s="16" t="str">
        <f>IF(COUNTA(A77:F77)=0,"",IF(OR(NOT(OR(A77="All",A77="Good",A77="Better",A77="Best")),NOT(OR(B77="Labor",B77="Material",B77="Equipment",B77="Subcontract")),NOT(ISNUMBER(D77)),AND(F77&lt;&gt;"",NOT(ISNUMBER(F77))),IF(B77="Labor",F77&lt;&gt;"",F77="")),"Check inputs",IF(OR(D77&lt;0,AND(ISNUMBER(F77),F77&lt;0)),"Check inputs","OK")))</f>
        <v/>
      </c>
    </row>
    <row r="78" spans="1:10" x14ac:dyDescent="0.25">
      <c r="A78" s="13"/>
      <c r="B78" s="13"/>
      <c r="C78" s="13"/>
      <c r="D78" s="22"/>
      <c r="E78" s="13"/>
      <c r="F78" s="14"/>
      <c r="G78" s="23" t="str">
        <f>IF(COUNTA(A78:F78)=0,"",IF(B78="Labor",IF(ISNUMBER(Presets!$I$4),Presets!$I$4,""),IF(OR(B78="Material",B78="Equipment",B78="Subcontract"),IF(AND(ISNUMBER(F78),ISNUMBER(IF(B78="Material",Presets!$I$5,IF(B78="Equipment",Presets!$I$6,Presets!$I$7)))),F78*(1+IF(B78="Material",Presets!$I$5,IF(B78="Equipment",Presets!$I$6,Presets!$I$7))),""),"")))</f>
        <v/>
      </c>
      <c r="H78" s="23" t="str">
        <f>IF(AND(ISNUMBER(D78),ISNUMBER(G78)),D78*G78,"")</f>
        <v/>
      </c>
      <c r="I78" s="18" t="str">
        <f>IF(AND(OR(Estimate!$B$12="Good",Estimate!$B$12="Better",Estimate!$B$12="Best"),OR(A78="All",AND(A78="Good",Estimate!$B$12="Good"),AND(A78="Better",Estimate!$B$12="Better"),AND(A78="Best",Estimate!$B$12="Best"))),COUNTIF($A$2:A78,"All")+IF(Estimate!$B$12="Good",COUNTIF($A$2:A78,"Good"),0)+IF(Estimate!$B$12="Better",COUNTIF($A$2:A78,"Better"),0)+IF(Estimate!$B$12="Best",COUNTIF($A$2:A78,"Best"),0),"")</f>
        <v/>
      </c>
      <c r="J78" s="16" t="str">
        <f>IF(COUNTA(A78:F78)=0,"",IF(OR(NOT(OR(A78="All",A78="Good",A78="Better",A78="Best")),NOT(OR(B78="Labor",B78="Material",B78="Equipment",B78="Subcontract")),NOT(ISNUMBER(D78)),AND(F78&lt;&gt;"",NOT(ISNUMBER(F78))),IF(B78="Labor",F78&lt;&gt;"",F78="")),"Check inputs",IF(OR(D78&lt;0,AND(ISNUMBER(F78),F78&lt;0)),"Check inputs","OK")))</f>
        <v/>
      </c>
    </row>
    <row r="79" spans="1:10" x14ac:dyDescent="0.25">
      <c r="A79" s="13"/>
      <c r="B79" s="13"/>
      <c r="C79" s="13"/>
      <c r="D79" s="22"/>
      <c r="E79" s="13"/>
      <c r="F79" s="14"/>
      <c r="G79" s="23" t="str">
        <f>IF(COUNTA(A79:F79)=0,"",IF(B79="Labor",IF(ISNUMBER(Presets!$I$4),Presets!$I$4,""),IF(OR(B79="Material",B79="Equipment",B79="Subcontract"),IF(AND(ISNUMBER(F79),ISNUMBER(IF(B79="Material",Presets!$I$5,IF(B79="Equipment",Presets!$I$6,Presets!$I$7)))),F79*(1+IF(B79="Material",Presets!$I$5,IF(B79="Equipment",Presets!$I$6,Presets!$I$7))),""),"")))</f>
        <v/>
      </c>
      <c r="H79" s="23" t="str">
        <f>IF(AND(ISNUMBER(D79),ISNUMBER(G79)),D79*G79,"")</f>
        <v/>
      </c>
      <c r="I79" s="18" t="str">
        <f>IF(AND(OR(Estimate!$B$12="Good",Estimate!$B$12="Better",Estimate!$B$12="Best"),OR(A79="All",AND(A79="Good",Estimate!$B$12="Good"),AND(A79="Better",Estimate!$B$12="Better"),AND(A79="Best",Estimate!$B$12="Best"))),COUNTIF($A$2:A79,"All")+IF(Estimate!$B$12="Good",COUNTIF($A$2:A79,"Good"),0)+IF(Estimate!$B$12="Better",COUNTIF($A$2:A79,"Better"),0)+IF(Estimate!$B$12="Best",COUNTIF($A$2:A79,"Best"),0),"")</f>
        <v/>
      </c>
      <c r="J79" s="16" t="str">
        <f>IF(COUNTA(A79:F79)=0,"",IF(OR(NOT(OR(A79="All",A79="Good",A79="Better",A79="Best")),NOT(OR(B79="Labor",B79="Material",B79="Equipment",B79="Subcontract")),NOT(ISNUMBER(D79)),AND(F79&lt;&gt;"",NOT(ISNUMBER(F79))),IF(B79="Labor",F79&lt;&gt;"",F79="")),"Check inputs",IF(OR(D79&lt;0,AND(ISNUMBER(F79),F79&lt;0)),"Check inputs","OK")))</f>
        <v/>
      </c>
    </row>
    <row r="80" spans="1:10" x14ac:dyDescent="0.25">
      <c r="A80" s="13"/>
      <c r="B80" s="13"/>
      <c r="C80" s="13"/>
      <c r="D80" s="22"/>
      <c r="E80" s="13"/>
      <c r="F80" s="14"/>
      <c r="G80" s="23" t="str">
        <f>IF(COUNTA(A80:F80)=0,"",IF(B80="Labor",IF(ISNUMBER(Presets!$I$4),Presets!$I$4,""),IF(OR(B80="Material",B80="Equipment",B80="Subcontract"),IF(AND(ISNUMBER(F80),ISNUMBER(IF(B80="Material",Presets!$I$5,IF(B80="Equipment",Presets!$I$6,Presets!$I$7)))),F80*(1+IF(B80="Material",Presets!$I$5,IF(B80="Equipment",Presets!$I$6,Presets!$I$7))),""),"")))</f>
        <v/>
      </c>
      <c r="H80" s="23" t="str">
        <f>IF(AND(ISNUMBER(D80),ISNUMBER(G80)),D80*G80,"")</f>
        <v/>
      </c>
      <c r="I80" s="18" t="str">
        <f>IF(AND(OR(Estimate!$B$12="Good",Estimate!$B$12="Better",Estimate!$B$12="Best"),OR(A80="All",AND(A80="Good",Estimate!$B$12="Good"),AND(A80="Better",Estimate!$B$12="Better"),AND(A80="Best",Estimate!$B$12="Best"))),COUNTIF($A$2:A80,"All")+IF(Estimate!$B$12="Good",COUNTIF($A$2:A80,"Good"),0)+IF(Estimate!$B$12="Better",COUNTIF($A$2:A80,"Better"),0)+IF(Estimate!$B$12="Best",COUNTIF($A$2:A80,"Best"),0),"")</f>
        <v/>
      </c>
      <c r="J80" s="16" t="str">
        <f>IF(COUNTA(A80:F80)=0,"",IF(OR(NOT(OR(A80="All",A80="Good",A80="Better",A80="Best")),NOT(OR(B80="Labor",B80="Material",B80="Equipment",B80="Subcontract")),NOT(ISNUMBER(D80)),AND(F80&lt;&gt;"",NOT(ISNUMBER(F80))),IF(B80="Labor",F80&lt;&gt;"",F80="")),"Check inputs",IF(OR(D80&lt;0,AND(ISNUMBER(F80),F80&lt;0)),"Check inputs","OK")))</f>
        <v/>
      </c>
    </row>
    <row r="81" spans="1:10" x14ac:dyDescent="0.25">
      <c r="A81" s="13"/>
      <c r="B81" s="13"/>
      <c r="C81" s="13"/>
      <c r="D81" s="22"/>
      <c r="E81" s="13"/>
      <c r="F81" s="14"/>
      <c r="G81" s="23" t="str">
        <f>IF(COUNTA(A81:F81)=0,"",IF(B81="Labor",IF(ISNUMBER(Presets!$I$4),Presets!$I$4,""),IF(OR(B81="Material",B81="Equipment",B81="Subcontract"),IF(AND(ISNUMBER(F81),ISNUMBER(IF(B81="Material",Presets!$I$5,IF(B81="Equipment",Presets!$I$6,Presets!$I$7)))),F81*(1+IF(B81="Material",Presets!$I$5,IF(B81="Equipment",Presets!$I$6,Presets!$I$7))),""),"")))</f>
        <v/>
      </c>
      <c r="H81" s="23" t="str">
        <f>IF(AND(ISNUMBER(D81),ISNUMBER(G81)),D81*G81,"")</f>
        <v/>
      </c>
      <c r="I81" s="18" t="str">
        <f>IF(AND(OR(Estimate!$B$12="Good",Estimate!$B$12="Better",Estimate!$B$12="Best"),OR(A81="All",AND(A81="Good",Estimate!$B$12="Good"),AND(A81="Better",Estimate!$B$12="Better"),AND(A81="Best",Estimate!$B$12="Best"))),COUNTIF($A$2:A81,"All")+IF(Estimate!$B$12="Good",COUNTIF($A$2:A81,"Good"),0)+IF(Estimate!$B$12="Better",COUNTIF($A$2:A81,"Better"),0)+IF(Estimate!$B$12="Best",COUNTIF($A$2:A81,"Best"),0),"")</f>
        <v/>
      </c>
      <c r="J81" s="16" t="str">
        <f>IF(COUNTA(A81:F81)=0,"",IF(OR(NOT(OR(A81="All",A81="Good",A81="Better",A81="Best")),NOT(OR(B81="Labor",B81="Material",B81="Equipment",B81="Subcontract")),NOT(ISNUMBER(D81)),AND(F81&lt;&gt;"",NOT(ISNUMBER(F81))),IF(B81="Labor",F81&lt;&gt;"",F81="")),"Check inputs",IF(OR(D81&lt;0,AND(ISNUMBER(F81),F81&lt;0)),"Check inputs","OK")))</f>
        <v/>
      </c>
    </row>
    <row r="82" spans="1:10" x14ac:dyDescent="0.25">
      <c r="A82" s="13"/>
      <c r="B82" s="13"/>
      <c r="C82" s="13"/>
      <c r="D82" s="22"/>
      <c r="E82" s="13"/>
      <c r="F82" s="14"/>
      <c r="G82" s="23" t="str">
        <f>IF(COUNTA(A82:F82)=0,"",IF(B82="Labor",IF(ISNUMBER(Presets!$I$4),Presets!$I$4,""),IF(OR(B82="Material",B82="Equipment",B82="Subcontract"),IF(AND(ISNUMBER(F82),ISNUMBER(IF(B82="Material",Presets!$I$5,IF(B82="Equipment",Presets!$I$6,Presets!$I$7)))),F82*(1+IF(B82="Material",Presets!$I$5,IF(B82="Equipment",Presets!$I$6,Presets!$I$7))),""),"")))</f>
        <v/>
      </c>
      <c r="H82" s="23" t="str">
        <f>IF(AND(ISNUMBER(D82),ISNUMBER(G82)),D82*G82,"")</f>
        <v/>
      </c>
      <c r="I82" s="18" t="str">
        <f>IF(AND(OR(Estimate!$B$12="Good",Estimate!$B$12="Better",Estimate!$B$12="Best"),OR(A82="All",AND(A82="Good",Estimate!$B$12="Good"),AND(A82="Better",Estimate!$B$12="Better"),AND(A82="Best",Estimate!$B$12="Best"))),COUNTIF($A$2:A82,"All")+IF(Estimate!$B$12="Good",COUNTIF($A$2:A82,"Good"),0)+IF(Estimate!$B$12="Better",COUNTIF($A$2:A82,"Better"),0)+IF(Estimate!$B$12="Best",COUNTIF($A$2:A82,"Best"),0),"")</f>
        <v/>
      </c>
      <c r="J82" s="16" t="str">
        <f>IF(COUNTA(A82:F82)=0,"",IF(OR(NOT(OR(A82="All",A82="Good",A82="Better",A82="Best")),NOT(OR(B82="Labor",B82="Material",B82="Equipment",B82="Subcontract")),NOT(ISNUMBER(D82)),AND(F82&lt;&gt;"",NOT(ISNUMBER(F82))),IF(B82="Labor",F82&lt;&gt;"",F82="")),"Check inputs",IF(OR(D82&lt;0,AND(ISNUMBER(F82),F82&lt;0)),"Check inputs","OK")))</f>
        <v/>
      </c>
    </row>
    <row r="83" spans="1:10" x14ac:dyDescent="0.25">
      <c r="A83" s="13"/>
      <c r="B83" s="13"/>
      <c r="C83" s="13"/>
      <c r="D83" s="22"/>
      <c r="E83" s="13"/>
      <c r="F83" s="14"/>
      <c r="G83" s="23" t="str">
        <f>IF(COUNTA(A83:F83)=0,"",IF(B83="Labor",IF(ISNUMBER(Presets!$I$4),Presets!$I$4,""),IF(OR(B83="Material",B83="Equipment",B83="Subcontract"),IF(AND(ISNUMBER(F83),ISNUMBER(IF(B83="Material",Presets!$I$5,IF(B83="Equipment",Presets!$I$6,Presets!$I$7)))),F83*(1+IF(B83="Material",Presets!$I$5,IF(B83="Equipment",Presets!$I$6,Presets!$I$7))),""),"")))</f>
        <v/>
      </c>
      <c r="H83" s="23" t="str">
        <f>IF(AND(ISNUMBER(D83),ISNUMBER(G83)),D83*G83,"")</f>
        <v/>
      </c>
      <c r="I83" s="18" t="str">
        <f>IF(AND(OR(Estimate!$B$12="Good",Estimate!$B$12="Better",Estimate!$B$12="Best"),OR(A83="All",AND(A83="Good",Estimate!$B$12="Good"),AND(A83="Better",Estimate!$B$12="Better"),AND(A83="Best",Estimate!$B$12="Best"))),COUNTIF($A$2:A83,"All")+IF(Estimate!$B$12="Good",COUNTIF($A$2:A83,"Good"),0)+IF(Estimate!$B$12="Better",COUNTIF($A$2:A83,"Better"),0)+IF(Estimate!$B$12="Best",COUNTIF($A$2:A83,"Best"),0),"")</f>
        <v/>
      </c>
      <c r="J83" s="16" t="str">
        <f>IF(COUNTA(A83:F83)=0,"",IF(OR(NOT(OR(A83="All",A83="Good",A83="Better",A83="Best")),NOT(OR(B83="Labor",B83="Material",B83="Equipment",B83="Subcontract")),NOT(ISNUMBER(D83)),AND(F83&lt;&gt;"",NOT(ISNUMBER(F83))),IF(B83="Labor",F83&lt;&gt;"",F83="")),"Check inputs",IF(OR(D83&lt;0,AND(ISNUMBER(F83),F83&lt;0)),"Check inputs","OK")))</f>
        <v/>
      </c>
    </row>
    <row r="84" spans="1:10" x14ac:dyDescent="0.25">
      <c r="A84" s="13"/>
      <c r="B84" s="13"/>
      <c r="C84" s="13"/>
      <c r="D84" s="22"/>
      <c r="E84" s="13"/>
      <c r="F84" s="14"/>
      <c r="G84" s="23" t="str">
        <f>IF(COUNTA(A84:F84)=0,"",IF(B84="Labor",IF(ISNUMBER(Presets!$I$4),Presets!$I$4,""),IF(OR(B84="Material",B84="Equipment",B84="Subcontract"),IF(AND(ISNUMBER(F84),ISNUMBER(IF(B84="Material",Presets!$I$5,IF(B84="Equipment",Presets!$I$6,Presets!$I$7)))),F84*(1+IF(B84="Material",Presets!$I$5,IF(B84="Equipment",Presets!$I$6,Presets!$I$7))),""),"")))</f>
        <v/>
      </c>
      <c r="H84" s="23" t="str">
        <f>IF(AND(ISNUMBER(D84),ISNUMBER(G84)),D84*G84,"")</f>
        <v/>
      </c>
      <c r="I84" s="18" t="str">
        <f>IF(AND(OR(Estimate!$B$12="Good",Estimate!$B$12="Better",Estimate!$B$12="Best"),OR(A84="All",AND(A84="Good",Estimate!$B$12="Good"),AND(A84="Better",Estimate!$B$12="Better"),AND(A84="Best",Estimate!$B$12="Best"))),COUNTIF($A$2:A84,"All")+IF(Estimate!$B$12="Good",COUNTIF($A$2:A84,"Good"),0)+IF(Estimate!$B$12="Better",COUNTIF($A$2:A84,"Better"),0)+IF(Estimate!$B$12="Best",COUNTIF($A$2:A84,"Best"),0),"")</f>
        <v/>
      </c>
      <c r="J84" s="16" t="str">
        <f>IF(COUNTA(A84:F84)=0,"",IF(OR(NOT(OR(A84="All",A84="Good",A84="Better",A84="Best")),NOT(OR(B84="Labor",B84="Material",B84="Equipment",B84="Subcontract")),NOT(ISNUMBER(D84)),AND(F84&lt;&gt;"",NOT(ISNUMBER(F84))),IF(B84="Labor",F84&lt;&gt;"",F84="")),"Check inputs",IF(OR(D84&lt;0,AND(ISNUMBER(F84),F84&lt;0)),"Check inputs","OK")))</f>
        <v/>
      </c>
    </row>
    <row r="85" spans="1:10" x14ac:dyDescent="0.25">
      <c r="A85" s="13"/>
      <c r="B85" s="13"/>
      <c r="C85" s="13"/>
      <c r="D85" s="22"/>
      <c r="E85" s="13"/>
      <c r="F85" s="14"/>
      <c r="G85" s="23" t="str">
        <f>IF(COUNTA(A85:F85)=0,"",IF(B85="Labor",IF(ISNUMBER(Presets!$I$4),Presets!$I$4,""),IF(OR(B85="Material",B85="Equipment",B85="Subcontract"),IF(AND(ISNUMBER(F85),ISNUMBER(IF(B85="Material",Presets!$I$5,IF(B85="Equipment",Presets!$I$6,Presets!$I$7)))),F85*(1+IF(B85="Material",Presets!$I$5,IF(B85="Equipment",Presets!$I$6,Presets!$I$7))),""),"")))</f>
        <v/>
      </c>
      <c r="H85" s="23" t="str">
        <f>IF(AND(ISNUMBER(D85),ISNUMBER(G85)),D85*G85,"")</f>
        <v/>
      </c>
      <c r="I85" s="18" t="str">
        <f>IF(AND(OR(Estimate!$B$12="Good",Estimate!$B$12="Better",Estimate!$B$12="Best"),OR(A85="All",AND(A85="Good",Estimate!$B$12="Good"),AND(A85="Better",Estimate!$B$12="Better"),AND(A85="Best",Estimate!$B$12="Best"))),COUNTIF($A$2:A85,"All")+IF(Estimate!$B$12="Good",COUNTIF($A$2:A85,"Good"),0)+IF(Estimate!$B$12="Better",COUNTIF($A$2:A85,"Better"),0)+IF(Estimate!$B$12="Best",COUNTIF($A$2:A85,"Best"),0),"")</f>
        <v/>
      </c>
      <c r="J85" s="16" t="str">
        <f>IF(COUNTA(A85:F85)=0,"",IF(OR(NOT(OR(A85="All",A85="Good",A85="Better",A85="Best")),NOT(OR(B85="Labor",B85="Material",B85="Equipment",B85="Subcontract")),NOT(ISNUMBER(D85)),AND(F85&lt;&gt;"",NOT(ISNUMBER(F85))),IF(B85="Labor",F85&lt;&gt;"",F85="")),"Check inputs",IF(OR(D85&lt;0,AND(ISNUMBER(F85),F85&lt;0)),"Check inputs","OK")))</f>
        <v/>
      </c>
    </row>
    <row r="86" spans="1:10" x14ac:dyDescent="0.25">
      <c r="A86" s="13"/>
      <c r="B86" s="13"/>
      <c r="C86" s="13"/>
      <c r="D86" s="22"/>
      <c r="E86" s="13"/>
      <c r="F86" s="14"/>
      <c r="G86" s="23" t="str">
        <f>IF(COUNTA(A86:F86)=0,"",IF(B86="Labor",IF(ISNUMBER(Presets!$I$4),Presets!$I$4,""),IF(OR(B86="Material",B86="Equipment",B86="Subcontract"),IF(AND(ISNUMBER(F86),ISNUMBER(IF(B86="Material",Presets!$I$5,IF(B86="Equipment",Presets!$I$6,Presets!$I$7)))),F86*(1+IF(B86="Material",Presets!$I$5,IF(B86="Equipment",Presets!$I$6,Presets!$I$7))),""),"")))</f>
        <v/>
      </c>
      <c r="H86" s="23" t="str">
        <f>IF(AND(ISNUMBER(D86),ISNUMBER(G86)),D86*G86,"")</f>
        <v/>
      </c>
      <c r="I86" s="18" t="str">
        <f>IF(AND(OR(Estimate!$B$12="Good",Estimate!$B$12="Better",Estimate!$B$12="Best"),OR(A86="All",AND(A86="Good",Estimate!$B$12="Good"),AND(A86="Better",Estimate!$B$12="Better"),AND(A86="Best",Estimate!$B$12="Best"))),COUNTIF($A$2:A86,"All")+IF(Estimate!$B$12="Good",COUNTIF($A$2:A86,"Good"),0)+IF(Estimate!$B$12="Better",COUNTIF($A$2:A86,"Better"),0)+IF(Estimate!$B$12="Best",COUNTIF($A$2:A86,"Best"),0),"")</f>
        <v/>
      </c>
      <c r="J86" s="16" t="str">
        <f>IF(COUNTA(A86:F86)=0,"",IF(OR(NOT(OR(A86="All",A86="Good",A86="Better",A86="Best")),NOT(OR(B86="Labor",B86="Material",B86="Equipment",B86="Subcontract")),NOT(ISNUMBER(D86)),AND(F86&lt;&gt;"",NOT(ISNUMBER(F86))),IF(B86="Labor",F86&lt;&gt;"",F86="")),"Check inputs",IF(OR(D86&lt;0,AND(ISNUMBER(F86),F86&lt;0)),"Check inputs","OK")))</f>
        <v/>
      </c>
    </row>
    <row r="87" spans="1:10" x14ac:dyDescent="0.25">
      <c r="A87" s="13"/>
      <c r="B87" s="13"/>
      <c r="C87" s="13"/>
      <c r="D87" s="22"/>
      <c r="E87" s="13"/>
      <c r="F87" s="14"/>
      <c r="G87" s="23" t="str">
        <f>IF(COUNTA(A87:F87)=0,"",IF(B87="Labor",IF(ISNUMBER(Presets!$I$4),Presets!$I$4,""),IF(OR(B87="Material",B87="Equipment",B87="Subcontract"),IF(AND(ISNUMBER(F87),ISNUMBER(IF(B87="Material",Presets!$I$5,IF(B87="Equipment",Presets!$I$6,Presets!$I$7)))),F87*(1+IF(B87="Material",Presets!$I$5,IF(B87="Equipment",Presets!$I$6,Presets!$I$7))),""),"")))</f>
        <v/>
      </c>
      <c r="H87" s="23" t="str">
        <f>IF(AND(ISNUMBER(D87),ISNUMBER(G87)),D87*G87,"")</f>
        <v/>
      </c>
      <c r="I87" s="18" t="str">
        <f>IF(AND(OR(Estimate!$B$12="Good",Estimate!$B$12="Better",Estimate!$B$12="Best"),OR(A87="All",AND(A87="Good",Estimate!$B$12="Good"),AND(A87="Better",Estimate!$B$12="Better"),AND(A87="Best",Estimate!$B$12="Best"))),COUNTIF($A$2:A87,"All")+IF(Estimate!$B$12="Good",COUNTIF($A$2:A87,"Good"),0)+IF(Estimate!$B$12="Better",COUNTIF($A$2:A87,"Better"),0)+IF(Estimate!$B$12="Best",COUNTIF($A$2:A87,"Best"),0),"")</f>
        <v/>
      </c>
      <c r="J87" s="16" t="str">
        <f>IF(COUNTA(A87:F87)=0,"",IF(OR(NOT(OR(A87="All",A87="Good",A87="Better",A87="Best")),NOT(OR(B87="Labor",B87="Material",B87="Equipment",B87="Subcontract")),NOT(ISNUMBER(D87)),AND(F87&lt;&gt;"",NOT(ISNUMBER(F87))),IF(B87="Labor",F87&lt;&gt;"",F87="")),"Check inputs",IF(OR(D87&lt;0,AND(ISNUMBER(F87),F87&lt;0)),"Check inputs","OK")))</f>
        <v/>
      </c>
    </row>
    <row r="88" spans="1:10" x14ac:dyDescent="0.25">
      <c r="A88" s="13"/>
      <c r="B88" s="13"/>
      <c r="C88" s="13"/>
      <c r="D88" s="22"/>
      <c r="E88" s="13"/>
      <c r="F88" s="14"/>
      <c r="G88" s="23" t="str">
        <f>IF(COUNTA(A88:F88)=0,"",IF(B88="Labor",IF(ISNUMBER(Presets!$I$4),Presets!$I$4,""),IF(OR(B88="Material",B88="Equipment",B88="Subcontract"),IF(AND(ISNUMBER(F88),ISNUMBER(IF(B88="Material",Presets!$I$5,IF(B88="Equipment",Presets!$I$6,Presets!$I$7)))),F88*(1+IF(B88="Material",Presets!$I$5,IF(B88="Equipment",Presets!$I$6,Presets!$I$7))),""),"")))</f>
        <v/>
      </c>
      <c r="H88" s="23" t="str">
        <f>IF(AND(ISNUMBER(D88),ISNUMBER(G88)),D88*G88,"")</f>
        <v/>
      </c>
      <c r="I88" s="18" t="str">
        <f>IF(AND(OR(Estimate!$B$12="Good",Estimate!$B$12="Better",Estimate!$B$12="Best"),OR(A88="All",AND(A88="Good",Estimate!$B$12="Good"),AND(A88="Better",Estimate!$B$12="Better"),AND(A88="Best",Estimate!$B$12="Best"))),COUNTIF($A$2:A88,"All")+IF(Estimate!$B$12="Good",COUNTIF($A$2:A88,"Good"),0)+IF(Estimate!$B$12="Better",COUNTIF($A$2:A88,"Better"),0)+IF(Estimate!$B$12="Best",COUNTIF($A$2:A88,"Best"),0),"")</f>
        <v/>
      </c>
      <c r="J88" s="16" t="str">
        <f>IF(COUNTA(A88:F88)=0,"",IF(OR(NOT(OR(A88="All",A88="Good",A88="Better",A88="Best")),NOT(OR(B88="Labor",B88="Material",B88="Equipment",B88="Subcontract")),NOT(ISNUMBER(D88)),AND(F88&lt;&gt;"",NOT(ISNUMBER(F88))),IF(B88="Labor",F88&lt;&gt;"",F88="")),"Check inputs",IF(OR(D88&lt;0,AND(ISNUMBER(F88),F88&lt;0)),"Check inputs","OK")))</f>
        <v/>
      </c>
    </row>
    <row r="89" spans="1:10" x14ac:dyDescent="0.25">
      <c r="A89" s="13"/>
      <c r="B89" s="13"/>
      <c r="C89" s="13"/>
      <c r="D89" s="22"/>
      <c r="E89" s="13"/>
      <c r="F89" s="14"/>
      <c r="G89" s="23" t="str">
        <f>IF(COUNTA(A89:F89)=0,"",IF(B89="Labor",IF(ISNUMBER(Presets!$I$4),Presets!$I$4,""),IF(OR(B89="Material",B89="Equipment",B89="Subcontract"),IF(AND(ISNUMBER(F89),ISNUMBER(IF(B89="Material",Presets!$I$5,IF(B89="Equipment",Presets!$I$6,Presets!$I$7)))),F89*(1+IF(B89="Material",Presets!$I$5,IF(B89="Equipment",Presets!$I$6,Presets!$I$7))),""),"")))</f>
        <v/>
      </c>
      <c r="H89" s="23" t="str">
        <f>IF(AND(ISNUMBER(D89),ISNUMBER(G89)),D89*G89,"")</f>
        <v/>
      </c>
      <c r="I89" s="18" t="str">
        <f>IF(AND(OR(Estimate!$B$12="Good",Estimate!$B$12="Better",Estimate!$B$12="Best"),OR(A89="All",AND(A89="Good",Estimate!$B$12="Good"),AND(A89="Better",Estimate!$B$12="Better"),AND(A89="Best",Estimate!$B$12="Best"))),COUNTIF($A$2:A89,"All")+IF(Estimate!$B$12="Good",COUNTIF($A$2:A89,"Good"),0)+IF(Estimate!$B$12="Better",COUNTIF($A$2:A89,"Better"),0)+IF(Estimate!$B$12="Best",COUNTIF($A$2:A89,"Best"),0),"")</f>
        <v/>
      </c>
      <c r="J89" s="16" t="str">
        <f>IF(COUNTA(A89:F89)=0,"",IF(OR(NOT(OR(A89="All",A89="Good",A89="Better",A89="Best")),NOT(OR(B89="Labor",B89="Material",B89="Equipment",B89="Subcontract")),NOT(ISNUMBER(D89)),AND(F89&lt;&gt;"",NOT(ISNUMBER(F89))),IF(B89="Labor",F89&lt;&gt;"",F89="")),"Check inputs",IF(OR(D89&lt;0,AND(ISNUMBER(F89),F89&lt;0)),"Check inputs","OK")))</f>
        <v/>
      </c>
    </row>
    <row r="90" spans="1:10" x14ac:dyDescent="0.25">
      <c r="A90" s="13"/>
      <c r="B90" s="13"/>
      <c r="C90" s="13"/>
      <c r="D90" s="22"/>
      <c r="E90" s="13"/>
      <c r="F90" s="14"/>
      <c r="G90" s="23" t="str">
        <f>IF(COUNTA(A90:F90)=0,"",IF(B90="Labor",IF(ISNUMBER(Presets!$I$4),Presets!$I$4,""),IF(OR(B90="Material",B90="Equipment",B90="Subcontract"),IF(AND(ISNUMBER(F90),ISNUMBER(IF(B90="Material",Presets!$I$5,IF(B90="Equipment",Presets!$I$6,Presets!$I$7)))),F90*(1+IF(B90="Material",Presets!$I$5,IF(B90="Equipment",Presets!$I$6,Presets!$I$7))),""),"")))</f>
        <v/>
      </c>
      <c r="H90" s="23" t="str">
        <f>IF(AND(ISNUMBER(D90),ISNUMBER(G90)),D90*G90,"")</f>
        <v/>
      </c>
      <c r="I90" s="18" t="str">
        <f>IF(AND(OR(Estimate!$B$12="Good",Estimate!$B$12="Better",Estimate!$B$12="Best"),OR(A90="All",AND(A90="Good",Estimate!$B$12="Good"),AND(A90="Better",Estimate!$B$12="Better"),AND(A90="Best",Estimate!$B$12="Best"))),COUNTIF($A$2:A90,"All")+IF(Estimate!$B$12="Good",COUNTIF($A$2:A90,"Good"),0)+IF(Estimate!$B$12="Better",COUNTIF($A$2:A90,"Better"),0)+IF(Estimate!$B$12="Best",COUNTIF($A$2:A90,"Best"),0),"")</f>
        <v/>
      </c>
      <c r="J90" s="16" t="str">
        <f>IF(COUNTA(A90:F90)=0,"",IF(OR(NOT(OR(A90="All",A90="Good",A90="Better",A90="Best")),NOT(OR(B90="Labor",B90="Material",B90="Equipment",B90="Subcontract")),NOT(ISNUMBER(D90)),AND(F90&lt;&gt;"",NOT(ISNUMBER(F90))),IF(B90="Labor",F90&lt;&gt;"",F90="")),"Check inputs",IF(OR(D90&lt;0,AND(ISNUMBER(F90),F90&lt;0)),"Check inputs","OK")))</f>
        <v/>
      </c>
    </row>
    <row r="91" spans="1:10" x14ac:dyDescent="0.25">
      <c r="A91" s="13"/>
      <c r="B91" s="13"/>
      <c r="C91" s="13"/>
      <c r="D91" s="22"/>
      <c r="E91" s="13"/>
      <c r="F91" s="14"/>
      <c r="G91" s="23" t="str">
        <f>IF(COUNTA(A91:F91)=0,"",IF(B91="Labor",IF(ISNUMBER(Presets!$I$4),Presets!$I$4,""),IF(OR(B91="Material",B91="Equipment",B91="Subcontract"),IF(AND(ISNUMBER(F91),ISNUMBER(IF(B91="Material",Presets!$I$5,IF(B91="Equipment",Presets!$I$6,Presets!$I$7)))),F91*(1+IF(B91="Material",Presets!$I$5,IF(B91="Equipment",Presets!$I$6,Presets!$I$7))),""),"")))</f>
        <v/>
      </c>
      <c r="H91" s="23" t="str">
        <f>IF(AND(ISNUMBER(D91),ISNUMBER(G91)),D91*G91,"")</f>
        <v/>
      </c>
      <c r="I91" s="18" t="str">
        <f>IF(AND(OR(Estimate!$B$12="Good",Estimate!$B$12="Better",Estimate!$B$12="Best"),OR(A91="All",AND(A91="Good",Estimate!$B$12="Good"),AND(A91="Better",Estimate!$B$12="Better"),AND(A91="Best",Estimate!$B$12="Best"))),COUNTIF($A$2:A91,"All")+IF(Estimate!$B$12="Good",COUNTIF($A$2:A91,"Good"),0)+IF(Estimate!$B$12="Better",COUNTIF($A$2:A91,"Better"),0)+IF(Estimate!$B$12="Best",COUNTIF($A$2:A91,"Best"),0),"")</f>
        <v/>
      </c>
      <c r="J91" s="16" t="str">
        <f>IF(COUNTA(A91:F91)=0,"",IF(OR(NOT(OR(A91="All",A91="Good",A91="Better",A91="Best")),NOT(OR(B91="Labor",B91="Material",B91="Equipment",B91="Subcontract")),NOT(ISNUMBER(D91)),AND(F91&lt;&gt;"",NOT(ISNUMBER(F91))),IF(B91="Labor",F91&lt;&gt;"",F91="")),"Check inputs",IF(OR(D91&lt;0,AND(ISNUMBER(F91),F91&lt;0)),"Check inputs","OK")))</f>
        <v/>
      </c>
    </row>
    <row r="92" spans="1:10" x14ac:dyDescent="0.25">
      <c r="A92" s="13"/>
      <c r="B92" s="13"/>
      <c r="C92" s="13"/>
      <c r="D92" s="22"/>
      <c r="E92" s="13"/>
      <c r="F92" s="14"/>
      <c r="G92" s="23" t="str">
        <f>IF(COUNTA(A92:F92)=0,"",IF(B92="Labor",IF(ISNUMBER(Presets!$I$4),Presets!$I$4,""),IF(OR(B92="Material",B92="Equipment",B92="Subcontract"),IF(AND(ISNUMBER(F92),ISNUMBER(IF(B92="Material",Presets!$I$5,IF(B92="Equipment",Presets!$I$6,Presets!$I$7)))),F92*(1+IF(B92="Material",Presets!$I$5,IF(B92="Equipment",Presets!$I$6,Presets!$I$7))),""),"")))</f>
        <v/>
      </c>
      <c r="H92" s="23" t="str">
        <f>IF(AND(ISNUMBER(D92),ISNUMBER(G92)),D92*G92,"")</f>
        <v/>
      </c>
      <c r="I92" s="18" t="str">
        <f>IF(AND(OR(Estimate!$B$12="Good",Estimate!$B$12="Better",Estimate!$B$12="Best"),OR(A92="All",AND(A92="Good",Estimate!$B$12="Good"),AND(A92="Better",Estimate!$B$12="Better"),AND(A92="Best",Estimate!$B$12="Best"))),COUNTIF($A$2:A92,"All")+IF(Estimate!$B$12="Good",COUNTIF($A$2:A92,"Good"),0)+IF(Estimate!$B$12="Better",COUNTIF($A$2:A92,"Better"),0)+IF(Estimate!$B$12="Best",COUNTIF($A$2:A92,"Best"),0),"")</f>
        <v/>
      </c>
      <c r="J92" s="16" t="str">
        <f>IF(COUNTA(A92:F92)=0,"",IF(OR(NOT(OR(A92="All",A92="Good",A92="Better",A92="Best")),NOT(OR(B92="Labor",B92="Material",B92="Equipment",B92="Subcontract")),NOT(ISNUMBER(D92)),AND(F92&lt;&gt;"",NOT(ISNUMBER(F92))),IF(B92="Labor",F92&lt;&gt;"",F92="")),"Check inputs",IF(OR(D92&lt;0,AND(ISNUMBER(F92),F92&lt;0)),"Check inputs","OK")))</f>
        <v/>
      </c>
    </row>
    <row r="93" spans="1:10" x14ac:dyDescent="0.25">
      <c r="A93" s="13"/>
      <c r="B93" s="13"/>
      <c r="C93" s="13"/>
      <c r="D93" s="22"/>
      <c r="E93" s="13"/>
      <c r="F93" s="14"/>
      <c r="G93" s="23" t="str">
        <f>IF(COUNTA(A93:F93)=0,"",IF(B93="Labor",IF(ISNUMBER(Presets!$I$4),Presets!$I$4,""),IF(OR(B93="Material",B93="Equipment",B93="Subcontract"),IF(AND(ISNUMBER(F93),ISNUMBER(IF(B93="Material",Presets!$I$5,IF(B93="Equipment",Presets!$I$6,Presets!$I$7)))),F93*(1+IF(B93="Material",Presets!$I$5,IF(B93="Equipment",Presets!$I$6,Presets!$I$7))),""),"")))</f>
        <v/>
      </c>
      <c r="H93" s="23" t="str">
        <f>IF(AND(ISNUMBER(D93),ISNUMBER(G93)),D93*G93,"")</f>
        <v/>
      </c>
      <c r="I93" s="18" t="str">
        <f>IF(AND(OR(Estimate!$B$12="Good",Estimate!$B$12="Better",Estimate!$B$12="Best"),OR(A93="All",AND(A93="Good",Estimate!$B$12="Good"),AND(A93="Better",Estimate!$B$12="Better"),AND(A93="Best",Estimate!$B$12="Best"))),COUNTIF($A$2:A93,"All")+IF(Estimate!$B$12="Good",COUNTIF($A$2:A93,"Good"),0)+IF(Estimate!$B$12="Better",COUNTIF($A$2:A93,"Better"),0)+IF(Estimate!$B$12="Best",COUNTIF($A$2:A93,"Best"),0),"")</f>
        <v/>
      </c>
      <c r="J93" s="16" t="str">
        <f>IF(COUNTA(A93:F93)=0,"",IF(OR(NOT(OR(A93="All",A93="Good",A93="Better",A93="Best")),NOT(OR(B93="Labor",B93="Material",B93="Equipment",B93="Subcontract")),NOT(ISNUMBER(D93)),AND(F93&lt;&gt;"",NOT(ISNUMBER(F93))),IF(B93="Labor",F93&lt;&gt;"",F93="")),"Check inputs",IF(OR(D93&lt;0,AND(ISNUMBER(F93),F93&lt;0)),"Check inputs","OK")))</f>
        <v/>
      </c>
    </row>
    <row r="94" spans="1:10" x14ac:dyDescent="0.25">
      <c r="A94" s="13"/>
      <c r="B94" s="13"/>
      <c r="C94" s="13"/>
      <c r="D94" s="22"/>
      <c r="E94" s="13"/>
      <c r="F94" s="14"/>
      <c r="G94" s="23" t="str">
        <f>IF(COUNTA(A94:F94)=0,"",IF(B94="Labor",IF(ISNUMBER(Presets!$I$4),Presets!$I$4,""),IF(OR(B94="Material",B94="Equipment",B94="Subcontract"),IF(AND(ISNUMBER(F94),ISNUMBER(IF(B94="Material",Presets!$I$5,IF(B94="Equipment",Presets!$I$6,Presets!$I$7)))),F94*(1+IF(B94="Material",Presets!$I$5,IF(B94="Equipment",Presets!$I$6,Presets!$I$7))),""),"")))</f>
        <v/>
      </c>
      <c r="H94" s="23" t="str">
        <f>IF(AND(ISNUMBER(D94),ISNUMBER(G94)),D94*G94,"")</f>
        <v/>
      </c>
      <c r="I94" s="18" t="str">
        <f>IF(AND(OR(Estimate!$B$12="Good",Estimate!$B$12="Better",Estimate!$B$12="Best"),OR(A94="All",AND(A94="Good",Estimate!$B$12="Good"),AND(A94="Better",Estimate!$B$12="Better"),AND(A94="Best",Estimate!$B$12="Best"))),COUNTIF($A$2:A94,"All")+IF(Estimate!$B$12="Good",COUNTIF($A$2:A94,"Good"),0)+IF(Estimate!$B$12="Better",COUNTIF($A$2:A94,"Better"),0)+IF(Estimate!$B$12="Best",COUNTIF($A$2:A94,"Best"),0),"")</f>
        <v/>
      </c>
      <c r="J94" s="16" t="str">
        <f>IF(COUNTA(A94:F94)=0,"",IF(OR(NOT(OR(A94="All",A94="Good",A94="Better",A94="Best")),NOT(OR(B94="Labor",B94="Material",B94="Equipment",B94="Subcontract")),NOT(ISNUMBER(D94)),AND(F94&lt;&gt;"",NOT(ISNUMBER(F94))),IF(B94="Labor",F94&lt;&gt;"",F94="")),"Check inputs",IF(OR(D94&lt;0,AND(ISNUMBER(F94),F94&lt;0)),"Check inputs","OK")))</f>
        <v/>
      </c>
    </row>
    <row r="95" spans="1:10" x14ac:dyDescent="0.25">
      <c r="A95" s="13"/>
      <c r="B95" s="13"/>
      <c r="C95" s="13"/>
      <c r="D95" s="22"/>
      <c r="E95" s="13"/>
      <c r="F95" s="14"/>
      <c r="G95" s="23" t="str">
        <f>IF(COUNTA(A95:F95)=0,"",IF(B95="Labor",IF(ISNUMBER(Presets!$I$4),Presets!$I$4,""),IF(OR(B95="Material",B95="Equipment",B95="Subcontract"),IF(AND(ISNUMBER(F95),ISNUMBER(IF(B95="Material",Presets!$I$5,IF(B95="Equipment",Presets!$I$6,Presets!$I$7)))),F95*(1+IF(B95="Material",Presets!$I$5,IF(B95="Equipment",Presets!$I$6,Presets!$I$7))),""),"")))</f>
        <v/>
      </c>
      <c r="H95" s="23" t="str">
        <f>IF(AND(ISNUMBER(D95),ISNUMBER(G95)),D95*G95,"")</f>
        <v/>
      </c>
      <c r="I95" s="18" t="str">
        <f>IF(AND(OR(Estimate!$B$12="Good",Estimate!$B$12="Better",Estimate!$B$12="Best"),OR(A95="All",AND(A95="Good",Estimate!$B$12="Good"),AND(A95="Better",Estimate!$B$12="Better"),AND(A95="Best",Estimate!$B$12="Best"))),COUNTIF($A$2:A95,"All")+IF(Estimate!$B$12="Good",COUNTIF($A$2:A95,"Good"),0)+IF(Estimate!$B$12="Better",COUNTIF($A$2:A95,"Better"),0)+IF(Estimate!$B$12="Best",COUNTIF($A$2:A95,"Best"),0),"")</f>
        <v/>
      </c>
      <c r="J95" s="16" t="str">
        <f>IF(COUNTA(A95:F95)=0,"",IF(OR(NOT(OR(A95="All",A95="Good",A95="Better",A95="Best")),NOT(OR(B95="Labor",B95="Material",B95="Equipment",B95="Subcontract")),NOT(ISNUMBER(D95)),AND(F95&lt;&gt;"",NOT(ISNUMBER(F95))),IF(B95="Labor",F95&lt;&gt;"",F95="")),"Check inputs",IF(OR(D95&lt;0,AND(ISNUMBER(F95),F95&lt;0)),"Check inputs","OK")))</f>
        <v/>
      </c>
    </row>
    <row r="96" spans="1:10" x14ac:dyDescent="0.25">
      <c r="A96" s="13"/>
      <c r="B96" s="13"/>
      <c r="C96" s="13"/>
      <c r="D96" s="22"/>
      <c r="E96" s="13"/>
      <c r="F96" s="14"/>
      <c r="G96" s="23" t="str">
        <f>IF(COUNTA(A96:F96)=0,"",IF(B96="Labor",IF(ISNUMBER(Presets!$I$4),Presets!$I$4,""),IF(OR(B96="Material",B96="Equipment",B96="Subcontract"),IF(AND(ISNUMBER(F96),ISNUMBER(IF(B96="Material",Presets!$I$5,IF(B96="Equipment",Presets!$I$6,Presets!$I$7)))),F96*(1+IF(B96="Material",Presets!$I$5,IF(B96="Equipment",Presets!$I$6,Presets!$I$7))),""),"")))</f>
        <v/>
      </c>
      <c r="H96" s="23" t="str">
        <f>IF(AND(ISNUMBER(D96),ISNUMBER(G96)),D96*G96,"")</f>
        <v/>
      </c>
      <c r="I96" s="18" t="str">
        <f>IF(AND(OR(Estimate!$B$12="Good",Estimate!$B$12="Better",Estimate!$B$12="Best"),OR(A96="All",AND(A96="Good",Estimate!$B$12="Good"),AND(A96="Better",Estimate!$B$12="Better"),AND(A96="Best",Estimate!$B$12="Best"))),COUNTIF($A$2:A96,"All")+IF(Estimate!$B$12="Good",COUNTIF($A$2:A96,"Good"),0)+IF(Estimate!$B$12="Better",COUNTIF($A$2:A96,"Better"),0)+IF(Estimate!$B$12="Best",COUNTIF($A$2:A96,"Best"),0),"")</f>
        <v/>
      </c>
      <c r="J96" s="16" t="str">
        <f>IF(COUNTA(A96:F96)=0,"",IF(OR(NOT(OR(A96="All",A96="Good",A96="Better",A96="Best")),NOT(OR(B96="Labor",B96="Material",B96="Equipment",B96="Subcontract")),NOT(ISNUMBER(D96)),AND(F96&lt;&gt;"",NOT(ISNUMBER(F96))),IF(B96="Labor",F96&lt;&gt;"",F96="")),"Check inputs",IF(OR(D96&lt;0,AND(ISNUMBER(F96),F96&lt;0)),"Check inputs","OK")))</f>
        <v/>
      </c>
    </row>
    <row r="97" spans="1:10" x14ac:dyDescent="0.25">
      <c r="A97" s="13"/>
      <c r="B97" s="13"/>
      <c r="C97" s="13"/>
      <c r="D97" s="22"/>
      <c r="E97" s="13"/>
      <c r="F97" s="14"/>
      <c r="G97" s="23" t="str">
        <f>IF(COUNTA(A97:F97)=0,"",IF(B97="Labor",IF(ISNUMBER(Presets!$I$4),Presets!$I$4,""),IF(OR(B97="Material",B97="Equipment",B97="Subcontract"),IF(AND(ISNUMBER(F97),ISNUMBER(IF(B97="Material",Presets!$I$5,IF(B97="Equipment",Presets!$I$6,Presets!$I$7)))),F97*(1+IF(B97="Material",Presets!$I$5,IF(B97="Equipment",Presets!$I$6,Presets!$I$7))),""),"")))</f>
        <v/>
      </c>
      <c r="H97" s="23" t="str">
        <f>IF(AND(ISNUMBER(D97),ISNUMBER(G97)),D97*G97,"")</f>
        <v/>
      </c>
      <c r="I97" s="18" t="str">
        <f>IF(AND(OR(Estimate!$B$12="Good",Estimate!$B$12="Better",Estimate!$B$12="Best"),OR(A97="All",AND(A97="Good",Estimate!$B$12="Good"),AND(A97="Better",Estimate!$B$12="Better"),AND(A97="Best",Estimate!$B$12="Best"))),COUNTIF($A$2:A97,"All")+IF(Estimate!$B$12="Good",COUNTIF($A$2:A97,"Good"),0)+IF(Estimate!$B$12="Better",COUNTIF($A$2:A97,"Better"),0)+IF(Estimate!$B$12="Best",COUNTIF($A$2:A97,"Best"),0),"")</f>
        <v/>
      </c>
      <c r="J97" s="16" t="str">
        <f>IF(COUNTA(A97:F97)=0,"",IF(OR(NOT(OR(A97="All",A97="Good",A97="Better",A97="Best")),NOT(OR(B97="Labor",B97="Material",B97="Equipment",B97="Subcontract")),NOT(ISNUMBER(D97)),AND(F97&lt;&gt;"",NOT(ISNUMBER(F97))),IF(B97="Labor",F97&lt;&gt;"",F97="")),"Check inputs",IF(OR(D97&lt;0,AND(ISNUMBER(F97),F97&lt;0)),"Check inputs","OK")))</f>
        <v/>
      </c>
    </row>
    <row r="98" spans="1:10" x14ac:dyDescent="0.25">
      <c r="A98" s="13"/>
      <c r="B98" s="13"/>
      <c r="C98" s="13"/>
      <c r="D98" s="22"/>
      <c r="E98" s="13"/>
      <c r="F98" s="14"/>
      <c r="G98" s="23" t="str">
        <f>IF(COUNTA(A98:F98)=0,"",IF(B98="Labor",IF(ISNUMBER(Presets!$I$4),Presets!$I$4,""),IF(OR(B98="Material",B98="Equipment",B98="Subcontract"),IF(AND(ISNUMBER(F98),ISNUMBER(IF(B98="Material",Presets!$I$5,IF(B98="Equipment",Presets!$I$6,Presets!$I$7)))),F98*(1+IF(B98="Material",Presets!$I$5,IF(B98="Equipment",Presets!$I$6,Presets!$I$7))),""),"")))</f>
        <v/>
      </c>
      <c r="H98" s="23" t="str">
        <f>IF(AND(ISNUMBER(D98),ISNUMBER(G98)),D98*G98,"")</f>
        <v/>
      </c>
      <c r="I98" s="18" t="str">
        <f>IF(AND(OR(Estimate!$B$12="Good",Estimate!$B$12="Better",Estimate!$B$12="Best"),OR(A98="All",AND(A98="Good",Estimate!$B$12="Good"),AND(A98="Better",Estimate!$B$12="Better"),AND(A98="Best",Estimate!$B$12="Best"))),COUNTIF($A$2:A98,"All")+IF(Estimate!$B$12="Good",COUNTIF($A$2:A98,"Good"),0)+IF(Estimate!$B$12="Better",COUNTIF($A$2:A98,"Better"),0)+IF(Estimate!$B$12="Best",COUNTIF($A$2:A98,"Best"),0),"")</f>
        <v/>
      </c>
      <c r="J98" s="16" t="str">
        <f>IF(COUNTA(A98:F98)=0,"",IF(OR(NOT(OR(A98="All",A98="Good",A98="Better",A98="Best")),NOT(OR(B98="Labor",B98="Material",B98="Equipment",B98="Subcontract")),NOT(ISNUMBER(D98)),AND(F98&lt;&gt;"",NOT(ISNUMBER(F98))),IF(B98="Labor",F98&lt;&gt;"",F98="")),"Check inputs",IF(OR(D98&lt;0,AND(ISNUMBER(F98),F98&lt;0)),"Check inputs","OK")))</f>
        <v/>
      </c>
    </row>
    <row r="99" spans="1:10" x14ac:dyDescent="0.25">
      <c r="A99" s="13"/>
      <c r="B99" s="13"/>
      <c r="C99" s="13"/>
      <c r="D99" s="22"/>
      <c r="E99" s="13"/>
      <c r="F99" s="14"/>
      <c r="G99" s="23" t="str">
        <f>IF(COUNTA(A99:F99)=0,"",IF(B99="Labor",IF(ISNUMBER(Presets!$I$4),Presets!$I$4,""),IF(OR(B99="Material",B99="Equipment",B99="Subcontract"),IF(AND(ISNUMBER(F99),ISNUMBER(IF(B99="Material",Presets!$I$5,IF(B99="Equipment",Presets!$I$6,Presets!$I$7)))),F99*(1+IF(B99="Material",Presets!$I$5,IF(B99="Equipment",Presets!$I$6,Presets!$I$7))),""),"")))</f>
        <v/>
      </c>
      <c r="H99" s="23" t="str">
        <f>IF(AND(ISNUMBER(D99),ISNUMBER(G99)),D99*G99,"")</f>
        <v/>
      </c>
      <c r="I99" s="18" t="str">
        <f>IF(AND(OR(Estimate!$B$12="Good",Estimate!$B$12="Better",Estimate!$B$12="Best"),OR(A99="All",AND(A99="Good",Estimate!$B$12="Good"),AND(A99="Better",Estimate!$B$12="Better"),AND(A99="Best",Estimate!$B$12="Best"))),COUNTIF($A$2:A99,"All")+IF(Estimate!$B$12="Good",COUNTIF($A$2:A99,"Good"),0)+IF(Estimate!$B$12="Better",COUNTIF($A$2:A99,"Better"),0)+IF(Estimate!$B$12="Best",COUNTIF($A$2:A99,"Best"),0),"")</f>
        <v/>
      </c>
      <c r="J99" s="16" t="str">
        <f>IF(COUNTA(A99:F99)=0,"",IF(OR(NOT(OR(A99="All",A99="Good",A99="Better",A99="Best")),NOT(OR(B99="Labor",B99="Material",B99="Equipment",B99="Subcontract")),NOT(ISNUMBER(D99)),AND(F99&lt;&gt;"",NOT(ISNUMBER(F99))),IF(B99="Labor",F99&lt;&gt;"",F99="")),"Check inputs",IF(OR(D99&lt;0,AND(ISNUMBER(F99),F99&lt;0)),"Check inputs","OK")))</f>
        <v/>
      </c>
    </row>
    <row r="100" spans="1:10" x14ac:dyDescent="0.25">
      <c r="A100" s="13"/>
      <c r="B100" s="13"/>
      <c r="C100" s="13"/>
      <c r="D100" s="22"/>
      <c r="E100" s="13"/>
      <c r="F100" s="14"/>
      <c r="G100" s="23" t="str">
        <f>IF(COUNTA(A100:F100)=0,"",IF(B100="Labor",IF(ISNUMBER(Presets!$I$4),Presets!$I$4,""),IF(OR(B100="Material",B100="Equipment",B100="Subcontract"),IF(AND(ISNUMBER(F100),ISNUMBER(IF(B100="Material",Presets!$I$5,IF(B100="Equipment",Presets!$I$6,Presets!$I$7)))),F100*(1+IF(B100="Material",Presets!$I$5,IF(B100="Equipment",Presets!$I$6,Presets!$I$7))),""),"")))</f>
        <v/>
      </c>
      <c r="H100" s="23" t="str">
        <f>IF(AND(ISNUMBER(D100),ISNUMBER(G100)),D100*G100,"")</f>
        <v/>
      </c>
      <c r="I100" s="18" t="str">
        <f>IF(AND(OR(Estimate!$B$12="Good",Estimate!$B$12="Better",Estimate!$B$12="Best"),OR(A100="All",AND(A100="Good",Estimate!$B$12="Good"),AND(A100="Better",Estimate!$B$12="Better"),AND(A100="Best",Estimate!$B$12="Best"))),COUNTIF($A$2:A100,"All")+IF(Estimate!$B$12="Good",COUNTIF($A$2:A100,"Good"),0)+IF(Estimate!$B$12="Better",COUNTIF($A$2:A100,"Better"),0)+IF(Estimate!$B$12="Best",COUNTIF($A$2:A100,"Best"),0),"")</f>
        <v/>
      </c>
      <c r="J100" s="16" t="str">
        <f>IF(COUNTA(A100:F100)=0,"",IF(OR(NOT(OR(A100="All",A100="Good",A100="Better",A100="Best")),NOT(OR(B100="Labor",B100="Material",B100="Equipment",B100="Subcontract")),NOT(ISNUMBER(D100)),AND(F100&lt;&gt;"",NOT(ISNUMBER(F100))),IF(B100="Labor",F100&lt;&gt;"",F100="")),"Check inputs",IF(OR(D100&lt;0,AND(ISNUMBER(F100),F100&lt;0)),"Check inputs","OK")))</f>
        <v/>
      </c>
    </row>
    <row r="101" spans="1:10" x14ac:dyDescent="0.25">
      <c r="A101" s="13"/>
      <c r="B101" s="13"/>
      <c r="C101" s="13"/>
      <c r="D101" s="22"/>
      <c r="E101" s="13"/>
      <c r="F101" s="14"/>
      <c r="G101" s="23" t="str">
        <f>IF(COUNTA(A101:F101)=0,"",IF(B101="Labor",IF(ISNUMBER(Presets!$I$4),Presets!$I$4,""),IF(OR(B101="Material",B101="Equipment",B101="Subcontract"),IF(AND(ISNUMBER(F101),ISNUMBER(IF(B101="Material",Presets!$I$5,IF(B101="Equipment",Presets!$I$6,Presets!$I$7)))),F101*(1+IF(B101="Material",Presets!$I$5,IF(B101="Equipment",Presets!$I$6,Presets!$I$7))),""),"")))</f>
        <v/>
      </c>
      <c r="H101" s="23" t="str">
        <f>IF(AND(ISNUMBER(D101),ISNUMBER(G101)),D101*G101,"")</f>
        <v/>
      </c>
      <c r="I101" s="18" t="str">
        <f>IF(AND(OR(Estimate!$B$12="Good",Estimate!$B$12="Better",Estimate!$B$12="Best"),OR(A101="All",AND(A101="Good",Estimate!$B$12="Good"),AND(A101="Better",Estimate!$B$12="Better"),AND(A101="Best",Estimate!$B$12="Best"))),COUNTIF($A$2:A101,"All")+IF(Estimate!$B$12="Good",COUNTIF($A$2:A101,"Good"),0)+IF(Estimate!$B$12="Better",COUNTIF($A$2:A101,"Better"),0)+IF(Estimate!$B$12="Best",COUNTIF($A$2:A101,"Best"),0),"")</f>
        <v/>
      </c>
      <c r="J101" s="16" t="str">
        <f>IF(COUNTA(A101:F101)=0,"",IF(OR(NOT(OR(A101="All",A101="Good",A101="Better",A101="Best")),NOT(OR(B101="Labor",B101="Material",B101="Equipment",B101="Subcontract")),NOT(ISNUMBER(D101)),AND(F101&lt;&gt;"",NOT(ISNUMBER(F101))),IF(B101="Labor",F101&lt;&gt;"",F101="")),"Check inputs",IF(OR(D101&lt;0,AND(ISNUMBER(F101),F101&lt;0)),"Check inputs","OK")))</f>
        <v/>
      </c>
    </row>
    <row r="102" spans="1:10" x14ac:dyDescent="0.25">
      <c r="A102" s="13"/>
      <c r="B102" s="13"/>
      <c r="C102" s="13"/>
      <c r="D102" s="22"/>
      <c r="E102" s="13"/>
      <c r="F102" s="14"/>
      <c r="G102" s="23" t="str">
        <f>IF(COUNTA(A102:F102)=0,"",IF(B102="Labor",IF(ISNUMBER(Presets!$I$4),Presets!$I$4,""),IF(OR(B102="Material",B102="Equipment",B102="Subcontract"),IF(AND(ISNUMBER(F102),ISNUMBER(IF(B102="Material",Presets!$I$5,IF(B102="Equipment",Presets!$I$6,Presets!$I$7)))),F102*(1+IF(B102="Material",Presets!$I$5,IF(B102="Equipment",Presets!$I$6,Presets!$I$7))),""),"")))</f>
        <v/>
      </c>
      <c r="H102" s="23" t="str">
        <f>IF(AND(ISNUMBER(D102),ISNUMBER(G102)),D102*G102,"")</f>
        <v/>
      </c>
      <c r="I102" s="18" t="str">
        <f>IF(AND(OR(Estimate!$B$12="Good",Estimate!$B$12="Better",Estimate!$B$12="Best"),OR(A102="All",AND(A102="Good",Estimate!$B$12="Good"),AND(A102="Better",Estimate!$B$12="Better"),AND(A102="Best",Estimate!$B$12="Best"))),COUNTIF($A$2:A102,"All")+IF(Estimate!$B$12="Good",COUNTIF($A$2:A102,"Good"),0)+IF(Estimate!$B$12="Better",COUNTIF($A$2:A102,"Better"),0)+IF(Estimate!$B$12="Best",COUNTIF($A$2:A102,"Best"),0),"")</f>
        <v/>
      </c>
      <c r="J102" s="16" t="str">
        <f>IF(COUNTA(A102:F102)=0,"",IF(OR(NOT(OR(A102="All",A102="Good",A102="Better",A102="Best")),NOT(OR(B102="Labor",B102="Material",B102="Equipment",B102="Subcontract")),NOT(ISNUMBER(D102)),AND(F102&lt;&gt;"",NOT(ISNUMBER(F102))),IF(B102="Labor",F102&lt;&gt;"",F102="")),"Check inputs",IF(OR(D102&lt;0,AND(ISNUMBER(F102),F102&lt;0)),"Check inputs","OK")))</f>
        <v/>
      </c>
    </row>
    <row r="103" spans="1:10" x14ac:dyDescent="0.25">
      <c r="A103" s="13"/>
      <c r="B103" s="13"/>
      <c r="C103" s="13"/>
      <c r="D103" s="22"/>
      <c r="E103" s="13"/>
      <c r="F103" s="14"/>
      <c r="G103" s="23" t="str">
        <f>IF(COUNTA(A103:F103)=0,"",IF(B103="Labor",IF(ISNUMBER(Presets!$I$4),Presets!$I$4,""),IF(OR(B103="Material",B103="Equipment",B103="Subcontract"),IF(AND(ISNUMBER(F103),ISNUMBER(IF(B103="Material",Presets!$I$5,IF(B103="Equipment",Presets!$I$6,Presets!$I$7)))),F103*(1+IF(B103="Material",Presets!$I$5,IF(B103="Equipment",Presets!$I$6,Presets!$I$7))),""),"")))</f>
        <v/>
      </c>
      <c r="H103" s="23" t="str">
        <f>IF(AND(ISNUMBER(D103),ISNUMBER(G103)),D103*G103,"")</f>
        <v/>
      </c>
      <c r="I103" s="18" t="str">
        <f>IF(AND(OR(Estimate!$B$12="Good",Estimate!$B$12="Better",Estimate!$B$12="Best"),OR(A103="All",AND(A103="Good",Estimate!$B$12="Good"),AND(A103="Better",Estimate!$B$12="Better"),AND(A103="Best",Estimate!$B$12="Best"))),COUNTIF($A$2:A103,"All")+IF(Estimate!$B$12="Good",COUNTIF($A$2:A103,"Good"),0)+IF(Estimate!$B$12="Better",COUNTIF($A$2:A103,"Better"),0)+IF(Estimate!$B$12="Best",COUNTIF($A$2:A103,"Best"),0),"")</f>
        <v/>
      </c>
      <c r="J103" s="16" t="str">
        <f>IF(COUNTA(A103:F103)=0,"",IF(OR(NOT(OR(A103="All",A103="Good",A103="Better",A103="Best")),NOT(OR(B103="Labor",B103="Material",B103="Equipment",B103="Subcontract")),NOT(ISNUMBER(D103)),AND(F103&lt;&gt;"",NOT(ISNUMBER(F103))),IF(B103="Labor",F103&lt;&gt;"",F103="")),"Check inputs",IF(OR(D103&lt;0,AND(ISNUMBER(F103),F103&lt;0)),"Check inputs","OK")))</f>
        <v/>
      </c>
    </row>
    <row r="104" spans="1:10" x14ac:dyDescent="0.25">
      <c r="A104" s="13"/>
      <c r="B104" s="13"/>
      <c r="C104" s="13"/>
      <c r="D104" s="22"/>
      <c r="E104" s="13"/>
      <c r="F104" s="14"/>
      <c r="G104" s="23" t="str">
        <f>IF(COUNTA(A104:F104)=0,"",IF(B104="Labor",IF(ISNUMBER(Presets!$I$4),Presets!$I$4,""),IF(OR(B104="Material",B104="Equipment",B104="Subcontract"),IF(AND(ISNUMBER(F104),ISNUMBER(IF(B104="Material",Presets!$I$5,IF(B104="Equipment",Presets!$I$6,Presets!$I$7)))),F104*(1+IF(B104="Material",Presets!$I$5,IF(B104="Equipment",Presets!$I$6,Presets!$I$7))),""),"")))</f>
        <v/>
      </c>
      <c r="H104" s="23" t="str">
        <f>IF(AND(ISNUMBER(D104),ISNUMBER(G104)),D104*G104,"")</f>
        <v/>
      </c>
      <c r="I104" s="18" t="str">
        <f>IF(AND(OR(Estimate!$B$12="Good",Estimate!$B$12="Better",Estimate!$B$12="Best"),OR(A104="All",AND(A104="Good",Estimate!$B$12="Good"),AND(A104="Better",Estimate!$B$12="Better"),AND(A104="Best",Estimate!$B$12="Best"))),COUNTIF($A$2:A104,"All")+IF(Estimate!$B$12="Good",COUNTIF($A$2:A104,"Good"),0)+IF(Estimate!$B$12="Better",COUNTIF($A$2:A104,"Better"),0)+IF(Estimate!$B$12="Best",COUNTIF($A$2:A104,"Best"),0),"")</f>
        <v/>
      </c>
      <c r="J104" s="16" t="str">
        <f>IF(COUNTA(A104:F104)=0,"",IF(OR(NOT(OR(A104="All",A104="Good",A104="Better",A104="Best")),NOT(OR(B104="Labor",B104="Material",B104="Equipment",B104="Subcontract")),NOT(ISNUMBER(D104)),AND(F104&lt;&gt;"",NOT(ISNUMBER(F104))),IF(B104="Labor",F104&lt;&gt;"",F104="")),"Check inputs",IF(OR(D104&lt;0,AND(ISNUMBER(F104),F104&lt;0)),"Check inputs","OK")))</f>
        <v/>
      </c>
    </row>
    <row r="105" spans="1:10" x14ac:dyDescent="0.25">
      <c r="A105" s="13"/>
      <c r="B105" s="13"/>
      <c r="C105" s="13"/>
      <c r="D105" s="22"/>
      <c r="E105" s="13"/>
      <c r="F105" s="14"/>
      <c r="G105" s="23" t="str">
        <f>IF(COUNTA(A105:F105)=0,"",IF(B105="Labor",IF(ISNUMBER(Presets!$I$4),Presets!$I$4,""),IF(OR(B105="Material",B105="Equipment",B105="Subcontract"),IF(AND(ISNUMBER(F105),ISNUMBER(IF(B105="Material",Presets!$I$5,IF(B105="Equipment",Presets!$I$6,Presets!$I$7)))),F105*(1+IF(B105="Material",Presets!$I$5,IF(B105="Equipment",Presets!$I$6,Presets!$I$7))),""),"")))</f>
        <v/>
      </c>
      <c r="H105" s="23" t="str">
        <f>IF(AND(ISNUMBER(D105),ISNUMBER(G105)),D105*G105,"")</f>
        <v/>
      </c>
      <c r="I105" s="18" t="str">
        <f>IF(AND(OR(Estimate!$B$12="Good",Estimate!$B$12="Better",Estimate!$B$12="Best"),OR(A105="All",AND(A105="Good",Estimate!$B$12="Good"),AND(A105="Better",Estimate!$B$12="Better"),AND(A105="Best",Estimate!$B$12="Best"))),COUNTIF($A$2:A105,"All")+IF(Estimate!$B$12="Good",COUNTIF($A$2:A105,"Good"),0)+IF(Estimate!$B$12="Better",COUNTIF($A$2:A105,"Better"),0)+IF(Estimate!$B$12="Best",COUNTIF($A$2:A105,"Best"),0),"")</f>
        <v/>
      </c>
      <c r="J105" s="16" t="str">
        <f>IF(COUNTA(A105:F105)=0,"",IF(OR(NOT(OR(A105="All",A105="Good",A105="Better",A105="Best")),NOT(OR(B105="Labor",B105="Material",B105="Equipment",B105="Subcontract")),NOT(ISNUMBER(D105)),AND(F105&lt;&gt;"",NOT(ISNUMBER(F105))),IF(B105="Labor",F105&lt;&gt;"",F105="")),"Check inputs",IF(OR(D105&lt;0,AND(ISNUMBER(F105),F105&lt;0)),"Check inputs","OK")))</f>
        <v/>
      </c>
    </row>
    <row r="106" spans="1:10" x14ac:dyDescent="0.25">
      <c r="A106" s="13"/>
      <c r="B106" s="13"/>
      <c r="C106" s="13"/>
      <c r="D106" s="22"/>
      <c r="E106" s="13"/>
      <c r="F106" s="14"/>
      <c r="G106" s="23" t="str">
        <f>IF(COUNTA(A106:F106)=0,"",IF(B106="Labor",IF(ISNUMBER(Presets!$I$4),Presets!$I$4,""),IF(OR(B106="Material",B106="Equipment",B106="Subcontract"),IF(AND(ISNUMBER(F106),ISNUMBER(IF(B106="Material",Presets!$I$5,IF(B106="Equipment",Presets!$I$6,Presets!$I$7)))),F106*(1+IF(B106="Material",Presets!$I$5,IF(B106="Equipment",Presets!$I$6,Presets!$I$7))),""),"")))</f>
        <v/>
      </c>
      <c r="H106" s="23" t="str">
        <f>IF(AND(ISNUMBER(D106),ISNUMBER(G106)),D106*G106,"")</f>
        <v/>
      </c>
      <c r="I106" s="18" t="str">
        <f>IF(AND(OR(Estimate!$B$12="Good",Estimate!$B$12="Better",Estimate!$B$12="Best"),OR(A106="All",AND(A106="Good",Estimate!$B$12="Good"),AND(A106="Better",Estimate!$B$12="Better"),AND(A106="Best",Estimate!$B$12="Best"))),COUNTIF($A$2:A106,"All")+IF(Estimate!$B$12="Good",COUNTIF($A$2:A106,"Good"),0)+IF(Estimate!$B$12="Better",COUNTIF($A$2:A106,"Better"),0)+IF(Estimate!$B$12="Best",COUNTIF($A$2:A106,"Best"),0),"")</f>
        <v/>
      </c>
      <c r="J106" s="16" t="str">
        <f>IF(COUNTA(A106:F106)=0,"",IF(OR(NOT(OR(A106="All",A106="Good",A106="Better",A106="Best")),NOT(OR(B106="Labor",B106="Material",B106="Equipment",B106="Subcontract")),NOT(ISNUMBER(D106)),AND(F106&lt;&gt;"",NOT(ISNUMBER(F106))),IF(B106="Labor",F106&lt;&gt;"",F106="")),"Check inputs",IF(OR(D106&lt;0,AND(ISNUMBER(F106),F106&lt;0)),"Check inputs","OK")))</f>
        <v/>
      </c>
    </row>
    <row r="107" spans="1:10" x14ac:dyDescent="0.25">
      <c r="A107" s="13"/>
      <c r="B107" s="13"/>
      <c r="C107" s="13"/>
      <c r="D107" s="22"/>
      <c r="E107" s="13"/>
      <c r="F107" s="14"/>
      <c r="G107" s="23" t="str">
        <f>IF(COUNTA(A107:F107)=0,"",IF(B107="Labor",IF(ISNUMBER(Presets!$I$4),Presets!$I$4,""),IF(OR(B107="Material",B107="Equipment",B107="Subcontract"),IF(AND(ISNUMBER(F107),ISNUMBER(IF(B107="Material",Presets!$I$5,IF(B107="Equipment",Presets!$I$6,Presets!$I$7)))),F107*(1+IF(B107="Material",Presets!$I$5,IF(B107="Equipment",Presets!$I$6,Presets!$I$7))),""),"")))</f>
        <v/>
      </c>
      <c r="H107" s="23" t="str">
        <f>IF(AND(ISNUMBER(D107),ISNUMBER(G107)),D107*G107,"")</f>
        <v/>
      </c>
      <c r="I107" s="18" t="str">
        <f>IF(AND(OR(Estimate!$B$12="Good",Estimate!$B$12="Better",Estimate!$B$12="Best"),OR(A107="All",AND(A107="Good",Estimate!$B$12="Good"),AND(A107="Better",Estimate!$B$12="Better"),AND(A107="Best",Estimate!$B$12="Best"))),COUNTIF($A$2:A107,"All")+IF(Estimate!$B$12="Good",COUNTIF($A$2:A107,"Good"),0)+IF(Estimate!$B$12="Better",COUNTIF($A$2:A107,"Better"),0)+IF(Estimate!$B$12="Best",COUNTIF($A$2:A107,"Best"),0),"")</f>
        <v/>
      </c>
      <c r="J107" s="16" t="str">
        <f>IF(COUNTA(A107:F107)=0,"",IF(OR(NOT(OR(A107="All",A107="Good",A107="Better",A107="Best")),NOT(OR(B107="Labor",B107="Material",B107="Equipment",B107="Subcontract")),NOT(ISNUMBER(D107)),AND(F107&lt;&gt;"",NOT(ISNUMBER(F107))),IF(B107="Labor",F107&lt;&gt;"",F107="")),"Check inputs",IF(OR(D107&lt;0,AND(ISNUMBER(F107),F107&lt;0)),"Check inputs","OK")))</f>
        <v/>
      </c>
    </row>
    <row r="108" spans="1:10" x14ac:dyDescent="0.25">
      <c r="A108" s="13"/>
      <c r="B108" s="13"/>
      <c r="C108" s="13"/>
      <c r="D108" s="22"/>
      <c r="E108" s="13"/>
      <c r="F108" s="14"/>
      <c r="G108" s="23" t="str">
        <f>IF(COUNTA(A108:F108)=0,"",IF(B108="Labor",IF(ISNUMBER(Presets!$I$4),Presets!$I$4,""),IF(OR(B108="Material",B108="Equipment",B108="Subcontract"),IF(AND(ISNUMBER(F108),ISNUMBER(IF(B108="Material",Presets!$I$5,IF(B108="Equipment",Presets!$I$6,Presets!$I$7)))),F108*(1+IF(B108="Material",Presets!$I$5,IF(B108="Equipment",Presets!$I$6,Presets!$I$7))),""),"")))</f>
        <v/>
      </c>
      <c r="H108" s="23" t="str">
        <f>IF(AND(ISNUMBER(D108),ISNUMBER(G108)),D108*G108,"")</f>
        <v/>
      </c>
      <c r="I108" s="18" t="str">
        <f>IF(AND(OR(Estimate!$B$12="Good",Estimate!$B$12="Better",Estimate!$B$12="Best"),OR(A108="All",AND(A108="Good",Estimate!$B$12="Good"),AND(A108="Better",Estimate!$B$12="Better"),AND(A108="Best",Estimate!$B$12="Best"))),COUNTIF($A$2:A108,"All")+IF(Estimate!$B$12="Good",COUNTIF($A$2:A108,"Good"),0)+IF(Estimate!$B$12="Better",COUNTIF($A$2:A108,"Better"),0)+IF(Estimate!$B$12="Best",COUNTIF($A$2:A108,"Best"),0),"")</f>
        <v/>
      </c>
      <c r="J108" s="16" t="str">
        <f>IF(COUNTA(A108:F108)=0,"",IF(OR(NOT(OR(A108="All",A108="Good",A108="Better",A108="Best")),NOT(OR(B108="Labor",B108="Material",B108="Equipment",B108="Subcontract")),NOT(ISNUMBER(D108)),AND(F108&lt;&gt;"",NOT(ISNUMBER(F108))),IF(B108="Labor",F108&lt;&gt;"",F108="")),"Check inputs",IF(OR(D108&lt;0,AND(ISNUMBER(F108),F108&lt;0)),"Check inputs","OK")))</f>
        <v/>
      </c>
    </row>
    <row r="109" spans="1:10" x14ac:dyDescent="0.25">
      <c r="A109" s="13"/>
      <c r="B109" s="13"/>
      <c r="C109" s="13"/>
      <c r="D109" s="22"/>
      <c r="E109" s="13"/>
      <c r="F109" s="14"/>
      <c r="G109" s="23" t="str">
        <f>IF(COUNTA(A109:F109)=0,"",IF(B109="Labor",IF(ISNUMBER(Presets!$I$4),Presets!$I$4,""),IF(OR(B109="Material",B109="Equipment",B109="Subcontract"),IF(AND(ISNUMBER(F109),ISNUMBER(IF(B109="Material",Presets!$I$5,IF(B109="Equipment",Presets!$I$6,Presets!$I$7)))),F109*(1+IF(B109="Material",Presets!$I$5,IF(B109="Equipment",Presets!$I$6,Presets!$I$7))),""),"")))</f>
        <v/>
      </c>
      <c r="H109" s="23" t="str">
        <f>IF(AND(ISNUMBER(D109),ISNUMBER(G109)),D109*G109,"")</f>
        <v/>
      </c>
      <c r="I109" s="18" t="str">
        <f>IF(AND(OR(Estimate!$B$12="Good",Estimate!$B$12="Better",Estimate!$B$12="Best"),OR(A109="All",AND(A109="Good",Estimate!$B$12="Good"),AND(A109="Better",Estimate!$B$12="Better"),AND(A109="Best",Estimate!$B$12="Best"))),COUNTIF($A$2:A109,"All")+IF(Estimate!$B$12="Good",COUNTIF($A$2:A109,"Good"),0)+IF(Estimate!$B$12="Better",COUNTIF($A$2:A109,"Better"),0)+IF(Estimate!$B$12="Best",COUNTIF($A$2:A109,"Best"),0),"")</f>
        <v/>
      </c>
      <c r="J109" s="16" t="str">
        <f>IF(COUNTA(A109:F109)=0,"",IF(OR(NOT(OR(A109="All",A109="Good",A109="Better",A109="Best")),NOT(OR(B109="Labor",B109="Material",B109="Equipment",B109="Subcontract")),NOT(ISNUMBER(D109)),AND(F109&lt;&gt;"",NOT(ISNUMBER(F109))),IF(B109="Labor",F109&lt;&gt;"",F109="")),"Check inputs",IF(OR(D109&lt;0,AND(ISNUMBER(F109),F109&lt;0)),"Check inputs","OK")))</f>
        <v/>
      </c>
    </row>
    <row r="110" spans="1:10" x14ac:dyDescent="0.25">
      <c r="A110" s="13"/>
      <c r="B110" s="13"/>
      <c r="C110" s="13"/>
      <c r="D110" s="22"/>
      <c r="E110" s="13"/>
      <c r="F110" s="14"/>
      <c r="G110" s="23" t="str">
        <f>IF(COUNTA(A110:F110)=0,"",IF(B110="Labor",IF(ISNUMBER(Presets!$I$4),Presets!$I$4,""),IF(OR(B110="Material",B110="Equipment",B110="Subcontract"),IF(AND(ISNUMBER(F110),ISNUMBER(IF(B110="Material",Presets!$I$5,IF(B110="Equipment",Presets!$I$6,Presets!$I$7)))),F110*(1+IF(B110="Material",Presets!$I$5,IF(B110="Equipment",Presets!$I$6,Presets!$I$7))),""),"")))</f>
        <v/>
      </c>
      <c r="H110" s="23" t="str">
        <f>IF(AND(ISNUMBER(D110),ISNUMBER(G110)),D110*G110,"")</f>
        <v/>
      </c>
      <c r="I110" s="18" t="str">
        <f>IF(AND(OR(Estimate!$B$12="Good",Estimate!$B$12="Better",Estimate!$B$12="Best"),OR(A110="All",AND(A110="Good",Estimate!$B$12="Good"),AND(A110="Better",Estimate!$B$12="Better"),AND(A110="Best",Estimate!$B$12="Best"))),COUNTIF($A$2:A110,"All")+IF(Estimate!$B$12="Good",COUNTIF($A$2:A110,"Good"),0)+IF(Estimate!$B$12="Better",COUNTIF($A$2:A110,"Better"),0)+IF(Estimate!$B$12="Best",COUNTIF($A$2:A110,"Best"),0),"")</f>
        <v/>
      </c>
      <c r="J110" s="16" t="str">
        <f>IF(COUNTA(A110:F110)=0,"",IF(OR(NOT(OR(A110="All",A110="Good",A110="Better",A110="Best")),NOT(OR(B110="Labor",B110="Material",B110="Equipment",B110="Subcontract")),NOT(ISNUMBER(D110)),AND(F110&lt;&gt;"",NOT(ISNUMBER(F110))),IF(B110="Labor",F110&lt;&gt;"",F110="")),"Check inputs",IF(OR(D110&lt;0,AND(ISNUMBER(F110),F110&lt;0)),"Check inputs","OK")))</f>
        <v/>
      </c>
    </row>
    <row r="111" spans="1:10" x14ac:dyDescent="0.25">
      <c r="A111" s="13"/>
      <c r="B111" s="13"/>
      <c r="C111" s="13"/>
      <c r="D111" s="22"/>
      <c r="E111" s="13"/>
      <c r="F111" s="14"/>
      <c r="G111" s="23" t="str">
        <f>IF(COUNTA(A111:F111)=0,"",IF(B111="Labor",IF(ISNUMBER(Presets!$I$4),Presets!$I$4,""),IF(OR(B111="Material",B111="Equipment",B111="Subcontract"),IF(AND(ISNUMBER(F111),ISNUMBER(IF(B111="Material",Presets!$I$5,IF(B111="Equipment",Presets!$I$6,Presets!$I$7)))),F111*(1+IF(B111="Material",Presets!$I$5,IF(B111="Equipment",Presets!$I$6,Presets!$I$7))),""),"")))</f>
        <v/>
      </c>
      <c r="H111" s="23" t="str">
        <f>IF(AND(ISNUMBER(D111),ISNUMBER(G111)),D111*G111,"")</f>
        <v/>
      </c>
      <c r="I111" s="18" t="str">
        <f>IF(AND(OR(Estimate!$B$12="Good",Estimate!$B$12="Better",Estimate!$B$12="Best"),OR(A111="All",AND(A111="Good",Estimate!$B$12="Good"),AND(A111="Better",Estimate!$B$12="Better"),AND(A111="Best",Estimate!$B$12="Best"))),COUNTIF($A$2:A111,"All")+IF(Estimate!$B$12="Good",COUNTIF($A$2:A111,"Good"),0)+IF(Estimate!$B$12="Better",COUNTIF($A$2:A111,"Better"),0)+IF(Estimate!$B$12="Best",COUNTIF($A$2:A111,"Best"),0),"")</f>
        <v/>
      </c>
      <c r="J111" s="16" t="str">
        <f>IF(COUNTA(A111:F111)=0,"",IF(OR(NOT(OR(A111="All",A111="Good",A111="Better",A111="Best")),NOT(OR(B111="Labor",B111="Material",B111="Equipment",B111="Subcontract")),NOT(ISNUMBER(D111)),AND(F111&lt;&gt;"",NOT(ISNUMBER(F111))),IF(B111="Labor",F111&lt;&gt;"",F111="")),"Check inputs",IF(OR(D111&lt;0,AND(ISNUMBER(F111),F111&lt;0)),"Check inputs","OK")))</f>
        <v/>
      </c>
    </row>
    <row r="112" spans="1:10" x14ac:dyDescent="0.25">
      <c r="A112" s="13"/>
      <c r="B112" s="13"/>
      <c r="C112" s="13"/>
      <c r="D112" s="22"/>
      <c r="E112" s="13"/>
      <c r="F112" s="14"/>
      <c r="G112" s="23" t="str">
        <f>IF(COUNTA(A112:F112)=0,"",IF(B112="Labor",IF(ISNUMBER(Presets!$I$4),Presets!$I$4,""),IF(OR(B112="Material",B112="Equipment",B112="Subcontract"),IF(AND(ISNUMBER(F112),ISNUMBER(IF(B112="Material",Presets!$I$5,IF(B112="Equipment",Presets!$I$6,Presets!$I$7)))),F112*(1+IF(B112="Material",Presets!$I$5,IF(B112="Equipment",Presets!$I$6,Presets!$I$7))),""),"")))</f>
        <v/>
      </c>
      <c r="H112" s="23" t="str">
        <f>IF(AND(ISNUMBER(D112),ISNUMBER(G112)),D112*G112,"")</f>
        <v/>
      </c>
      <c r="I112" s="18" t="str">
        <f>IF(AND(OR(Estimate!$B$12="Good",Estimate!$B$12="Better",Estimate!$B$12="Best"),OR(A112="All",AND(A112="Good",Estimate!$B$12="Good"),AND(A112="Better",Estimate!$B$12="Better"),AND(A112="Best",Estimate!$B$12="Best"))),COUNTIF($A$2:A112,"All")+IF(Estimate!$B$12="Good",COUNTIF($A$2:A112,"Good"),0)+IF(Estimate!$B$12="Better",COUNTIF($A$2:A112,"Better"),0)+IF(Estimate!$B$12="Best",COUNTIF($A$2:A112,"Best"),0),"")</f>
        <v/>
      </c>
      <c r="J112" s="16" t="str">
        <f>IF(COUNTA(A112:F112)=0,"",IF(OR(NOT(OR(A112="All",A112="Good",A112="Better",A112="Best")),NOT(OR(B112="Labor",B112="Material",B112="Equipment",B112="Subcontract")),NOT(ISNUMBER(D112)),AND(F112&lt;&gt;"",NOT(ISNUMBER(F112))),IF(B112="Labor",F112&lt;&gt;"",F112="")),"Check inputs",IF(OR(D112&lt;0,AND(ISNUMBER(F112),F112&lt;0)),"Check inputs","OK")))</f>
        <v/>
      </c>
    </row>
    <row r="113" spans="1:10" x14ac:dyDescent="0.25">
      <c r="A113" s="13"/>
      <c r="B113" s="13"/>
      <c r="C113" s="13"/>
      <c r="D113" s="22"/>
      <c r="E113" s="13"/>
      <c r="F113" s="14"/>
      <c r="G113" s="23" t="str">
        <f>IF(COUNTA(A113:F113)=0,"",IF(B113="Labor",IF(ISNUMBER(Presets!$I$4),Presets!$I$4,""),IF(OR(B113="Material",B113="Equipment",B113="Subcontract"),IF(AND(ISNUMBER(F113),ISNUMBER(IF(B113="Material",Presets!$I$5,IF(B113="Equipment",Presets!$I$6,Presets!$I$7)))),F113*(1+IF(B113="Material",Presets!$I$5,IF(B113="Equipment",Presets!$I$6,Presets!$I$7))),""),"")))</f>
        <v/>
      </c>
      <c r="H113" s="23" t="str">
        <f>IF(AND(ISNUMBER(D113),ISNUMBER(G113)),D113*G113,"")</f>
        <v/>
      </c>
      <c r="I113" s="18" t="str">
        <f>IF(AND(OR(Estimate!$B$12="Good",Estimate!$B$12="Better",Estimate!$B$12="Best"),OR(A113="All",AND(A113="Good",Estimate!$B$12="Good"),AND(A113="Better",Estimate!$B$12="Better"),AND(A113="Best",Estimate!$B$12="Best"))),COUNTIF($A$2:A113,"All")+IF(Estimate!$B$12="Good",COUNTIF($A$2:A113,"Good"),0)+IF(Estimate!$B$12="Better",COUNTIF($A$2:A113,"Better"),0)+IF(Estimate!$B$12="Best",COUNTIF($A$2:A113,"Best"),0),"")</f>
        <v/>
      </c>
      <c r="J113" s="16" t="str">
        <f>IF(COUNTA(A113:F113)=0,"",IF(OR(NOT(OR(A113="All",A113="Good",A113="Better",A113="Best")),NOT(OR(B113="Labor",B113="Material",B113="Equipment",B113="Subcontract")),NOT(ISNUMBER(D113)),AND(F113&lt;&gt;"",NOT(ISNUMBER(F113))),IF(B113="Labor",F113&lt;&gt;"",F113="")),"Check inputs",IF(OR(D113&lt;0,AND(ISNUMBER(F113),F113&lt;0)),"Check inputs","OK")))</f>
        <v/>
      </c>
    </row>
    <row r="114" spans="1:10" x14ac:dyDescent="0.25">
      <c r="A114" s="13"/>
      <c r="B114" s="13"/>
      <c r="C114" s="13"/>
      <c r="D114" s="22"/>
      <c r="E114" s="13"/>
      <c r="F114" s="14"/>
      <c r="G114" s="23" t="str">
        <f>IF(COUNTA(A114:F114)=0,"",IF(B114="Labor",IF(ISNUMBER(Presets!$I$4),Presets!$I$4,""),IF(OR(B114="Material",B114="Equipment",B114="Subcontract"),IF(AND(ISNUMBER(F114),ISNUMBER(IF(B114="Material",Presets!$I$5,IF(B114="Equipment",Presets!$I$6,Presets!$I$7)))),F114*(1+IF(B114="Material",Presets!$I$5,IF(B114="Equipment",Presets!$I$6,Presets!$I$7))),""),"")))</f>
        <v/>
      </c>
      <c r="H114" s="23" t="str">
        <f>IF(AND(ISNUMBER(D114),ISNUMBER(G114)),D114*G114,"")</f>
        <v/>
      </c>
      <c r="I114" s="18" t="str">
        <f>IF(AND(OR(Estimate!$B$12="Good",Estimate!$B$12="Better",Estimate!$B$12="Best"),OR(A114="All",AND(A114="Good",Estimate!$B$12="Good"),AND(A114="Better",Estimate!$B$12="Better"),AND(A114="Best",Estimate!$B$12="Best"))),COUNTIF($A$2:A114,"All")+IF(Estimate!$B$12="Good",COUNTIF($A$2:A114,"Good"),0)+IF(Estimate!$B$12="Better",COUNTIF($A$2:A114,"Better"),0)+IF(Estimate!$B$12="Best",COUNTIF($A$2:A114,"Best"),0),"")</f>
        <v/>
      </c>
      <c r="J114" s="16" t="str">
        <f>IF(COUNTA(A114:F114)=0,"",IF(OR(NOT(OR(A114="All",A114="Good",A114="Better",A114="Best")),NOT(OR(B114="Labor",B114="Material",B114="Equipment",B114="Subcontract")),NOT(ISNUMBER(D114)),AND(F114&lt;&gt;"",NOT(ISNUMBER(F114))),IF(B114="Labor",F114&lt;&gt;"",F114="")),"Check inputs",IF(OR(D114&lt;0,AND(ISNUMBER(F114),F114&lt;0)),"Check inputs","OK")))</f>
        <v/>
      </c>
    </row>
    <row r="115" spans="1:10" x14ac:dyDescent="0.25">
      <c r="A115" s="13"/>
      <c r="B115" s="13"/>
      <c r="C115" s="13"/>
      <c r="D115" s="22"/>
      <c r="E115" s="13"/>
      <c r="F115" s="14"/>
      <c r="G115" s="23" t="str">
        <f>IF(COUNTA(A115:F115)=0,"",IF(B115="Labor",IF(ISNUMBER(Presets!$I$4),Presets!$I$4,""),IF(OR(B115="Material",B115="Equipment",B115="Subcontract"),IF(AND(ISNUMBER(F115),ISNUMBER(IF(B115="Material",Presets!$I$5,IF(B115="Equipment",Presets!$I$6,Presets!$I$7)))),F115*(1+IF(B115="Material",Presets!$I$5,IF(B115="Equipment",Presets!$I$6,Presets!$I$7))),""),"")))</f>
        <v/>
      </c>
      <c r="H115" s="23" t="str">
        <f>IF(AND(ISNUMBER(D115),ISNUMBER(G115)),D115*G115,"")</f>
        <v/>
      </c>
      <c r="I115" s="18" t="str">
        <f>IF(AND(OR(Estimate!$B$12="Good",Estimate!$B$12="Better",Estimate!$B$12="Best"),OR(A115="All",AND(A115="Good",Estimate!$B$12="Good"),AND(A115="Better",Estimate!$B$12="Better"),AND(A115="Best",Estimate!$B$12="Best"))),COUNTIF($A$2:A115,"All")+IF(Estimate!$B$12="Good",COUNTIF($A$2:A115,"Good"),0)+IF(Estimate!$B$12="Better",COUNTIF($A$2:A115,"Better"),0)+IF(Estimate!$B$12="Best",COUNTIF($A$2:A115,"Best"),0),"")</f>
        <v/>
      </c>
      <c r="J115" s="16" t="str">
        <f>IF(COUNTA(A115:F115)=0,"",IF(OR(NOT(OR(A115="All",A115="Good",A115="Better",A115="Best")),NOT(OR(B115="Labor",B115="Material",B115="Equipment",B115="Subcontract")),NOT(ISNUMBER(D115)),AND(F115&lt;&gt;"",NOT(ISNUMBER(F115))),IF(B115="Labor",F115&lt;&gt;"",F115="")),"Check inputs",IF(OR(D115&lt;0,AND(ISNUMBER(F115),F115&lt;0)),"Check inputs","OK")))</f>
        <v/>
      </c>
    </row>
    <row r="116" spans="1:10" x14ac:dyDescent="0.25">
      <c r="A116" s="13"/>
      <c r="B116" s="13"/>
      <c r="C116" s="13"/>
      <c r="D116" s="22"/>
      <c r="E116" s="13"/>
      <c r="F116" s="14"/>
      <c r="G116" s="23" t="str">
        <f>IF(COUNTA(A116:F116)=0,"",IF(B116="Labor",IF(ISNUMBER(Presets!$I$4),Presets!$I$4,""),IF(OR(B116="Material",B116="Equipment",B116="Subcontract"),IF(AND(ISNUMBER(F116),ISNUMBER(IF(B116="Material",Presets!$I$5,IF(B116="Equipment",Presets!$I$6,Presets!$I$7)))),F116*(1+IF(B116="Material",Presets!$I$5,IF(B116="Equipment",Presets!$I$6,Presets!$I$7))),""),"")))</f>
        <v/>
      </c>
      <c r="H116" s="23" t="str">
        <f>IF(AND(ISNUMBER(D116),ISNUMBER(G116)),D116*G116,"")</f>
        <v/>
      </c>
      <c r="I116" s="18" t="str">
        <f>IF(AND(OR(Estimate!$B$12="Good",Estimate!$B$12="Better",Estimate!$B$12="Best"),OR(A116="All",AND(A116="Good",Estimate!$B$12="Good"),AND(A116="Better",Estimate!$B$12="Better"),AND(A116="Best",Estimate!$B$12="Best"))),COUNTIF($A$2:A116,"All")+IF(Estimate!$B$12="Good",COUNTIF($A$2:A116,"Good"),0)+IF(Estimate!$B$12="Better",COUNTIF($A$2:A116,"Better"),0)+IF(Estimate!$B$12="Best",COUNTIF($A$2:A116,"Best"),0),"")</f>
        <v/>
      </c>
      <c r="J116" s="16" t="str">
        <f>IF(COUNTA(A116:F116)=0,"",IF(OR(NOT(OR(A116="All",A116="Good",A116="Better",A116="Best")),NOT(OR(B116="Labor",B116="Material",B116="Equipment",B116="Subcontract")),NOT(ISNUMBER(D116)),AND(F116&lt;&gt;"",NOT(ISNUMBER(F116))),IF(B116="Labor",F116&lt;&gt;"",F116="")),"Check inputs",IF(OR(D116&lt;0,AND(ISNUMBER(F116),F116&lt;0)),"Check inputs","OK")))</f>
        <v/>
      </c>
    </row>
    <row r="117" spans="1:10" x14ac:dyDescent="0.25">
      <c r="A117" s="13"/>
      <c r="B117" s="13"/>
      <c r="C117" s="13"/>
      <c r="D117" s="22"/>
      <c r="E117" s="13"/>
      <c r="F117" s="14"/>
      <c r="G117" s="23" t="str">
        <f>IF(COUNTA(A117:F117)=0,"",IF(B117="Labor",IF(ISNUMBER(Presets!$I$4),Presets!$I$4,""),IF(OR(B117="Material",B117="Equipment",B117="Subcontract"),IF(AND(ISNUMBER(F117),ISNUMBER(IF(B117="Material",Presets!$I$5,IF(B117="Equipment",Presets!$I$6,Presets!$I$7)))),F117*(1+IF(B117="Material",Presets!$I$5,IF(B117="Equipment",Presets!$I$6,Presets!$I$7))),""),"")))</f>
        <v/>
      </c>
      <c r="H117" s="23" t="str">
        <f>IF(AND(ISNUMBER(D117),ISNUMBER(G117)),D117*G117,"")</f>
        <v/>
      </c>
      <c r="I117" s="18" t="str">
        <f>IF(AND(OR(Estimate!$B$12="Good",Estimate!$B$12="Better",Estimate!$B$12="Best"),OR(A117="All",AND(A117="Good",Estimate!$B$12="Good"),AND(A117="Better",Estimate!$B$12="Better"),AND(A117="Best",Estimate!$B$12="Best"))),COUNTIF($A$2:A117,"All")+IF(Estimate!$B$12="Good",COUNTIF($A$2:A117,"Good"),0)+IF(Estimate!$B$12="Better",COUNTIF($A$2:A117,"Better"),0)+IF(Estimate!$B$12="Best",COUNTIF($A$2:A117,"Best"),0),"")</f>
        <v/>
      </c>
      <c r="J117" s="16" t="str">
        <f>IF(COUNTA(A117:F117)=0,"",IF(OR(NOT(OR(A117="All",A117="Good",A117="Better",A117="Best")),NOT(OR(B117="Labor",B117="Material",B117="Equipment",B117="Subcontract")),NOT(ISNUMBER(D117)),AND(F117&lt;&gt;"",NOT(ISNUMBER(F117))),IF(B117="Labor",F117&lt;&gt;"",F117="")),"Check inputs",IF(OR(D117&lt;0,AND(ISNUMBER(F117),F117&lt;0)),"Check inputs","OK")))</f>
        <v/>
      </c>
    </row>
    <row r="118" spans="1:10" x14ac:dyDescent="0.25">
      <c r="A118" s="13"/>
      <c r="B118" s="13"/>
      <c r="C118" s="13"/>
      <c r="D118" s="22"/>
      <c r="E118" s="13"/>
      <c r="F118" s="14"/>
      <c r="G118" s="23" t="str">
        <f>IF(COUNTA(A118:F118)=0,"",IF(B118="Labor",IF(ISNUMBER(Presets!$I$4),Presets!$I$4,""),IF(OR(B118="Material",B118="Equipment",B118="Subcontract"),IF(AND(ISNUMBER(F118),ISNUMBER(IF(B118="Material",Presets!$I$5,IF(B118="Equipment",Presets!$I$6,Presets!$I$7)))),F118*(1+IF(B118="Material",Presets!$I$5,IF(B118="Equipment",Presets!$I$6,Presets!$I$7))),""),"")))</f>
        <v/>
      </c>
      <c r="H118" s="23" t="str">
        <f>IF(AND(ISNUMBER(D118),ISNUMBER(G118)),D118*G118,"")</f>
        <v/>
      </c>
      <c r="I118" s="18" t="str">
        <f>IF(AND(OR(Estimate!$B$12="Good",Estimate!$B$12="Better",Estimate!$B$12="Best"),OR(A118="All",AND(A118="Good",Estimate!$B$12="Good"),AND(A118="Better",Estimate!$B$12="Better"),AND(A118="Best",Estimate!$B$12="Best"))),COUNTIF($A$2:A118,"All")+IF(Estimate!$B$12="Good",COUNTIF($A$2:A118,"Good"),0)+IF(Estimate!$B$12="Better",COUNTIF($A$2:A118,"Better"),0)+IF(Estimate!$B$12="Best",COUNTIF($A$2:A118,"Best"),0),"")</f>
        <v/>
      </c>
      <c r="J118" s="16" t="str">
        <f>IF(COUNTA(A118:F118)=0,"",IF(OR(NOT(OR(A118="All",A118="Good",A118="Better",A118="Best")),NOT(OR(B118="Labor",B118="Material",B118="Equipment",B118="Subcontract")),NOT(ISNUMBER(D118)),AND(F118&lt;&gt;"",NOT(ISNUMBER(F118))),IF(B118="Labor",F118&lt;&gt;"",F118="")),"Check inputs",IF(OR(D118&lt;0,AND(ISNUMBER(F118),F118&lt;0)),"Check inputs","OK")))</f>
        <v/>
      </c>
    </row>
    <row r="119" spans="1:10" x14ac:dyDescent="0.25">
      <c r="A119" s="13"/>
      <c r="B119" s="13"/>
      <c r="C119" s="13"/>
      <c r="D119" s="22"/>
      <c r="E119" s="13"/>
      <c r="F119" s="14"/>
      <c r="G119" s="23" t="str">
        <f>IF(COUNTA(A119:F119)=0,"",IF(B119="Labor",IF(ISNUMBER(Presets!$I$4),Presets!$I$4,""),IF(OR(B119="Material",B119="Equipment",B119="Subcontract"),IF(AND(ISNUMBER(F119),ISNUMBER(IF(B119="Material",Presets!$I$5,IF(B119="Equipment",Presets!$I$6,Presets!$I$7)))),F119*(1+IF(B119="Material",Presets!$I$5,IF(B119="Equipment",Presets!$I$6,Presets!$I$7))),""),"")))</f>
        <v/>
      </c>
      <c r="H119" s="23" t="str">
        <f>IF(AND(ISNUMBER(D119),ISNUMBER(G119)),D119*G119,"")</f>
        <v/>
      </c>
      <c r="I119" s="18" t="str">
        <f>IF(AND(OR(Estimate!$B$12="Good",Estimate!$B$12="Better",Estimate!$B$12="Best"),OR(A119="All",AND(A119="Good",Estimate!$B$12="Good"),AND(A119="Better",Estimate!$B$12="Better"),AND(A119="Best",Estimate!$B$12="Best"))),COUNTIF($A$2:A119,"All")+IF(Estimate!$B$12="Good",COUNTIF($A$2:A119,"Good"),0)+IF(Estimate!$B$12="Better",COUNTIF($A$2:A119,"Better"),0)+IF(Estimate!$B$12="Best",COUNTIF($A$2:A119,"Best"),0),"")</f>
        <v/>
      </c>
      <c r="J119" s="16" t="str">
        <f>IF(COUNTA(A119:F119)=0,"",IF(OR(NOT(OR(A119="All",A119="Good",A119="Better",A119="Best")),NOT(OR(B119="Labor",B119="Material",B119="Equipment",B119="Subcontract")),NOT(ISNUMBER(D119)),AND(F119&lt;&gt;"",NOT(ISNUMBER(F119))),IF(B119="Labor",F119&lt;&gt;"",F119="")),"Check inputs",IF(OR(D119&lt;0,AND(ISNUMBER(F119),F119&lt;0)),"Check inputs","OK")))</f>
        <v/>
      </c>
    </row>
    <row r="120" spans="1:10" x14ac:dyDescent="0.25">
      <c r="A120" s="13"/>
      <c r="B120" s="13"/>
      <c r="C120" s="13"/>
      <c r="D120" s="22"/>
      <c r="E120" s="13"/>
      <c r="F120" s="14"/>
      <c r="G120" s="23" t="str">
        <f>IF(COUNTA(A120:F120)=0,"",IF(B120="Labor",IF(ISNUMBER(Presets!$I$4),Presets!$I$4,""),IF(OR(B120="Material",B120="Equipment",B120="Subcontract"),IF(AND(ISNUMBER(F120),ISNUMBER(IF(B120="Material",Presets!$I$5,IF(B120="Equipment",Presets!$I$6,Presets!$I$7)))),F120*(1+IF(B120="Material",Presets!$I$5,IF(B120="Equipment",Presets!$I$6,Presets!$I$7))),""),"")))</f>
        <v/>
      </c>
      <c r="H120" s="23" t="str">
        <f>IF(AND(ISNUMBER(D120),ISNUMBER(G120)),D120*G120,"")</f>
        <v/>
      </c>
      <c r="I120" s="18" t="str">
        <f>IF(AND(OR(Estimate!$B$12="Good",Estimate!$B$12="Better",Estimate!$B$12="Best"),OR(A120="All",AND(A120="Good",Estimate!$B$12="Good"),AND(A120="Better",Estimate!$B$12="Better"),AND(A120="Best",Estimate!$B$12="Best"))),COUNTIF($A$2:A120,"All")+IF(Estimate!$B$12="Good",COUNTIF($A$2:A120,"Good"),0)+IF(Estimate!$B$12="Better",COUNTIF($A$2:A120,"Better"),0)+IF(Estimate!$B$12="Best",COUNTIF($A$2:A120,"Best"),0),"")</f>
        <v/>
      </c>
      <c r="J120" s="16" t="str">
        <f>IF(COUNTA(A120:F120)=0,"",IF(OR(NOT(OR(A120="All",A120="Good",A120="Better",A120="Best")),NOT(OR(B120="Labor",B120="Material",B120="Equipment",B120="Subcontract")),NOT(ISNUMBER(D120)),AND(F120&lt;&gt;"",NOT(ISNUMBER(F120))),IF(B120="Labor",F120&lt;&gt;"",F120="")),"Check inputs",IF(OR(D120&lt;0,AND(ISNUMBER(F120),F120&lt;0)),"Check inputs","OK")))</f>
        <v/>
      </c>
    </row>
    <row r="121" spans="1:10" x14ac:dyDescent="0.25">
      <c r="A121" s="13"/>
      <c r="B121" s="13"/>
      <c r="C121" s="13"/>
      <c r="D121" s="22"/>
      <c r="E121" s="13"/>
      <c r="F121" s="14"/>
      <c r="G121" s="23" t="str">
        <f>IF(COUNTA(A121:F121)=0,"",IF(B121="Labor",IF(ISNUMBER(Presets!$I$4),Presets!$I$4,""),IF(OR(B121="Material",B121="Equipment",B121="Subcontract"),IF(AND(ISNUMBER(F121),ISNUMBER(IF(B121="Material",Presets!$I$5,IF(B121="Equipment",Presets!$I$6,Presets!$I$7)))),F121*(1+IF(B121="Material",Presets!$I$5,IF(B121="Equipment",Presets!$I$6,Presets!$I$7))),""),"")))</f>
        <v/>
      </c>
      <c r="H121" s="23" t="str">
        <f>IF(AND(ISNUMBER(D121),ISNUMBER(G121)),D121*G121,"")</f>
        <v/>
      </c>
      <c r="I121" s="18" t="str">
        <f>IF(AND(OR(Estimate!$B$12="Good",Estimate!$B$12="Better",Estimate!$B$12="Best"),OR(A121="All",AND(A121="Good",Estimate!$B$12="Good"),AND(A121="Better",Estimate!$B$12="Better"),AND(A121="Best",Estimate!$B$12="Best"))),COUNTIF($A$2:A121,"All")+IF(Estimate!$B$12="Good",COUNTIF($A$2:A121,"Good"),0)+IF(Estimate!$B$12="Better",COUNTIF($A$2:A121,"Better"),0)+IF(Estimate!$B$12="Best",COUNTIF($A$2:A121,"Best"),0),"")</f>
        <v/>
      </c>
      <c r="J121" s="16" t="str">
        <f>IF(COUNTA(A121:F121)=0,"",IF(OR(NOT(OR(A121="All",A121="Good",A121="Better",A121="Best")),NOT(OR(B121="Labor",B121="Material",B121="Equipment",B121="Subcontract")),NOT(ISNUMBER(D121)),AND(F121&lt;&gt;"",NOT(ISNUMBER(F121))),IF(B121="Labor",F121&lt;&gt;"",F121="")),"Check inputs",IF(OR(D121&lt;0,AND(ISNUMBER(F121),F121&lt;0)),"Check inputs","OK")))</f>
        <v/>
      </c>
    </row>
    <row r="122" spans="1:10" x14ac:dyDescent="0.25">
      <c r="A122" s="13"/>
      <c r="B122" s="13"/>
      <c r="C122" s="13"/>
      <c r="D122" s="22"/>
      <c r="E122" s="13"/>
      <c r="F122" s="14"/>
      <c r="G122" s="23" t="str">
        <f>IF(COUNTA(A122:F122)=0,"",IF(B122="Labor",IF(ISNUMBER(Presets!$I$4),Presets!$I$4,""),IF(OR(B122="Material",B122="Equipment",B122="Subcontract"),IF(AND(ISNUMBER(F122),ISNUMBER(IF(B122="Material",Presets!$I$5,IF(B122="Equipment",Presets!$I$6,Presets!$I$7)))),F122*(1+IF(B122="Material",Presets!$I$5,IF(B122="Equipment",Presets!$I$6,Presets!$I$7))),""),"")))</f>
        <v/>
      </c>
      <c r="H122" s="23" t="str">
        <f>IF(AND(ISNUMBER(D122),ISNUMBER(G122)),D122*G122,"")</f>
        <v/>
      </c>
      <c r="I122" s="18" t="str">
        <f>IF(AND(OR(Estimate!$B$12="Good",Estimate!$B$12="Better",Estimate!$B$12="Best"),OR(A122="All",AND(A122="Good",Estimate!$B$12="Good"),AND(A122="Better",Estimate!$B$12="Better"),AND(A122="Best",Estimate!$B$12="Best"))),COUNTIF($A$2:A122,"All")+IF(Estimate!$B$12="Good",COUNTIF($A$2:A122,"Good"),0)+IF(Estimate!$B$12="Better",COUNTIF($A$2:A122,"Better"),0)+IF(Estimate!$B$12="Best",COUNTIF($A$2:A122,"Best"),0),"")</f>
        <v/>
      </c>
      <c r="J122" s="16" t="str">
        <f>IF(COUNTA(A122:F122)=0,"",IF(OR(NOT(OR(A122="All",A122="Good",A122="Better",A122="Best")),NOT(OR(B122="Labor",B122="Material",B122="Equipment",B122="Subcontract")),NOT(ISNUMBER(D122)),AND(F122&lt;&gt;"",NOT(ISNUMBER(F122))),IF(B122="Labor",F122&lt;&gt;"",F122="")),"Check inputs",IF(OR(D122&lt;0,AND(ISNUMBER(F122),F122&lt;0)),"Check inputs","OK")))</f>
        <v/>
      </c>
    </row>
    <row r="123" spans="1:10" x14ac:dyDescent="0.25">
      <c r="A123" s="13"/>
      <c r="B123" s="13"/>
      <c r="C123" s="13"/>
      <c r="D123" s="22"/>
      <c r="E123" s="13"/>
      <c r="F123" s="14"/>
      <c r="G123" s="23" t="str">
        <f>IF(COUNTA(A123:F123)=0,"",IF(B123="Labor",IF(ISNUMBER(Presets!$I$4),Presets!$I$4,""),IF(OR(B123="Material",B123="Equipment",B123="Subcontract"),IF(AND(ISNUMBER(F123),ISNUMBER(IF(B123="Material",Presets!$I$5,IF(B123="Equipment",Presets!$I$6,Presets!$I$7)))),F123*(1+IF(B123="Material",Presets!$I$5,IF(B123="Equipment",Presets!$I$6,Presets!$I$7))),""),"")))</f>
        <v/>
      </c>
      <c r="H123" s="23" t="str">
        <f>IF(AND(ISNUMBER(D123),ISNUMBER(G123)),D123*G123,"")</f>
        <v/>
      </c>
      <c r="I123" s="18" t="str">
        <f>IF(AND(OR(Estimate!$B$12="Good",Estimate!$B$12="Better",Estimate!$B$12="Best"),OR(A123="All",AND(A123="Good",Estimate!$B$12="Good"),AND(A123="Better",Estimate!$B$12="Better"),AND(A123="Best",Estimate!$B$12="Best"))),COUNTIF($A$2:A123,"All")+IF(Estimate!$B$12="Good",COUNTIF($A$2:A123,"Good"),0)+IF(Estimate!$B$12="Better",COUNTIF($A$2:A123,"Better"),0)+IF(Estimate!$B$12="Best",COUNTIF($A$2:A123,"Best"),0),"")</f>
        <v/>
      </c>
      <c r="J123" s="16" t="str">
        <f>IF(COUNTA(A123:F123)=0,"",IF(OR(NOT(OR(A123="All",A123="Good",A123="Better",A123="Best")),NOT(OR(B123="Labor",B123="Material",B123="Equipment",B123="Subcontract")),NOT(ISNUMBER(D123)),AND(F123&lt;&gt;"",NOT(ISNUMBER(F123))),IF(B123="Labor",F123&lt;&gt;"",F123="")),"Check inputs",IF(OR(D123&lt;0,AND(ISNUMBER(F123),F123&lt;0)),"Check inputs","OK")))</f>
        <v/>
      </c>
    </row>
    <row r="124" spans="1:10" x14ac:dyDescent="0.25">
      <c r="A124" s="13"/>
      <c r="B124" s="13"/>
      <c r="C124" s="13"/>
      <c r="D124" s="22"/>
      <c r="E124" s="13"/>
      <c r="F124" s="14"/>
      <c r="G124" s="23" t="str">
        <f>IF(COUNTA(A124:F124)=0,"",IF(B124="Labor",IF(ISNUMBER(Presets!$I$4),Presets!$I$4,""),IF(OR(B124="Material",B124="Equipment",B124="Subcontract"),IF(AND(ISNUMBER(F124),ISNUMBER(IF(B124="Material",Presets!$I$5,IF(B124="Equipment",Presets!$I$6,Presets!$I$7)))),F124*(1+IF(B124="Material",Presets!$I$5,IF(B124="Equipment",Presets!$I$6,Presets!$I$7))),""),"")))</f>
        <v/>
      </c>
      <c r="H124" s="23" t="str">
        <f>IF(AND(ISNUMBER(D124),ISNUMBER(G124)),D124*G124,"")</f>
        <v/>
      </c>
      <c r="I124" s="18" t="str">
        <f>IF(AND(OR(Estimate!$B$12="Good",Estimate!$B$12="Better",Estimate!$B$12="Best"),OR(A124="All",AND(A124="Good",Estimate!$B$12="Good"),AND(A124="Better",Estimate!$B$12="Better"),AND(A124="Best",Estimate!$B$12="Best"))),COUNTIF($A$2:A124,"All")+IF(Estimate!$B$12="Good",COUNTIF($A$2:A124,"Good"),0)+IF(Estimate!$B$12="Better",COUNTIF($A$2:A124,"Better"),0)+IF(Estimate!$B$12="Best",COUNTIF($A$2:A124,"Best"),0),"")</f>
        <v/>
      </c>
      <c r="J124" s="16" t="str">
        <f>IF(COUNTA(A124:F124)=0,"",IF(OR(NOT(OR(A124="All",A124="Good",A124="Better",A124="Best")),NOT(OR(B124="Labor",B124="Material",B124="Equipment",B124="Subcontract")),NOT(ISNUMBER(D124)),AND(F124&lt;&gt;"",NOT(ISNUMBER(F124))),IF(B124="Labor",F124&lt;&gt;"",F124="")),"Check inputs",IF(OR(D124&lt;0,AND(ISNUMBER(F124),F124&lt;0)),"Check inputs","OK")))</f>
        <v/>
      </c>
    </row>
    <row r="125" spans="1:10" x14ac:dyDescent="0.25">
      <c r="A125" s="13"/>
      <c r="B125" s="13"/>
      <c r="C125" s="13"/>
      <c r="D125" s="22"/>
      <c r="E125" s="13"/>
      <c r="F125" s="14"/>
      <c r="G125" s="23" t="str">
        <f>IF(COUNTA(A125:F125)=0,"",IF(B125="Labor",IF(ISNUMBER(Presets!$I$4),Presets!$I$4,""),IF(OR(B125="Material",B125="Equipment",B125="Subcontract"),IF(AND(ISNUMBER(F125),ISNUMBER(IF(B125="Material",Presets!$I$5,IF(B125="Equipment",Presets!$I$6,Presets!$I$7)))),F125*(1+IF(B125="Material",Presets!$I$5,IF(B125="Equipment",Presets!$I$6,Presets!$I$7))),""),"")))</f>
        <v/>
      </c>
      <c r="H125" s="23" t="str">
        <f>IF(AND(ISNUMBER(D125),ISNUMBER(G125)),D125*G125,"")</f>
        <v/>
      </c>
      <c r="I125" s="18" t="str">
        <f>IF(AND(OR(Estimate!$B$12="Good",Estimate!$B$12="Better",Estimate!$B$12="Best"),OR(A125="All",AND(A125="Good",Estimate!$B$12="Good"),AND(A125="Better",Estimate!$B$12="Better"),AND(A125="Best",Estimate!$B$12="Best"))),COUNTIF($A$2:A125,"All")+IF(Estimate!$B$12="Good",COUNTIF($A$2:A125,"Good"),0)+IF(Estimate!$B$12="Better",COUNTIF($A$2:A125,"Better"),0)+IF(Estimate!$B$12="Best",COUNTIF($A$2:A125,"Best"),0),"")</f>
        <v/>
      </c>
      <c r="J125" s="16" t="str">
        <f>IF(COUNTA(A125:F125)=0,"",IF(OR(NOT(OR(A125="All",A125="Good",A125="Better",A125="Best")),NOT(OR(B125="Labor",B125="Material",B125="Equipment",B125="Subcontract")),NOT(ISNUMBER(D125)),AND(F125&lt;&gt;"",NOT(ISNUMBER(F125))),IF(B125="Labor",F125&lt;&gt;"",F125="")),"Check inputs",IF(OR(D125&lt;0,AND(ISNUMBER(F125),F125&lt;0)),"Check inputs","OK")))</f>
        <v/>
      </c>
    </row>
    <row r="126" spans="1:10" x14ac:dyDescent="0.25">
      <c r="A126" s="13"/>
      <c r="B126" s="13"/>
      <c r="C126" s="13"/>
      <c r="D126" s="22"/>
      <c r="E126" s="13"/>
      <c r="F126" s="14"/>
      <c r="G126" s="23" t="str">
        <f>IF(COUNTA(A126:F126)=0,"",IF(B126="Labor",IF(ISNUMBER(Presets!$I$4),Presets!$I$4,""),IF(OR(B126="Material",B126="Equipment",B126="Subcontract"),IF(AND(ISNUMBER(F126),ISNUMBER(IF(B126="Material",Presets!$I$5,IF(B126="Equipment",Presets!$I$6,Presets!$I$7)))),F126*(1+IF(B126="Material",Presets!$I$5,IF(B126="Equipment",Presets!$I$6,Presets!$I$7))),""),"")))</f>
        <v/>
      </c>
      <c r="H126" s="23" t="str">
        <f>IF(AND(ISNUMBER(D126),ISNUMBER(G126)),D126*G126,"")</f>
        <v/>
      </c>
      <c r="I126" s="18" t="str">
        <f>IF(AND(OR(Estimate!$B$12="Good",Estimate!$B$12="Better",Estimate!$B$12="Best"),OR(A126="All",AND(A126="Good",Estimate!$B$12="Good"),AND(A126="Better",Estimate!$B$12="Better"),AND(A126="Best",Estimate!$B$12="Best"))),COUNTIF($A$2:A126,"All")+IF(Estimate!$B$12="Good",COUNTIF($A$2:A126,"Good"),0)+IF(Estimate!$B$12="Better",COUNTIF($A$2:A126,"Better"),0)+IF(Estimate!$B$12="Best",COUNTIF($A$2:A126,"Best"),0),"")</f>
        <v/>
      </c>
      <c r="J126" s="16" t="str">
        <f>IF(COUNTA(A126:F126)=0,"",IF(OR(NOT(OR(A126="All",A126="Good",A126="Better",A126="Best")),NOT(OR(B126="Labor",B126="Material",B126="Equipment",B126="Subcontract")),NOT(ISNUMBER(D126)),AND(F126&lt;&gt;"",NOT(ISNUMBER(F126))),IF(B126="Labor",F126&lt;&gt;"",F126="")),"Check inputs",IF(OR(D126&lt;0,AND(ISNUMBER(F126),F126&lt;0)),"Check inputs","OK")))</f>
        <v/>
      </c>
    </row>
    <row r="127" spans="1:10" x14ac:dyDescent="0.25">
      <c r="A127" s="13"/>
      <c r="B127" s="13"/>
      <c r="C127" s="13"/>
      <c r="D127" s="22"/>
      <c r="E127" s="13"/>
      <c r="F127" s="14"/>
      <c r="G127" s="23" t="str">
        <f>IF(COUNTA(A127:F127)=0,"",IF(B127="Labor",IF(ISNUMBER(Presets!$I$4),Presets!$I$4,""),IF(OR(B127="Material",B127="Equipment",B127="Subcontract"),IF(AND(ISNUMBER(F127),ISNUMBER(IF(B127="Material",Presets!$I$5,IF(B127="Equipment",Presets!$I$6,Presets!$I$7)))),F127*(1+IF(B127="Material",Presets!$I$5,IF(B127="Equipment",Presets!$I$6,Presets!$I$7))),""),"")))</f>
        <v/>
      </c>
      <c r="H127" s="23" t="str">
        <f>IF(AND(ISNUMBER(D127),ISNUMBER(G127)),D127*G127,"")</f>
        <v/>
      </c>
      <c r="I127" s="18" t="str">
        <f>IF(AND(OR(Estimate!$B$12="Good",Estimate!$B$12="Better",Estimate!$B$12="Best"),OR(A127="All",AND(A127="Good",Estimate!$B$12="Good"),AND(A127="Better",Estimate!$B$12="Better"),AND(A127="Best",Estimate!$B$12="Best"))),COUNTIF($A$2:A127,"All")+IF(Estimate!$B$12="Good",COUNTIF($A$2:A127,"Good"),0)+IF(Estimate!$B$12="Better",COUNTIF($A$2:A127,"Better"),0)+IF(Estimate!$B$12="Best",COUNTIF($A$2:A127,"Best"),0),"")</f>
        <v/>
      </c>
      <c r="J127" s="16" t="str">
        <f>IF(COUNTA(A127:F127)=0,"",IF(OR(NOT(OR(A127="All",A127="Good",A127="Better",A127="Best")),NOT(OR(B127="Labor",B127="Material",B127="Equipment",B127="Subcontract")),NOT(ISNUMBER(D127)),AND(F127&lt;&gt;"",NOT(ISNUMBER(F127))),IF(B127="Labor",F127&lt;&gt;"",F127="")),"Check inputs",IF(OR(D127&lt;0,AND(ISNUMBER(F127),F127&lt;0)),"Check inputs","OK")))</f>
        <v/>
      </c>
    </row>
    <row r="128" spans="1:10" x14ac:dyDescent="0.25">
      <c r="A128" s="13"/>
      <c r="B128" s="13"/>
      <c r="C128" s="13"/>
      <c r="D128" s="22"/>
      <c r="E128" s="13"/>
      <c r="F128" s="14"/>
      <c r="G128" s="23" t="str">
        <f>IF(COUNTA(A128:F128)=0,"",IF(B128="Labor",IF(ISNUMBER(Presets!$I$4),Presets!$I$4,""),IF(OR(B128="Material",B128="Equipment",B128="Subcontract"),IF(AND(ISNUMBER(F128),ISNUMBER(IF(B128="Material",Presets!$I$5,IF(B128="Equipment",Presets!$I$6,Presets!$I$7)))),F128*(1+IF(B128="Material",Presets!$I$5,IF(B128="Equipment",Presets!$I$6,Presets!$I$7))),""),"")))</f>
        <v/>
      </c>
      <c r="H128" s="23" t="str">
        <f>IF(AND(ISNUMBER(D128),ISNUMBER(G128)),D128*G128,"")</f>
        <v/>
      </c>
      <c r="I128" s="18" t="str">
        <f>IF(AND(OR(Estimate!$B$12="Good",Estimate!$B$12="Better",Estimate!$B$12="Best"),OR(A128="All",AND(A128="Good",Estimate!$B$12="Good"),AND(A128="Better",Estimate!$B$12="Better"),AND(A128="Best",Estimate!$B$12="Best"))),COUNTIF($A$2:A128,"All")+IF(Estimate!$B$12="Good",COUNTIF($A$2:A128,"Good"),0)+IF(Estimate!$B$12="Better",COUNTIF($A$2:A128,"Better"),0)+IF(Estimate!$B$12="Best",COUNTIF($A$2:A128,"Best"),0),"")</f>
        <v/>
      </c>
      <c r="J128" s="16" t="str">
        <f>IF(COUNTA(A128:F128)=0,"",IF(OR(NOT(OR(A128="All",A128="Good",A128="Better",A128="Best")),NOT(OR(B128="Labor",B128="Material",B128="Equipment",B128="Subcontract")),NOT(ISNUMBER(D128)),AND(F128&lt;&gt;"",NOT(ISNUMBER(F128))),IF(B128="Labor",F128&lt;&gt;"",F128="")),"Check inputs",IF(OR(D128&lt;0,AND(ISNUMBER(F128),F128&lt;0)),"Check inputs","OK")))</f>
        <v/>
      </c>
    </row>
    <row r="129" spans="1:10" x14ac:dyDescent="0.25">
      <c r="A129" s="13"/>
      <c r="B129" s="13"/>
      <c r="C129" s="13"/>
      <c r="D129" s="22"/>
      <c r="E129" s="13"/>
      <c r="F129" s="14"/>
      <c r="G129" s="23" t="str">
        <f>IF(COUNTA(A129:F129)=0,"",IF(B129="Labor",IF(ISNUMBER(Presets!$I$4),Presets!$I$4,""),IF(OR(B129="Material",B129="Equipment",B129="Subcontract"),IF(AND(ISNUMBER(F129),ISNUMBER(IF(B129="Material",Presets!$I$5,IF(B129="Equipment",Presets!$I$6,Presets!$I$7)))),F129*(1+IF(B129="Material",Presets!$I$5,IF(B129="Equipment",Presets!$I$6,Presets!$I$7))),""),"")))</f>
        <v/>
      </c>
      <c r="H129" s="23" t="str">
        <f>IF(AND(ISNUMBER(D129),ISNUMBER(G129)),D129*G129,"")</f>
        <v/>
      </c>
      <c r="I129" s="18" t="str">
        <f>IF(AND(OR(Estimate!$B$12="Good",Estimate!$B$12="Better",Estimate!$B$12="Best"),OR(A129="All",AND(A129="Good",Estimate!$B$12="Good"),AND(A129="Better",Estimate!$B$12="Better"),AND(A129="Best",Estimate!$B$12="Best"))),COUNTIF($A$2:A129,"All")+IF(Estimate!$B$12="Good",COUNTIF($A$2:A129,"Good"),0)+IF(Estimate!$B$12="Better",COUNTIF($A$2:A129,"Better"),0)+IF(Estimate!$B$12="Best",COUNTIF($A$2:A129,"Best"),0),"")</f>
        <v/>
      </c>
      <c r="J129" s="16" t="str">
        <f>IF(COUNTA(A129:F129)=0,"",IF(OR(NOT(OR(A129="All",A129="Good",A129="Better",A129="Best")),NOT(OR(B129="Labor",B129="Material",B129="Equipment",B129="Subcontract")),NOT(ISNUMBER(D129)),AND(F129&lt;&gt;"",NOT(ISNUMBER(F129))),IF(B129="Labor",F129&lt;&gt;"",F129="")),"Check inputs",IF(OR(D129&lt;0,AND(ISNUMBER(F129),F129&lt;0)),"Check inputs","OK")))</f>
        <v/>
      </c>
    </row>
    <row r="130" spans="1:10" x14ac:dyDescent="0.25">
      <c r="A130" s="13"/>
      <c r="B130" s="13"/>
      <c r="C130" s="13"/>
      <c r="D130" s="22"/>
      <c r="E130" s="13"/>
      <c r="F130" s="14"/>
      <c r="G130" s="23" t="str">
        <f>IF(COUNTA(A130:F130)=0,"",IF(B130="Labor",IF(ISNUMBER(Presets!$I$4),Presets!$I$4,""),IF(OR(B130="Material",B130="Equipment",B130="Subcontract"),IF(AND(ISNUMBER(F130),ISNUMBER(IF(B130="Material",Presets!$I$5,IF(B130="Equipment",Presets!$I$6,Presets!$I$7)))),F130*(1+IF(B130="Material",Presets!$I$5,IF(B130="Equipment",Presets!$I$6,Presets!$I$7))),""),"")))</f>
        <v/>
      </c>
      <c r="H130" s="23" t="str">
        <f>IF(AND(ISNUMBER(D130),ISNUMBER(G130)),D130*G130,"")</f>
        <v/>
      </c>
      <c r="I130" s="18" t="str">
        <f>IF(AND(OR(Estimate!$B$12="Good",Estimate!$B$12="Better",Estimate!$B$12="Best"),OR(A130="All",AND(A130="Good",Estimate!$B$12="Good"),AND(A130="Better",Estimate!$B$12="Better"),AND(A130="Best",Estimate!$B$12="Best"))),COUNTIF($A$2:A130,"All")+IF(Estimate!$B$12="Good",COUNTIF($A$2:A130,"Good"),0)+IF(Estimate!$B$12="Better",COUNTIF($A$2:A130,"Better"),0)+IF(Estimate!$B$12="Best",COUNTIF($A$2:A130,"Best"),0),"")</f>
        <v/>
      </c>
      <c r="J130" s="16" t="str">
        <f>IF(COUNTA(A130:F130)=0,"",IF(OR(NOT(OR(A130="All",A130="Good",A130="Better",A130="Best")),NOT(OR(B130="Labor",B130="Material",B130="Equipment",B130="Subcontract")),NOT(ISNUMBER(D130)),AND(F130&lt;&gt;"",NOT(ISNUMBER(F130))),IF(B130="Labor",F130&lt;&gt;"",F130="")),"Check inputs",IF(OR(D130&lt;0,AND(ISNUMBER(F130),F130&lt;0)),"Check inputs","OK")))</f>
        <v/>
      </c>
    </row>
    <row r="131" spans="1:10" x14ac:dyDescent="0.25">
      <c r="A131" s="13"/>
      <c r="B131" s="13"/>
      <c r="C131" s="13"/>
      <c r="D131" s="22"/>
      <c r="E131" s="13"/>
      <c r="F131" s="14"/>
      <c r="G131" s="23" t="str">
        <f>IF(COUNTA(A131:F131)=0,"",IF(B131="Labor",IF(ISNUMBER(Presets!$I$4),Presets!$I$4,""),IF(OR(B131="Material",B131="Equipment",B131="Subcontract"),IF(AND(ISNUMBER(F131),ISNUMBER(IF(B131="Material",Presets!$I$5,IF(B131="Equipment",Presets!$I$6,Presets!$I$7)))),F131*(1+IF(B131="Material",Presets!$I$5,IF(B131="Equipment",Presets!$I$6,Presets!$I$7))),""),"")))</f>
        <v/>
      </c>
      <c r="H131" s="23" t="str">
        <f>IF(AND(ISNUMBER(D131),ISNUMBER(G131)),D131*G131,"")</f>
        <v/>
      </c>
      <c r="I131" s="18" t="str">
        <f>IF(AND(OR(Estimate!$B$12="Good",Estimate!$B$12="Better",Estimate!$B$12="Best"),OR(A131="All",AND(A131="Good",Estimate!$B$12="Good"),AND(A131="Better",Estimate!$B$12="Better"),AND(A131="Best",Estimate!$B$12="Best"))),COUNTIF($A$2:A131,"All")+IF(Estimate!$B$12="Good",COUNTIF($A$2:A131,"Good"),0)+IF(Estimate!$B$12="Better",COUNTIF($A$2:A131,"Better"),0)+IF(Estimate!$B$12="Best",COUNTIF($A$2:A131,"Best"),0),"")</f>
        <v/>
      </c>
      <c r="J131" s="16" t="str">
        <f>IF(COUNTA(A131:F131)=0,"",IF(OR(NOT(OR(A131="All",A131="Good",A131="Better",A131="Best")),NOT(OR(B131="Labor",B131="Material",B131="Equipment",B131="Subcontract")),NOT(ISNUMBER(D131)),AND(F131&lt;&gt;"",NOT(ISNUMBER(F131))),IF(B131="Labor",F131&lt;&gt;"",F131="")),"Check inputs",IF(OR(D131&lt;0,AND(ISNUMBER(F131),F131&lt;0)),"Check inputs","OK")))</f>
        <v/>
      </c>
    </row>
    <row r="132" spans="1:10" x14ac:dyDescent="0.25">
      <c r="A132" s="13"/>
      <c r="B132" s="13"/>
      <c r="C132" s="13"/>
      <c r="D132" s="22"/>
      <c r="E132" s="13"/>
      <c r="F132" s="14"/>
      <c r="G132" s="23" t="str">
        <f>IF(COUNTA(A132:F132)=0,"",IF(B132="Labor",IF(ISNUMBER(Presets!$I$4),Presets!$I$4,""),IF(OR(B132="Material",B132="Equipment",B132="Subcontract"),IF(AND(ISNUMBER(F132),ISNUMBER(IF(B132="Material",Presets!$I$5,IF(B132="Equipment",Presets!$I$6,Presets!$I$7)))),F132*(1+IF(B132="Material",Presets!$I$5,IF(B132="Equipment",Presets!$I$6,Presets!$I$7))),""),"")))</f>
        <v/>
      </c>
      <c r="H132" s="23" t="str">
        <f>IF(AND(ISNUMBER(D132),ISNUMBER(G132)),D132*G132,"")</f>
        <v/>
      </c>
      <c r="I132" s="18" t="str">
        <f>IF(AND(OR(Estimate!$B$12="Good",Estimate!$B$12="Better",Estimate!$B$12="Best"),OR(A132="All",AND(A132="Good",Estimate!$B$12="Good"),AND(A132="Better",Estimate!$B$12="Better"),AND(A132="Best",Estimate!$B$12="Best"))),COUNTIF($A$2:A132,"All")+IF(Estimate!$B$12="Good",COUNTIF($A$2:A132,"Good"),0)+IF(Estimate!$B$12="Better",COUNTIF($A$2:A132,"Better"),0)+IF(Estimate!$B$12="Best",COUNTIF($A$2:A132,"Best"),0),"")</f>
        <v/>
      </c>
      <c r="J132" s="16" t="str">
        <f>IF(COUNTA(A132:F132)=0,"",IF(OR(NOT(OR(A132="All",A132="Good",A132="Better",A132="Best")),NOT(OR(B132="Labor",B132="Material",B132="Equipment",B132="Subcontract")),NOT(ISNUMBER(D132)),AND(F132&lt;&gt;"",NOT(ISNUMBER(F132))),IF(B132="Labor",F132&lt;&gt;"",F132="")),"Check inputs",IF(OR(D132&lt;0,AND(ISNUMBER(F132),F132&lt;0)),"Check inputs","OK")))</f>
        <v/>
      </c>
    </row>
    <row r="133" spans="1:10" x14ac:dyDescent="0.25">
      <c r="A133" s="13"/>
      <c r="B133" s="13"/>
      <c r="C133" s="13"/>
      <c r="D133" s="22"/>
      <c r="E133" s="13"/>
      <c r="F133" s="14"/>
      <c r="G133" s="23" t="str">
        <f>IF(COUNTA(A133:F133)=0,"",IF(B133="Labor",IF(ISNUMBER(Presets!$I$4),Presets!$I$4,""),IF(OR(B133="Material",B133="Equipment",B133="Subcontract"),IF(AND(ISNUMBER(F133),ISNUMBER(IF(B133="Material",Presets!$I$5,IF(B133="Equipment",Presets!$I$6,Presets!$I$7)))),F133*(1+IF(B133="Material",Presets!$I$5,IF(B133="Equipment",Presets!$I$6,Presets!$I$7))),""),"")))</f>
        <v/>
      </c>
      <c r="H133" s="23" t="str">
        <f>IF(AND(ISNUMBER(D133),ISNUMBER(G133)),D133*G133,"")</f>
        <v/>
      </c>
      <c r="I133" s="18" t="str">
        <f>IF(AND(OR(Estimate!$B$12="Good",Estimate!$B$12="Better",Estimate!$B$12="Best"),OR(A133="All",AND(A133="Good",Estimate!$B$12="Good"),AND(A133="Better",Estimate!$B$12="Better"),AND(A133="Best",Estimate!$B$12="Best"))),COUNTIF($A$2:A133,"All")+IF(Estimate!$B$12="Good",COUNTIF($A$2:A133,"Good"),0)+IF(Estimate!$B$12="Better",COUNTIF($A$2:A133,"Better"),0)+IF(Estimate!$B$12="Best",COUNTIF($A$2:A133,"Best"),0),"")</f>
        <v/>
      </c>
      <c r="J133" s="16" t="str">
        <f>IF(COUNTA(A133:F133)=0,"",IF(OR(NOT(OR(A133="All",A133="Good",A133="Better",A133="Best")),NOT(OR(B133="Labor",B133="Material",B133="Equipment",B133="Subcontract")),NOT(ISNUMBER(D133)),AND(F133&lt;&gt;"",NOT(ISNUMBER(F133))),IF(B133="Labor",F133&lt;&gt;"",F133="")),"Check inputs",IF(OR(D133&lt;0,AND(ISNUMBER(F133),F133&lt;0)),"Check inputs","OK")))</f>
        <v/>
      </c>
    </row>
    <row r="134" spans="1:10" x14ac:dyDescent="0.25">
      <c r="A134" s="13"/>
      <c r="B134" s="13"/>
      <c r="C134" s="13"/>
      <c r="D134" s="22"/>
      <c r="E134" s="13"/>
      <c r="F134" s="14"/>
      <c r="G134" s="23" t="str">
        <f>IF(COUNTA(A134:F134)=0,"",IF(B134="Labor",IF(ISNUMBER(Presets!$I$4),Presets!$I$4,""),IF(OR(B134="Material",B134="Equipment",B134="Subcontract"),IF(AND(ISNUMBER(F134),ISNUMBER(IF(B134="Material",Presets!$I$5,IF(B134="Equipment",Presets!$I$6,Presets!$I$7)))),F134*(1+IF(B134="Material",Presets!$I$5,IF(B134="Equipment",Presets!$I$6,Presets!$I$7))),""),"")))</f>
        <v/>
      </c>
      <c r="H134" s="23" t="str">
        <f>IF(AND(ISNUMBER(D134),ISNUMBER(G134)),D134*G134,"")</f>
        <v/>
      </c>
      <c r="I134" s="18" t="str">
        <f>IF(AND(OR(Estimate!$B$12="Good",Estimate!$B$12="Better",Estimate!$B$12="Best"),OR(A134="All",AND(A134="Good",Estimate!$B$12="Good"),AND(A134="Better",Estimate!$B$12="Better"),AND(A134="Best",Estimate!$B$12="Best"))),COUNTIF($A$2:A134,"All")+IF(Estimate!$B$12="Good",COUNTIF($A$2:A134,"Good"),0)+IF(Estimate!$B$12="Better",COUNTIF($A$2:A134,"Better"),0)+IF(Estimate!$B$12="Best",COUNTIF($A$2:A134,"Best"),0),"")</f>
        <v/>
      </c>
      <c r="J134" s="16" t="str">
        <f>IF(COUNTA(A134:F134)=0,"",IF(OR(NOT(OR(A134="All",A134="Good",A134="Better",A134="Best")),NOT(OR(B134="Labor",B134="Material",B134="Equipment",B134="Subcontract")),NOT(ISNUMBER(D134)),AND(F134&lt;&gt;"",NOT(ISNUMBER(F134))),IF(B134="Labor",F134&lt;&gt;"",F134="")),"Check inputs",IF(OR(D134&lt;0,AND(ISNUMBER(F134),F134&lt;0)),"Check inputs","OK")))</f>
        <v/>
      </c>
    </row>
    <row r="135" spans="1:10" x14ac:dyDescent="0.25">
      <c r="A135" s="13"/>
      <c r="B135" s="13"/>
      <c r="C135" s="13"/>
      <c r="D135" s="22"/>
      <c r="E135" s="13"/>
      <c r="F135" s="14"/>
      <c r="G135" s="23" t="str">
        <f>IF(COUNTA(A135:F135)=0,"",IF(B135="Labor",IF(ISNUMBER(Presets!$I$4),Presets!$I$4,""),IF(OR(B135="Material",B135="Equipment",B135="Subcontract"),IF(AND(ISNUMBER(F135),ISNUMBER(IF(B135="Material",Presets!$I$5,IF(B135="Equipment",Presets!$I$6,Presets!$I$7)))),F135*(1+IF(B135="Material",Presets!$I$5,IF(B135="Equipment",Presets!$I$6,Presets!$I$7))),""),"")))</f>
        <v/>
      </c>
      <c r="H135" s="23" t="str">
        <f>IF(AND(ISNUMBER(D135),ISNUMBER(G135)),D135*G135,"")</f>
        <v/>
      </c>
      <c r="I135" s="18" t="str">
        <f>IF(AND(OR(Estimate!$B$12="Good",Estimate!$B$12="Better",Estimate!$B$12="Best"),OR(A135="All",AND(A135="Good",Estimate!$B$12="Good"),AND(A135="Better",Estimate!$B$12="Better"),AND(A135="Best",Estimate!$B$12="Best"))),COUNTIF($A$2:A135,"All")+IF(Estimate!$B$12="Good",COUNTIF($A$2:A135,"Good"),0)+IF(Estimate!$B$12="Better",COUNTIF($A$2:A135,"Better"),0)+IF(Estimate!$B$12="Best",COUNTIF($A$2:A135,"Best"),0),"")</f>
        <v/>
      </c>
      <c r="J135" s="16" t="str">
        <f>IF(COUNTA(A135:F135)=0,"",IF(OR(NOT(OR(A135="All",A135="Good",A135="Better",A135="Best")),NOT(OR(B135="Labor",B135="Material",B135="Equipment",B135="Subcontract")),NOT(ISNUMBER(D135)),AND(F135&lt;&gt;"",NOT(ISNUMBER(F135))),IF(B135="Labor",F135&lt;&gt;"",F135="")),"Check inputs",IF(OR(D135&lt;0,AND(ISNUMBER(F135),F135&lt;0)),"Check inputs","OK")))</f>
        <v/>
      </c>
    </row>
    <row r="136" spans="1:10" x14ac:dyDescent="0.25">
      <c r="A136" s="13"/>
      <c r="B136" s="13"/>
      <c r="C136" s="13"/>
      <c r="D136" s="22"/>
      <c r="E136" s="13"/>
      <c r="F136" s="14"/>
      <c r="G136" s="23" t="str">
        <f>IF(COUNTA(A136:F136)=0,"",IF(B136="Labor",IF(ISNUMBER(Presets!$I$4),Presets!$I$4,""),IF(OR(B136="Material",B136="Equipment",B136="Subcontract"),IF(AND(ISNUMBER(F136),ISNUMBER(IF(B136="Material",Presets!$I$5,IF(B136="Equipment",Presets!$I$6,Presets!$I$7)))),F136*(1+IF(B136="Material",Presets!$I$5,IF(B136="Equipment",Presets!$I$6,Presets!$I$7))),""),"")))</f>
        <v/>
      </c>
      <c r="H136" s="23" t="str">
        <f>IF(AND(ISNUMBER(D136),ISNUMBER(G136)),D136*G136,"")</f>
        <v/>
      </c>
      <c r="I136" s="18" t="str">
        <f>IF(AND(OR(Estimate!$B$12="Good",Estimate!$B$12="Better",Estimate!$B$12="Best"),OR(A136="All",AND(A136="Good",Estimate!$B$12="Good"),AND(A136="Better",Estimate!$B$12="Better"),AND(A136="Best",Estimate!$B$12="Best"))),COUNTIF($A$2:A136,"All")+IF(Estimate!$B$12="Good",COUNTIF($A$2:A136,"Good"),0)+IF(Estimate!$B$12="Better",COUNTIF($A$2:A136,"Better"),0)+IF(Estimate!$B$12="Best",COUNTIF($A$2:A136,"Best"),0),"")</f>
        <v/>
      </c>
      <c r="J136" s="16" t="str">
        <f>IF(COUNTA(A136:F136)=0,"",IF(OR(NOT(OR(A136="All",A136="Good",A136="Better",A136="Best")),NOT(OR(B136="Labor",B136="Material",B136="Equipment",B136="Subcontract")),NOT(ISNUMBER(D136)),AND(F136&lt;&gt;"",NOT(ISNUMBER(F136))),IF(B136="Labor",F136&lt;&gt;"",F136="")),"Check inputs",IF(OR(D136&lt;0,AND(ISNUMBER(F136),F136&lt;0)),"Check inputs","OK")))</f>
        <v/>
      </c>
    </row>
    <row r="137" spans="1:10" x14ac:dyDescent="0.25">
      <c r="A137" s="13"/>
      <c r="B137" s="13"/>
      <c r="C137" s="13"/>
      <c r="D137" s="22"/>
      <c r="E137" s="13"/>
      <c r="F137" s="14"/>
      <c r="G137" s="23" t="str">
        <f>IF(COUNTA(A137:F137)=0,"",IF(B137="Labor",IF(ISNUMBER(Presets!$I$4),Presets!$I$4,""),IF(OR(B137="Material",B137="Equipment",B137="Subcontract"),IF(AND(ISNUMBER(F137),ISNUMBER(IF(B137="Material",Presets!$I$5,IF(B137="Equipment",Presets!$I$6,Presets!$I$7)))),F137*(1+IF(B137="Material",Presets!$I$5,IF(B137="Equipment",Presets!$I$6,Presets!$I$7))),""),"")))</f>
        <v/>
      </c>
      <c r="H137" s="23" t="str">
        <f>IF(AND(ISNUMBER(D137),ISNUMBER(G137)),D137*G137,"")</f>
        <v/>
      </c>
      <c r="I137" s="18" t="str">
        <f>IF(AND(OR(Estimate!$B$12="Good",Estimate!$B$12="Better",Estimate!$B$12="Best"),OR(A137="All",AND(A137="Good",Estimate!$B$12="Good"),AND(A137="Better",Estimate!$B$12="Better"),AND(A137="Best",Estimate!$B$12="Best"))),COUNTIF($A$2:A137,"All")+IF(Estimate!$B$12="Good",COUNTIF($A$2:A137,"Good"),0)+IF(Estimate!$B$12="Better",COUNTIF($A$2:A137,"Better"),0)+IF(Estimate!$B$12="Best",COUNTIF($A$2:A137,"Best"),0),"")</f>
        <v/>
      </c>
      <c r="J137" s="16" t="str">
        <f>IF(COUNTA(A137:F137)=0,"",IF(OR(NOT(OR(A137="All",A137="Good",A137="Better",A137="Best")),NOT(OR(B137="Labor",B137="Material",B137="Equipment",B137="Subcontract")),NOT(ISNUMBER(D137)),AND(F137&lt;&gt;"",NOT(ISNUMBER(F137))),IF(B137="Labor",F137&lt;&gt;"",F137="")),"Check inputs",IF(OR(D137&lt;0,AND(ISNUMBER(F137),F137&lt;0)),"Check inputs","OK")))</f>
        <v/>
      </c>
    </row>
    <row r="138" spans="1:10" x14ac:dyDescent="0.25">
      <c r="A138" s="13"/>
      <c r="B138" s="13"/>
      <c r="C138" s="13"/>
      <c r="D138" s="22"/>
      <c r="E138" s="13"/>
      <c r="F138" s="14"/>
      <c r="G138" s="23" t="str">
        <f>IF(COUNTA(A138:F138)=0,"",IF(B138="Labor",IF(ISNUMBER(Presets!$I$4),Presets!$I$4,""),IF(OR(B138="Material",B138="Equipment",B138="Subcontract"),IF(AND(ISNUMBER(F138),ISNUMBER(IF(B138="Material",Presets!$I$5,IF(B138="Equipment",Presets!$I$6,Presets!$I$7)))),F138*(1+IF(B138="Material",Presets!$I$5,IF(B138="Equipment",Presets!$I$6,Presets!$I$7))),""),"")))</f>
        <v/>
      </c>
      <c r="H138" s="23" t="str">
        <f>IF(AND(ISNUMBER(D138),ISNUMBER(G138)),D138*G138,"")</f>
        <v/>
      </c>
      <c r="I138" s="18" t="str">
        <f>IF(AND(OR(Estimate!$B$12="Good",Estimate!$B$12="Better",Estimate!$B$12="Best"),OR(A138="All",AND(A138="Good",Estimate!$B$12="Good"),AND(A138="Better",Estimate!$B$12="Better"),AND(A138="Best",Estimate!$B$12="Best"))),COUNTIF($A$2:A138,"All")+IF(Estimate!$B$12="Good",COUNTIF($A$2:A138,"Good"),0)+IF(Estimate!$B$12="Better",COUNTIF($A$2:A138,"Better"),0)+IF(Estimate!$B$12="Best",COUNTIF($A$2:A138,"Best"),0),"")</f>
        <v/>
      </c>
      <c r="J138" s="16" t="str">
        <f>IF(COUNTA(A138:F138)=0,"",IF(OR(NOT(OR(A138="All",A138="Good",A138="Better",A138="Best")),NOT(OR(B138="Labor",B138="Material",B138="Equipment",B138="Subcontract")),NOT(ISNUMBER(D138)),AND(F138&lt;&gt;"",NOT(ISNUMBER(F138))),IF(B138="Labor",F138&lt;&gt;"",F138="")),"Check inputs",IF(OR(D138&lt;0,AND(ISNUMBER(F138),F138&lt;0)),"Check inputs","OK")))</f>
        <v/>
      </c>
    </row>
    <row r="139" spans="1:10" x14ac:dyDescent="0.25">
      <c r="A139" s="13"/>
      <c r="B139" s="13"/>
      <c r="C139" s="13"/>
      <c r="D139" s="22"/>
      <c r="E139" s="13"/>
      <c r="F139" s="14"/>
      <c r="G139" s="23" t="str">
        <f>IF(COUNTA(A139:F139)=0,"",IF(B139="Labor",IF(ISNUMBER(Presets!$I$4),Presets!$I$4,""),IF(OR(B139="Material",B139="Equipment",B139="Subcontract"),IF(AND(ISNUMBER(F139),ISNUMBER(IF(B139="Material",Presets!$I$5,IF(B139="Equipment",Presets!$I$6,Presets!$I$7)))),F139*(1+IF(B139="Material",Presets!$I$5,IF(B139="Equipment",Presets!$I$6,Presets!$I$7))),""),"")))</f>
        <v/>
      </c>
      <c r="H139" s="23" t="str">
        <f>IF(AND(ISNUMBER(D139),ISNUMBER(G139)),D139*G139,"")</f>
        <v/>
      </c>
      <c r="I139" s="18" t="str">
        <f>IF(AND(OR(Estimate!$B$12="Good",Estimate!$B$12="Better",Estimate!$B$12="Best"),OR(A139="All",AND(A139="Good",Estimate!$B$12="Good"),AND(A139="Better",Estimate!$B$12="Better"),AND(A139="Best",Estimate!$B$12="Best"))),COUNTIF($A$2:A139,"All")+IF(Estimate!$B$12="Good",COUNTIF($A$2:A139,"Good"),0)+IF(Estimate!$B$12="Better",COUNTIF($A$2:A139,"Better"),0)+IF(Estimate!$B$12="Best",COUNTIF($A$2:A139,"Best"),0),"")</f>
        <v/>
      </c>
      <c r="J139" s="16" t="str">
        <f>IF(COUNTA(A139:F139)=0,"",IF(OR(NOT(OR(A139="All",A139="Good",A139="Better",A139="Best")),NOT(OR(B139="Labor",B139="Material",B139="Equipment",B139="Subcontract")),NOT(ISNUMBER(D139)),AND(F139&lt;&gt;"",NOT(ISNUMBER(F139))),IF(B139="Labor",F139&lt;&gt;"",F139="")),"Check inputs",IF(OR(D139&lt;0,AND(ISNUMBER(F139),F139&lt;0)),"Check inputs","OK")))</f>
        <v/>
      </c>
    </row>
    <row r="140" spans="1:10" x14ac:dyDescent="0.25">
      <c r="A140" s="13"/>
      <c r="B140" s="13"/>
      <c r="C140" s="13"/>
      <c r="D140" s="22"/>
      <c r="E140" s="13"/>
      <c r="F140" s="14"/>
      <c r="G140" s="23" t="str">
        <f>IF(COUNTA(A140:F140)=0,"",IF(B140="Labor",IF(ISNUMBER(Presets!$I$4),Presets!$I$4,""),IF(OR(B140="Material",B140="Equipment",B140="Subcontract"),IF(AND(ISNUMBER(F140),ISNUMBER(IF(B140="Material",Presets!$I$5,IF(B140="Equipment",Presets!$I$6,Presets!$I$7)))),F140*(1+IF(B140="Material",Presets!$I$5,IF(B140="Equipment",Presets!$I$6,Presets!$I$7))),""),"")))</f>
        <v/>
      </c>
      <c r="H140" s="23" t="str">
        <f>IF(AND(ISNUMBER(D140),ISNUMBER(G140)),D140*G140,"")</f>
        <v/>
      </c>
      <c r="I140" s="18" t="str">
        <f>IF(AND(OR(Estimate!$B$12="Good",Estimate!$B$12="Better",Estimate!$B$12="Best"),OR(A140="All",AND(A140="Good",Estimate!$B$12="Good"),AND(A140="Better",Estimate!$B$12="Better"),AND(A140="Best",Estimate!$B$12="Best"))),COUNTIF($A$2:A140,"All")+IF(Estimate!$B$12="Good",COUNTIF($A$2:A140,"Good"),0)+IF(Estimate!$B$12="Better",COUNTIF($A$2:A140,"Better"),0)+IF(Estimate!$B$12="Best",COUNTIF($A$2:A140,"Best"),0),"")</f>
        <v/>
      </c>
      <c r="J140" s="16" t="str">
        <f>IF(COUNTA(A140:F140)=0,"",IF(OR(NOT(OR(A140="All",A140="Good",A140="Better",A140="Best")),NOT(OR(B140="Labor",B140="Material",B140="Equipment",B140="Subcontract")),NOT(ISNUMBER(D140)),AND(F140&lt;&gt;"",NOT(ISNUMBER(F140))),IF(B140="Labor",F140&lt;&gt;"",F140="")),"Check inputs",IF(OR(D140&lt;0,AND(ISNUMBER(F140),F140&lt;0)),"Check inputs","OK")))</f>
        <v/>
      </c>
    </row>
    <row r="141" spans="1:10" x14ac:dyDescent="0.25">
      <c r="A141" s="13"/>
      <c r="B141" s="13"/>
      <c r="C141" s="13"/>
      <c r="D141" s="22"/>
      <c r="E141" s="13"/>
      <c r="F141" s="14"/>
      <c r="G141" s="23" t="str">
        <f>IF(COUNTA(A141:F141)=0,"",IF(B141="Labor",IF(ISNUMBER(Presets!$I$4),Presets!$I$4,""),IF(OR(B141="Material",B141="Equipment",B141="Subcontract"),IF(AND(ISNUMBER(F141),ISNUMBER(IF(B141="Material",Presets!$I$5,IF(B141="Equipment",Presets!$I$6,Presets!$I$7)))),F141*(1+IF(B141="Material",Presets!$I$5,IF(B141="Equipment",Presets!$I$6,Presets!$I$7))),""),"")))</f>
        <v/>
      </c>
      <c r="H141" s="23" t="str">
        <f>IF(AND(ISNUMBER(D141),ISNUMBER(G141)),D141*G141,"")</f>
        <v/>
      </c>
      <c r="I141" s="18" t="str">
        <f>IF(AND(OR(Estimate!$B$12="Good",Estimate!$B$12="Better",Estimate!$B$12="Best"),OR(A141="All",AND(A141="Good",Estimate!$B$12="Good"),AND(A141="Better",Estimate!$B$12="Better"),AND(A141="Best",Estimate!$B$12="Best"))),COUNTIF($A$2:A141,"All")+IF(Estimate!$B$12="Good",COUNTIF($A$2:A141,"Good"),0)+IF(Estimate!$B$12="Better",COUNTIF($A$2:A141,"Better"),0)+IF(Estimate!$B$12="Best",COUNTIF($A$2:A141,"Best"),0),"")</f>
        <v/>
      </c>
      <c r="J141" s="16" t="str">
        <f>IF(COUNTA(A141:F141)=0,"",IF(OR(NOT(OR(A141="All",A141="Good",A141="Better",A141="Best")),NOT(OR(B141="Labor",B141="Material",B141="Equipment",B141="Subcontract")),NOT(ISNUMBER(D141)),AND(F141&lt;&gt;"",NOT(ISNUMBER(F141))),IF(B141="Labor",F141&lt;&gt;"",F141="")),"Check inputs",IF(OR(D141&lt;0,AND(ISNUMBER(F141),F141&lt;0)),"Check inputs","OK")))</f>
        <v/>
      </c>
    </row>
    <row r="142" spans="1:10" x14ac:dyDescent="0.25">
      <c r="A142" s="13"/>
      <c r="B142" s="13"/>
      <c r="C142" s="13"/>
      <c r="D142" s="22"/>
      <c r="E142" s="13"/>
      <c r="F142" s="14"/>
      <c r="G142" s="23" t="str">
        <f>IF(COUNTA(A142:F142)=0,"",IF(B142="Labor",IF(ISNUMBER(Presets!$I$4),Presets!$I$4,""),IF(OR(B142="Material",B142="Equipment",B142="Subcontract"),IF(AND(ISNUMBER(F142),ISNUMBER(IF(B142="Material",Presets!$I$5,IF(B142="Equipment",Presets!$I$6,Presets!$I$7)))),F142*(1+IF(B142="Material",Presets!$I$5,IF(B142="Equipment",Presets!$I$6,Presets!$I$7))),""),"")))</f>
        <v/>
      </c>
      <c r="H142" s="23" t="str">
        <f>IF(AND(ISNUMBER(D142),ISNUMBER(G142)),D142*G142,"")</f>
        <v/>
      </c>
      <c r="I142" s="18" t="str">
        <f>IF(AND(OR(Estimate!$B$12="Good",Estimate!$B$12="Better",Estimate!$B$12="Best"),OR(A142="All",AND(A142="Good",Estimate!$B$12="Good"),AND(A142="Better",Estimate!$B$12="Better"),AND(A142="Best",Estimate!$B$12="Best"))),COUNTIF($A$2:A142,"All")+IF(Estimate!$B$12="Good",COUNTIF($A$2:A142,"Good"),0)+IF(Estimate!$B$12="Better",COUNTIF($A$2:A142,"Better"),0)+IF(Estimate!$B$12="Best",COUNTIF($A$2:A142,"Best"),0),"")</f>
        <v/>
      </c>
      <c r="J142" s="16" t="str">
        <f>IF(COUNTA(A142:F142)=0,"",IF(OR(NOT(OR(A142="All",A142="Good",A142="Better",A142="Best")),NOT(OR(B142="Labor",B142="Material",B142="Equipment",B142="Subcontract")),NOT(ISNUMBER(D142)),AND(F142&lt;&gt;"",NOT(ISNUMBER(F142))),IF(B142="Labor",F142&lt;&gt;"",F142="")),"Check inputs",IF(OR(D142&lt;0,AND(ISNUMBER(F142),F142&lt;0)),"Check inputs","OK")))</f>
        <v/>
      </c>
    </row>
    <row r="143" spans="1:10" x14ac:dyDescent="0.25">
      <c r="A143" s="13"/>
      <c r="B143" s="13"/>
      <c r="C143" s="13"/>
      <c r="D143" s="22"/>
      <c r="E143" s="13"/>
      <c r="F143" s="14"/>
      <c r="G143" s="23" t="str">
        <f>IF(COUNTA(A143:F143)=0,"",IF(B143="Labor",IF(ISNUMBER(Presets!$I$4),Presets!$I$4,""),IF(OR(B143="Material",B143="Equipment",B143="Subcontract"),IF(AND(ISNUMBER(F143),ISNUMBER(IF(B143="Material",Presets!$I$5,IF(B143="Equipment",Presets!$I$6,Presets!$I$7)))),F143*(1+IF(B143="Material",Presets!$I$5,IF(B143="Equipment",Presets!$I$6,Presets!$I$7))),""),"")))</f>
        <v/>
      </c>
      <c r="H143" s="23" t="str">
        <f>IF(AND(ISNUMBER(D143),ISNUMBER(G143)),D143*G143,"")</f>
        <v/>
      </c>
      <c r="I143" s="18" t="str">
        <f>IF(AND(OR(Estimate!$B$12="Good",Estimate!$B$12="Better",Estimate!$B$12="Best"),OR(A143="All",AND(A143="Good",Estimate!$B$12="Good"),AND(A143="Better",Estimate!$B$12="Better"),AND(A143="Best",Estimate!$B$12="Best"))),COUNTIF($A$2:A143,"All")+IF(Estimate!$B$12="Good",COUNTIF($A$2:A143,"Good"),0)+IF(Estimate!$B$12="Better",COUNTIF($A$2:A143,"Better"),0)+IF(Estimate!$B$12="Best",COUNTIF($A$2:A143,"Best"),0),"")</f>
        <v/>
      </c>
      <c r="J143" s="16" t="str">
        <f>IF(COUNTA(A143:F143)=0,"",IF(OR(NOT(OR(A143="All",A143="Good",A143="Better",A143="Best")),NOT(OR(B143="Labor",B143="Material",B143="Equipment",B143="Subcontract")),NOT(ISNUMBER(D143)),AND(F143&lt;&gt;"",NOT(ISNUMBER(F143))),IF(B143="Labor",F143&lt;&gt;"",F143="")),"Check inputs",IF(OR(D143&lt;0,AND(ISNUMBER(F143),F143&lt;0)),"Check inputs","OK")))</f>
        <v/>
      </c>
    </row>
    <row r="144" spans="1:10" x14ac:dyDescent="0.25">
      <c r="A144" s="13"/>
      <c r="B144" s="13"/>
      <c r="C144" s="13"/>
      <c r="D144" s="22"/>
      <c r="E144" s="13"/>
      <c r="F144" s="14"/>
      <c r="G144" s="23" t="str">
        <f>IF(COUNTA(A144:F144)=0,"",IF(B144="Labor",IF(ISNUMBER(Presets!$I$4),Presets!$I$4,""),IF(OR(B144="Material",B144="Equipment",B144="Subcontract"),IF(AND(ISNUMBER(F144),ISNUMBER(IF(B144="Material",Presets!$I$5,IF(B144="Equipment",Presets!$I$6,Presets!$I$7)))),F144*(1+IF(B144="Material",Presets!$I$5,IF(B144="Equipment",Presets!$I$6,Presets!$I$7))),""),"")))</f>
        <v/>
      </c>
      <c r="H144" s="23" t="str">
        <f>IF(AND(ISNUMBER(D144),ISNUMBER(G144)),D144*G144,"")</f>
        <v/>
      </c>
      <c r="I144" s="18" t="str">
        <f>IF(AND(OR(Estimate!$B$12="Good",Estimate!$B$12="Better",Estimate!$B$12="Best"),OR(A144="All",AND(A144="Good",Estimate!$B$12="Good"),AND(A144="Better",Estimate!$B$12="Better"),AND(A144="Best",Estimate!$B$12="Best"))),COUNTIF($A$2:A144,"All")+IF(Estimate!$B$12="Good",COUNTIF($A$2:A144,"Good"),0)+IF(Estimate!$B$12="Better",COUNTIF($A$2:A144,"Better"),0)+IF(Estimate!$B$12="Best",COUNTIF($A$2:A144,"Best"),0),"")</f>
        <v/>
      </c>
      <c r="J144" s="16" t="str">
        <f>IF(COUNTA(A144:F144)=0,"",IF(OR(NOT(OR(A144="All",A144="Good",A144="Better",A144="Best")),NOT(OR(B144="Labor",B144="Material",B144="Equipment",B144="Subcontract")),NOT(ISNUMBER(D144)),AND(F144&lt;&gt;"",NOT(ISNUMBER(F144))),IF(B144="Labor",F144&lt;&gt;"",F144="")),"Check inputs",IF(OR(D144&lt;0,AND(ISNUMBER(F144),F144&lt;0)),"Check inputs","OK")))</f>
        <v/>
      </c>
    </row>
    <row r="145" spans="1:10" x14ac:dyDescent="0.25">
      <c r="A145" s="13"/>
      <c r="B145" s="13"/>
      <c r="C145" s="13"/>
      <c r="D145" s="22"/>
      <c r="E145" s="13"/>
      <c r="F145" s="14"/>
      <c r="G145" s="23" t="str">
        <f>IF(COUNTA(A145:F145)=0,"",IF(B145="Labor",IF(ISNUMBER(Presets!$I$4),Presets!$I$4,""),IF(OR(B145="Material",B145="Equipment",B145="Subcontract"),IF(AND(ISNUMBER(F145),ISNUMBER(IF(B145="Material",Presets!$I$5,IF(B145="Equipment",Presets!$I$6,Presets!$I$7)))),F145*(1+IF(B145="Material",Presets!$I$5,IF(B145="Equipment",Presets!$I$6,Presets!$I$7))),""),"")))</f>
        <v/>
      </c>
      <c r="H145" s="23" t="str">
        <f>IF(AND(ISNUMBER(D145),ISNUMBER(G145)),D145*G145,"")</f>
        <v/>
      </c>
      <c r="I145" s="18" t="str">
        <f>IF(AND(OR(Estimate!$B$12="Good",Estimate!$B$12="Better",Estimate!$B$12="Best"),OR(A145="All",AND(A145="Good",Estimate!$B$12="Good"),AND(A145="Better",Estimate!$B$12="Better"),AND(A145="Best",Estimate!$B$12="Best"))),COUNTIF($A$2:A145,"All")+IF(Estimate!$B$12="Good",COUNTIF($A$2:A145,"Good"),0)+IF(Estimate!$B$12="Better",COUNTIF($A$2:A145,"Better"),0)+IF(Estimate!$B$12="Best",COUNTIF($A$2:A145,"Best"),0),"")</f>
        <v/>
      </c>
      <c r="J145" s="16" t="str">
        <f>IF(COUNTA(A145:F145)=0,"",IF(OR(NOT(OR(A145="All",A145="Good",A145="Better",A145="Best")),NOT(OR(B145="Labor",B145="Material",B145="Equipment",B145="Subcontract")),NOT(ISNUMBER(D145)),AND(F145&lt;&gt;"",NOT(ISNUMBER(F145))),IF(B145="Labor",F145&lt;&gt;"",F145="")),"Check inputs",IF(OR(D145&lt;0,AND(ISNUMBER(F145),F145&lt;0)),"Check inputs","OK")))</f>
        <v/>
      </c>
    </row>
    <row r="146" spans="1:10" x14ac:dyDescent="0.25">
      <c r="A146" s="13"/>
      <c r="B146" s="13"/>
      <c r="C146" s="13"/>
      <c r="D146" s="22"/>
      <c r="E146" s="13"/>
      <c r="F146" s="14"/>
      <c r="G146" s="23" t="str">
        <f>IF(COUNTA(A146:F146)=0,"",IF(B146="Labor",IF(ISNUMBER(Presets!$I$4),Presets!$I$4,""),IF(OR(B146="Material",B146="Equipment",B146="Subcontract"),IF(AND(ISNUMBER(F146),ISNUMBER(IF(B146="Material",Presets!$I$5,IF(B146="Equipment",Presets!$I$6,Presets!$I$7)))),F146*(1+IF(B146="Material",Presets!$I$5,IF(B146="Equipment",Presets!$I$6,Presets!$I$7))),""),"")))</f>
        <v/>
      </c>
      <c r="H146" s="23" t="str">
        <f>IF(AND(ISNUMBER(D146),ISNUMBER(G146)),D146*G146,"")</f>
        <v/>
      </c>
      <c r="I146" s="18" t="str">
        <f>IF(AND(OR(Estimate!$B$12="Good",Estimate!$B$12="Better",Estimate!$B$12="Best"),OR(A146="All",AND(A146="Good",Estimate!$B$12="Good"),AND(A146="Better",Estimate!$B$12="Better"),AND(A146="Best",Estimate!$B$12="Best"))),COUNTIF($A$2:A146,"All")+IF(Estimate!$B$12="Good",COUNTIF($A$2:A146,"Good"),0)+IF(Estimate!$B$12="Better",COUNTIF($A$2:A146,"Better"),0)+IF(Estimate!$B$12="Best",COUNTIF($A$2:A146,"Best"),0),"")</f>
        <v/>
      </c>
      <c r="J146" s="16" t="str">
        <f>IF(COUNTA(A146:F146)=0,"",IF(OR(NOT(OR(A146="All",A146="Good",A146="Better",A146="Best")),NOT(OR(B146="Labor",B146="Material",B146="Equipment",B146="Subcontract")),NOT(ISNUMBER(D146)),AND(F146&lt;&gt;"",NOT(ISNUMBER(F146))),IF(B146="Labor",F146&lt;&gt;"",F146="")),"Check inputs",IF(OR(D146&lt;0,AND(ISNUMBER(F146),F146&lt;0)),"Check inputs","OK")))</f>
        <v/>
      </c>
    </row>
    <row r="147" spans="1:10" x14ac:dyDescent="0.25">
      <c r="A147" s="13"/>
      <c r="B147" s="13"/>
      <c r="C147" s="13"/>
      <c r="D147" s="22"/>
      <c r="E147" s="13"/>
      <c r="F147" s="14"/>
      <c r="G147" s="23" t="str">
        <f>IF(COUNTA(A147:F147)=0,"",IF(B147="Labor",IF(ISNUMBER(Presets!$I$4),Presets!$I$4,""),IF(OR(B147="Material",B147="Equipment",B147="Subcontract"),IF(AND(ISNUMBER(F147),ISNUMBER(IF(B147="Material",Presets!$I$5,IF(B147="Equipment",Presets!$I$6,Presets!$I$7)))),F147*(1+IF(B147="Material",Presets!$I$5,IF(B147="Equipment",Presets!$I$6,Presets!$I$7))),""),"")))</f>
        <v/>
      </c>
      <c r="H147" s="23" t="str">
        <f>IF(AND(ISNUMBER(D147),ISNUMBER(G147)),D147*G147,"")</f>
        <v/>
      </c>
      <c r="I147" s="18" t="str">
        <f>IF(AND(OR(Estimate!$B$12="Good",Estimate!$B$12="Better",Estimate!$B$12="Best"),OR(A147="All",AND(A147="Good",Estimate!$B$12="Good"),AND(A147="Better",Estimate!$B$12="Better"),AND(A147="Best",Estimate!$B$12="Best"))),COUNTIF($A$2:A147,"All")+IF(Estimate!$B$12="Good",COUNTIF($A$2:A147,"Good"),0)+IF(Estimate!$B$12="Better",COUNTIF($A$2:A147,"Better"),0)+IF(Estimate!$B$12="Best",COUNTIF($A$2:A147,"Best"),0),"")</f>
        <v/>
      </c>
      <c r="J147" s="16" t="str">
        <f>IF(COUNTA(A147:F147)=0,"",IF(OR(NOT(OR(A147="All",A147="Good",A147="Better",A147="Best")),NOT(OR(B147="Labor",B147="Material",B147="Equipment",B147="Subcontract")),NOT(ISNUMBER(D147)),AND(F147&lt;&gt;"",NOT(ISNUMBER(F147))),IF(B147="Labor",F147&lt;&gt;"",F147="")),"Check inputs",IF(OR(D147&lt;0,AND(ISNUMBER(F147),F147&lt;0)),"Check inputs","OK")))</f>
        <v/>
      </c>
    </row>
    <row r="148" spans="1:10" x14ac:dyDescent="0.25">
      <c r="A148" s="13"/>
      <c r="B148" s="13"/>
      <c r="C148" s="13"/>
      <c r="D148" s="22"/>
      <c r="E148" s="13"/>
      <c r="F148" s="14"/>
      <c r="G148" s="23" t="str">
        <f>IF(COUNTA(A148:F148)=0,"",IF(B148="Labor",IF(ISNUMBER(Presets!$I$4),Presets!$I$4,""),IF(OR(B148="Material",B148="Equipment",B148="Subcontract"),IF(AND(ISNUMBER(F148),ISNUMBER(IF(B148="Material",Presets!$I$5,IF(B148="Equipment",Presets!$I$6,Presets!$I$7)))),F148*(1+IF(B148="Material",Presets!$I$5,IF(B148="Equipment",Presets!$I$6,Presets!$I$7))),""),"")))</f>
        <v/>
      </c>
      <c r="H148" s="23" t="str">
        <f>IF(AND(ISNUMBER(D148),ISNUMBER(G148)),D148*G148,"")</f>
        <v/>
      </c>
      <c r="I148" s="18" t="str">
        <f>IF(AND(OR(Estimate!$B$12="Good",Estimate!$B$12="Better",Estimate!$B$12="Best"),OR(A148="All",AND(A148="Good",Estimate!$B$12="Good"),AND(A148="Better",Estimate!$B$12="Better"),AND(A148="Best",Estimate!$B$12="Best"))),COUNTIF($A$2:A148,"All")+IF(Estimate!$B$12="Good",COUNTIF($A$2:A148,"Good"),0)+IF(Estimate!$B$12="Better",COUNTIF($A$2:A148,"Better"),0)+IF(Estimate!$B$12="Best",COUNTIF($A$2:A148,"Best"),0),"")</f>
        <v/>
      </c>
      <c r="J148" s="16" t="str">
        <f>IF(COUNTA(A148:F148)=0,"",IF(OR(NOT(OR(A148="All",A148="Good",A148="Better",A148="Best")),NOT(OR(B148="Labor",B148="Material",B148="Equipment",B148="Subcontract")),NOT(ISNUMBER(D148)),AND(F148&lt;&gt;"",NOT(ISNUMBER(F148))),IF(B148="Labor",F148&lt;&gt;"",F148="")),"Check inputs",IF(OR(D148&lt;0,AND(ISNUMBER(F148),F148&lt;0)),"Check inputs","OK")))</f>
        <v/>
      </c>
    </row>
    <row r="149" spans="1:10" x14ac:dyDescent="0.25">
      <c r="A149" s="13"/>
      <c r="B149" s="13"/>
      <c r="C149" s="13"/>
      <c r="D149" s="22"/>
      <c r="E149" s="13"/>
      <c r="F149" s="14"/>
      <c r="G149" s="23" t="str">
        <f>IF(COUNTA(A149:F149)=0,"",IF(B149="Labor",IF(ISNUMBER(Presets!$I$4),Presets!$I$4,""),IF(OR(B149="Material",B149="Equipment",B149="Subcontract"),IF(AND(ISNUMBER(F149),ISNUMBER(IF(B149="Material",Presets!$I$5,IF(B149="Equipment",Presets!$I$6,Presets!$I$7)))),F149*(1+IF(B149="Material",Presets!$I$5,IF(B149="Equipment",Presets!$I$6,Presets!$I$7))),""),"")))</f>
        <v/>
      </c>
      <c r="H149" s="23" t="str">
        <f>IF(AND(ISNUMBER(D149),ISNUMBER(G149)),D149*G149,"")</f>
        <v/>
      </c>
      <c r="I149" s="18" t="str">
        <f>IF(AND(OR(Estimate!$B$12="Good",Estimate!$B$12="Better",Estimate!$B$12="Best"),OR(A149="All",AND(A149="Good",Estimate!$B$12="Good"),AND(A149="Better",Estimate!$B$12="Better"),AND(A149="Best",Estimate!$B$12="Best"))),COUNTIF($A$2:A149,"All")+IF(Estimate!$B$12="Good",COUNTIF($A$2:A149,"Good"),0)+IF(Estimate!$B$12="Better",COUNTIF($A$2:A149,"Better"),0)+IF(Estimate!$B$12="Best",COUNTIF($A$2:A149,"Best"),0),"")</f>
        <v/>
      </c>
      <c r="J149" s="16" t="str">
        <f>IF(COUNTA(A149:F149)=0,"",IF(OR(NOT(OR(A149="All",A149="Good",A149="Better",A149="Best")),NOT(OR(B149="Labor",B149="Material",B149="Equipment",B149="Subcontract")),NOT(ISNUMBER(D149)),AND(F149&lt;&gt;"",NOT(ISNUMBER(F149))),IF(B149="Labor",F149&lt;&gt;"",F149="")),"Check inputs",IF(OR(D149&lt;0,AND(ISNUMBER(F149),F149&lt;0)),"Check inputs","OK")))</f>
        <v/>
      </c>
    </row>
    <row r="150" spans="1:10" x14ac:dyDescent="0.25">
      <c r="A150" s="13"/>
      <c r="B150" s="13"/>
      <c r="C150" s="13"/>
      <c r="D150" s="22"/>
      <c r="E150" s="13"/>
      <c r="F150" s="14"/>
      <c r="G150" s="23" t="str">
        <f>IF(COUNTA(A150:F150)=0,"",IF(B150="Labor",IF(ISNUMBER(Presets!$I$4),Presets!$I$4,""),IF(OR(B150="Material",B150="Equipment",B150="Subcontract"),IF(AND(ISNUMBER(F150),ISNUMBER(IF(B150="Material",Presets!$I$5,IF(B150="Equipment",Presets!$I$6,Presets!$I$7)))),F150*(1+IF(B150="Material",Presets!$I$5,IF(B150="Equipment",Presets!$I$6,Presets!$I$7))),""),"")))</f>
        <v/>
      </c>
      <c r="H150" s="23" t="str">
        <f>IF(AND(ISNUMBER(D150),ISNUMBER(G150)),D150*G150,"")</f>
        <v/>
      </c>
      <c r="I150" s="18" t="str">
        <f>IF(AND(OR(Estimate!$B$12="Good",Estimate!$B$12="Better",Estimate!$B$12="Best"),OR(A150="All",AND(A150="Good",Estimate!$B$12="Good"),AND(A150="Better",Estimate!$B$12="Better"),AND(A150="Best",Estimate!$B$12="Best"))),COUNTIF($A$2:A150,"All")+IF(Estimate!$B$12="Good",COUNTIF($A$2:A150,"Good"),0)+IF(Estimate!$B$12="Better",COUNTIF($A$2:A150,"Better"),0)+IF(Estimate!$B$12="Best",COUNTIF($A$2:A150,"Best"),0),"")</f>
        <v/>
      </c>
      <c r="J150" s="16" t="str">
        <f>IF(COUNTA(A150:F150)=0,"",IF(OR(NOT(OR(A150="All",A150="Good",A150="Better",A150="Best")),NOT(OR(B150="Labor",B150="Material",B150="Equipment",B150="Subcontract")),NOT(ISNUMBER(D150)),AND(F150&lt;&gt;"",NOT(ISNUMBER(F150))),IF(B150="Labor",F150&lt;&gt;"",F150="")),"Check inputs",IF(OR(D150&lt;0,AND(ISNUMBER(F150),F150&lt;0)),"Check inputs","OK")))</f>
        <v/>
      </c>
    </row>
    <row r="151" spans="1:10" x14ac:dyDescent="0.25">
      <c r="A151" s="13"/>
      <c r="B151" s="13"/>
      <c r="C151" s="13"/>
      <c r="D151" s="22"/>
      <c r="E151" s="13"/>
      <c r="F151" s="14"/>
      <c r="G151" s="23" t="str">
        <f>IF(COUNTA(A151:F151)=0,"",IF(B151="Labor",IF(ISNUMBER(Presets!$I$4),Presets!$I$4,""),IF(OR(B151="Material",B151="Equipment",B151="Subcontract"),IF(AND(ISNUMBER(F151),ISNUMBER(IF(B151="Material",Presets!$I$5,IF(B151="Equipment",Presets!$I$6,Presets!$I$7)))),F151*(1+IF(B151="Material",Presets!$I$5,IF(B151="Equipment",Presets!$I$6,Presets!$I$7))),""),"")))</f>
        <v/>
      </c>
      <c r="H151" s="23" t="str">
        <f>IF(AND(ISNUMBER(D151),ISNUMBER(G151)),D151*G151,"")</f>
        <v/>
      </c>
      <c r="I151" s="18" t="str">
        <f>IF(AND(OR(Estimate!$B$12="Good",Estimate!$B$12="Better",Estimate!$B$12="Best"),OR(A151="All",AND(A151="Good",Estimate!$B$12="Good"),AND(A151="Better",Estimate!$B$12="Better"),AND(A151="Best",Estimate!$B$12="Best"))),COUNTIF($A$2:A151,"All")+IF(Estimate!$B$12="Good",COUNTIF($A$2:A151,"Good"),0)+IF(Estimate!$B$12="Better",COUNTIF($A$2:A151,"Better"),0)+IF(Estimate!$B$12="Best",COUNTIF($A$2:A151,"Best"),0),"")</f>
        <v/>
      </c>
      <c r="J151" s="16" t="str">
        <f>IF(COUNTA(A151:F151)=0,"",IF(OR(NOT(OR(A151="All",A151="Good",A151="Better",A151="Best")),NOT(OR(B151="Labor",B151="Material",B151="Equipment",B151="Subcontract")),NOT(ISNUMBER(D151)),AND(F151&lt;&gt;"",NOT(ISNUMBER(F151))),IF(B151="Labor",F151&lt;&gt;"",F151="")),"Check inputs",IF(OR(D151&lt;0,AND(ISNUMBER(F151),F151&lt;0)),"Check inputs","OK")))</f>
        <v/>
      </c>
    </row>
    <row r="152" spans="1:10" x14ac:dyDescent="0.25">
      <c r="A152" s="13"/>
      <c r="B152" s="13"/>
      <c r="C152" s="13"/>
      <c r="D152" s="22"/>
      <c r="E152" s="13"/>
      <c r="F152" s="14"/>
      <c r="G152" s="23" t="str">
        <f>IF(COUNTA(A152:F152)=0,"",IF(B152="Labor",IF(ISNUMBER(Presets!$I$4),Presets!$I$4,""),IF(OR(B152="Material",B152="Equipment",B152="Subcontract"),IF(AND(ISNUMBER(F152),ISNUMBER(IF(B152="Material",Presets!$I$5,IF(B152="Equipment",Presets!$I$6,Presets!$I$7)))),F152*(1+IF(B152="Material",Presets!$I$5,IF(B152="Equipment",Presets!$I$6,Presets!$I$7))),""),"")))</f>
        <v/>
      </c>
      <c r="H152" s="23" t="str">
        <f>IF(AND(ISNUMBER(D152),ISNUMBER(G152)),D152*G152,"")</f>
        <v/>
      </c>
      <c r="I152" s="18" t="str">
        <f>IF(AND(OR(Estimate!$B$12="Good",Estimate!$B$12="Better",Estimate!$B$12="Best"),OR(A152="All",AND(A152="Good",Estimate!$B$12="Good"),AND(A152="Better",Estimate!$B$12="Better"),AND(A152="Best",Estimate!$B$12="Best"))),COUNTIF($A$2:A152,"All")+IF(Estimate!$B$12="Good",COUNTIF($A$2:A152,"Good"),0)+IF(Estimate!$B$12="Better",COUNTIF($A$2:A152,"Better"),0)+IF(Estimate!$B$12="Best",COUNTIF($A$2:A152,"Best"),0),"")</f>
        <v/>
      </c>
      <c r="J152" s="16" t="str">
        <f>IF(COUNTA(A152:F152)=0,"",IF(OR(NOT(OR(A152="All",A152="Good",A152="Better",A152="Best")),NOT(OR(B152="Labor",B152="Material",B152="Equipment",B152="Subcontract")),NOT(ISNUMBER(D152)),AND(F152&lt;&gt;"",NOT(ISNUMBER(F152))),IF(B152="Labor",F152&lt;&gt;"",F152="")),"Check inputs",IF(OR(D152&lt;0,AND(ISNUMBER(F152),F152&lt;0)),"Check inputs","OK")))</f>
        <v/>
      </c>
    </row>
    <row r="153" spans="1:10" x14ac:dyDescent="0.25">
      <c r="A153" s="13"/>
      <c r="B153" s="13"/>
      <c r="C153" s="13"/>
      <c r="D153" s="22"/>
      <c r="E153" s="13"/>
      <c r="F153" s="14"/>
      <c r="G153" s="23" t="str">
        <f>IF(COUNTA(A153:F153)=0,"",IF(B153="Labor",IF(ISNUMBER(Presets!$I$4),Presets!$I$4,""),IF(OR(B153="Material",B153="Equipment",B153="Subcontract"),IF(AND(ISNUMBER(F153),ISNUMBER(IF(B153="Material",Presets!$I$5,IF(B153="Equipment",Presets!$I$6,Presets!$I$7)))),F153*(1+IF(B153="Material",Presets!$I$5,IF(B153="Equipment",Presets!$I$6,Presets!$I$7))),""),"")))</f>
        <v/>
      </c>
      <c r="H153" s="23" t="str">
        <f>IF(AND(ISNUMBER(D153),ISNUMBER(G153)),D153*G153,"")</f>
        <v/>
      </c>
      <c r="I153" s="18" t="str">
        <f>IF(AND(OR(Estimate!$B$12="Good",Estimate!$B$12="Better",Estimate!$B$12="Best"),OR(A153="All",AND(A153="Good",Estimate!$B$12="Good"),AND(A153="Better",Estimate!$B$12="Better"),AND(A153="Best",Estimate!$B$12="Best"))),COUNTIF($A$2:A153,"All")+IF(Estimate!$B$12="Good",COUNTIF($A$2:A153,"Good"),0)+IF(Estimate!$B$12="Better",COUNTIF($A$2:A153,"Better"),0)+IF(Estimate!$B$12="Best",COUNTIF($A$2:A153,"Best"),0),"")</f>
        <v/>
      </c>
      <c r="J153" s="16" t="str">
        <f>IF(COUNTA(A153:F153)=0,"",IF(OR(NOT(OR(A153="All",A153="Good",A153="Better",A153="Best")),NOT(OR(B153="Labor",B153="Material",B153="Equipment",B153="Subcontract")),NOT(ISNUMBER(D153)),AND(F153&lt;&gt;"",NOT(ISNUMBER(F153))),IF(B153="Labor",F153&lt;&gt;"",F153="")),"Check inputs",IF(OR(D153&lt;0,AND(ISNUMBER(F153),F153&lt;0)),"Check inputs","OK")))</f>
        <v/>
      </c>
    </row>
    <row r="154" spans="1:10" x14ac:dyDescent="0.25">
      <c r="A154" s="13"/>
      <c r="B154" s="13"/>
      <c r="C154" s="13"/>
      <c r="D154" s="22"/>
      <c r="E154" s="13"/>
      <c r="F154" s="14"/>
      <c r="G154" s="23" t="str">
        <f>IF(COUNTA(A154:F154)=0,"",IF(B154="Labor",IF(ISNUMBER(Presets!$I$4),Presets!$I$4,""),IF(OR(B154="Material",B154="Equipment",B154="Subcontract"),IF(AND(ISNUMBER(F154),ISNUMBER(IF(B154="Material",Presets!$I$5,IF(B154="Equipment",Presets!$I$6,Presets!$I$7)))),F154*(1+IF(B154="Material",Presets!$I$5,IF(B154="Equipment",Presets!$I$6,Presets!$I$7))),""),"")))</f>
        <v/>
      </c>
      <c r="H154" s="23" t="str">
        <f>IF(AND(ISNUMBER(D154),ISNUMBER(G154)),D154*G154,"")</f>
        <v/>
      </c>
      <c r="I154" s="18" t="str">
        <f>IF(AND(OR(Estimate!$B$12="Good",Estimate!$B$12="Better",Estimate!$B$12="Best"),OR(A154="All",AND(A154="Good",Estimate!$B$12="Good"),AND(A154="Better",Estimate!$B$12="Better"),AND(A154="Best",Estimate!$B$12="Best"))),COUNTIF($A$2:A154,"All")+IF(Estimate!$B$12="Good",COUNTIF($A$2:A154,"Good"),0)+IF(Estimate!$B$12="Better",COUNTIF($A$2:A154,"Better"),0)+IF(Estimate!$B$12="Best",COUNTIF($A$2:A154,"Best"),0),"")</f>
        <v/>
      </c>
      <c r="J154" s="16" t="str">
        <f>IF(COUNTA(A154:F154)=0,"",IF(OR(NOT(OR(A154="All",A154="Good",A154="Better",A154="Best")),NOT(OR(B154="Labor",B154="Material",B154="Equipment",B154="Subcontract")),NOT(ISNUMBER(D154)),AND(F154&lt;&gt;"",NOT(ISNUMBER(F154))),IF(B154="Labor",F154&lt;&gt;"",F154="")),"Check inputs",IF(OR(D154&lt;0,AND(ISNUMBER(F154),F154&lt;0)),"Check inputs","OK")))</f>
        <v/>
      </c>
    </row>
    <row r="155" spans="1:10" x14ac:dyDescent="0.25">
      <c r="A155" s="13"/>
      <c r="B155" s="13"/>
      <c r="C155" s="13"/>
      <c r="D155" s="22"/>
      <c r="E155" s="13"/>
      <c r="F155" s="14"/>
      <c r="G155" s="23" t="str">
        <f>IF(COUNTA(A155:F155)=0,"",IF(B155="Labor",IF(ISNUMBER(Presets!$I$4),Presets!$I$4,""),IF(OR(B155="Material",B155="Equipment",B155="Subcontract"),IF(AND(ISNUMBER(F155),ISNUMBER(IF(B155="Material",Presets!$I$5,IF(B155="Equipment",Presets!$I$6,Presets!$I$7)))),F155*(1+IF(B155="Material",Presets!$I$5,IF(B155="Equipment",Presets!$I$6,Presets!$I$7))),""),"")))</f>
        <v/>
      </c>
      <c r="H155" s="23" t="str">
        <f>IF(AND(ISNUMBER(D155),ISNUMBER(G155)),D155*G155,"")</f>
        <v/>
      </c>
      <c r="I155" s="18" t="str">
        <f>IF(AND(OR(Estimate!$B$12="Good",Estimate!$B$12="Better",Estimate!$B$12="Best"),OR(A155="All",AND(A155="Good",Estimate!$B$12="Good"),AND(A155="Better",Estimate!$B$12="Better"),AND(A155="Best",Estimate!$B$12="Best"))),COUNTIF($A$2:A155,"All")+IF(Estimate!$B$12="Good",COUNTIF($A$2:A155,"Good"),0)+IF(Estimate!$B$12="Better",COUNTIF($A$2:A155,"Better"),0)+IF(Estimate!$B$12="Best",COUNTIF($A$2:A155,"Best"),0),"")</f>
        <v/>
      </c>
      <c r="J155" s="16" t="str">
        <f>IF(COUNTA(A155:F155)=0,"",IF(OR(NOT(OR(A155="All",A155="Good",A155="Better",A155="Best")),NOT(OR(B155="Labor",B155="Material",B155="Equipment",B155="Subcontract")),NOT(ISNUMBER(D155)),AND(F155&lt;&gt;"",NOT(ISNUMBER(F155))),IF(B155="Labor",F155&lt;&gt;"",F155="")),"Check inputs",IF(OR(D155&lt;0,AND(ISNUMBER(F155),F155&lt;0)),"Check inputs","OK")))</f>
        <v/>
      </c>
    </row>
    <row r="156" spans="1:10" x14ac:dyDescent="0.25">
      <c r="A156" s="13"/>
      <c r="B156" s="13"/>
      <c r="C156" s="13"/>
      <c r="D156" s="22"/>
      <c r="E156" s="13"/>
      <c r="F156" s="14"/>
      <c r="G156" s="23" t="str">
        <f>IF(COUNTA(A156:F156)=0,"",IF(B156="Labor",IF(ISNUMBER(Presets!$I$4),Presets!$I$4,""),IF(OR(B156="Material",B156="Equipment",B156="Subcontract"),IF(AND(ISNUMBER(F156),ISNUMBER(IF(B156="Material",Presets!$I$5,IF(B156="Equipment",Presets!$I$6,Presets!$I$7)))),F156*(1+IF(B156="Material",Presets!$I$5,IF(B156="Equipment",Presets!$I$6,Presets!$I$7))),""),"")))</f>
        <v/>
      </c>
      <c r="H156" s="23" t="str">
        <f>IF(AND(ISNUMBER(D156),ISNUMBER(G156)),D156*G156,"")</f>
        <v/>
      </c>
      <c r="I156" s="18" t="str">
        <f>IF(AND(OR(Estimate!$B$12="Good",Estimate!$B$12="Better",Estimate!$B$12="Best"),OR(A156="All",AND(A156="Good",Estimate!$B$12="Good"),AND(A156="Better",Estimate!$B$12="Better"),AND(A156="Best",Estimate!$B$12="Best"))),COUNTIF($A$2:A156,"All")+IF(Estimate!$B$12="Good",COUNTIF($A$2:A156,"Good"),0)+IF(Estimate!$B$12="Better",COUNTIF($A$2:A156,"Better"),0)+IF(Estimate!$B$12="Best",COUNTIF($A$2:A156,"Best"),0),"")</f>
        <v/>
      </c>
      <c r="J156" s="16" t="str">
        <f>IF(COUNTA(A156:F156)=0,"",IF(OR(NOT(OR(A156="All",A156="Good",A156="Better",A156="Best")),NOT(OR(B156="Labor",B156="Material",B156="Equipment",B156="Subcontract")),NOT(ISNUMBER(D156)),AND(F156&lt;&gt;"",NOT(ISNUMBER(F156))),IF(B156="Labor",F156&lt;&gt;"",F156="")),"Check inputs",IF(OR(D156&lt;0,AND(ISNUMBER(F156),F156&lt;0)),"Check inputs","OK")))</f>
        <v/>
      </c>
    </row>
    <row r="157" spans="1:10" x14ac:dyDescent="0.25">
      <c r="A157" s="13"/>
      <c r="B157" s="13"/>
      <c r="C157" s="13"/>
      <c r="D157" s="22"/>
      <c r="E157" s="13"/>
      <c r="F157" s="14"/>
      <c r="G157" s="23" t="str">
        <f>IF(COUNTA(A157:F157)=0,"",IF(B157="Labor",IF(ISNUMBER(Presets!$I$4),Presets!$I$4,""),IF(OR(B157="Material",B157="Equipment",B157="Subcontract"),IF(AND(ISNUMBER(F157),ISNUMBER(IF(B157="Material",Presets!$I$5,IF(B157="Equipment",Presets!$I$6,Presets!$I$7)))),F157*(1+IF(B157="Material",Presets!$I$5,IF(B157="Equipment",Presets!$I$6,Presets!$I$7))),""),"")))</f>
        <v/>
      </c>
      <c r="H157" s="23" t="str">
        <f>IF(AND(ISNUMBER(D157),ISNUMBER(G157)),D157*G157,"")</f>
        <v/>
      </c>
      <c r="I157" s="18" t="str">
        <f>IF(AND(OR(Estimate!$B$12="Good",Estimate!$B$12="Better",Estimate!$B$12="Best"),OR(A157="All",AND(A157="Good",Estimate!$B$12="Good"),AND(A157="Better",Estimate!$B$12="Better"),AND(A157="Best",Estimate!$B$12="Best"))),COUNTIF($A$2:A157,"All")+IF(Estimate!$B$12="Good",COUNTIF($A$2:A157,"Good"),0)+IF(Estimate!$B$12="Better",COUNTIF($A$2:A157,"Better"),0)+IF(Estimate!$B$12="Best",COUNTIF($A$2:A157,"Best"),0),"")</f>
        <v/>
      </c>
      <c r="J157" s="16" t="str">
        <f>IF(COUNTA(A157:F157)=0,"",IF(OR(NOT(OR(A157="All",A157="Good",A157="Better",A157="Best")),NOT(OR(B157="Labor",B157="Material",B157="Equipment",B157="Subcontract")),NOT(ISNUMBER(D157)),AND(F157&lt;&gt;"",NOT(ISNUMBER(F157))),IF(B157="Labor",F157&lt;&gt;"",F157="")),"Check inputs",IF(OR(D157&lt;0,AND(ISNUMBER(F157),F157&lt;0)),"Check inputs","OK")))</f>
        <v/>
      </c>
    </row>
    <row r="158" spans="1:10" x14ac:dyDescent="0.25">
      <c r="A158" s="13"/>
      <c r="B158" s="13"/>
      <c r="C158" s="13"/>
      <c r="D158" s="22"/>
      <c r="E158" s="13"/>
      <c r="F158" s="14"/>
      <c r="G158" s="23" t="str">
        <f>IF(COUNTA(A158:F158)=0,"",IF(B158="Labor",IF(ISNUMBER(Presets!$I$4),Presets!$I$4,""),IF(OR(B158="Material",B158="Equipment",B158="Subcontract"),IF(AND(ISNUMBER(F158),ISNUMBER(IF(B158="Material",Presets!$I$5,IF(B158="Equipment",Presets!$I$6,Presets!$I$7)))),F158*(1+IF(B158="Material",Presets!$I$5,IF(B158="Equipment",Presets!$I$6,Presets!$I$7))),""),"")))</f>
        <v/>
      </c>
      <c r="H158" s="23" t="str">
        <f>IF(AND(ISNUMBER(D158),ISNUMBER(G158)),D158*G158,"")</f>
        <v/>
      </c>
      <c r="I158" s="18" t="str">
        <f>IF(AND(OR(Estimate!$B$12="Good",Estimate!$B$12="Better",Estimate!$B$12="Best"),OR(A158="All",AND(A158="Good",Estimate!$B$12="Good"),AND(A158="Better",Estimate!$B$12="Better"),AND(A158="Best",Estimate!$B$12="Best"))),COUNTIF($A$2:A158,"All")+IF(Estimate!$B$12="Good",COUNTIF($A$2:A158,"Good"),0)+IF(Estimate!$B$12="Better",COUNTIF($A$2:A158,"Better"),0)+IF(Estimate!$B$12="Best",COUNTIF($A$2:A158,"Best"),0),"")</f>
        <v/>
      </c>
      <c r="J158" s="16" t="str">
        <f>IF(COUNTA(A158:F158)=0,"",IF(OR(NOT(OR(A158="All",A158="Good",A158="Better",A158="Best")),NOT(OR(B158="Labor",B158="Material",B158="Equipment",B158="Subcontract")),NOT(ISNUMBER(D158)),AND(F158&lt;&gt;"",NOT(ISNUMBER(F158))),IF(B158="Labor",F158&lt;&gt;"",F158="")),"Check inputs",IF(OR(D158&lt;0,AND(ISNUMBER(F158),F158&lt;0)),"Check inputs","OK")))</f>
        <v/>
      </c>
    </row>
    <row r="159" spans="1:10" x14ac:dyDescent="0.25">
      <c r="A159" s="13"/>
      <c r="B159" s="13"/>
      <c r="C159" s="13"/>
      <c r="D159" s="22"/>
      <c r="E159" s="13"/>
      <c r="F159" s="14"/>
      <c r="G159" s="23" t="str">
        <f>IF(COUNTA(A159:F159)=0,"",IF(B159="Labor",IF(ISNUMBER(Presets!$I$4),Presets!$I$4,""),IF(OR(B159="Material",B159="Equipment",B159="Subcontract"),IF(AND(ISNUMBER(F159),ISNUMBER(IF(B159="Material",Presets!$I$5,IF(B159="Equipment",Presets!$I$6,Presets!$I$7)))),F159*(1+IF(B159="Material",Presets!$I$5,IF(B159="Equipment",Presets!$I$6,Presets!$I$7))),""),"")))</f>
        <v/>
      </c>
      <c r="H159" s="23" t="str">
        <f>IF(AND(ISNUMBER(D159),ISNUMBER(G159)),D159*G159,"")</f>
        <v/>
      </c>
      <c r="I159" s="18" t="str">
        <f>IF(AND(OR(Estimate!$B$12="Good",Estimate!$B$12="Better",Estimate!$B$12="Best"),OR(A159="All",AND(A159="Good",Estimate!$B$12="Good"),AND(A159="Better",Estimate!$B$12="Better"),AND(A159="Best",Estimate!$B$12="Best"))),COUNTIF($A$2:A159,"All")+IF(Estimate!$B$12="Good",COUNTIF($A$2:A159,"Good"),0)+IF(Estimate!$B$12="Better",COUNTIF($A$2:A159,"Better"),0)+IF(Estimate!$B$12="Best",COUNTIF($A$2:A159,"Best"),0),"")</f>
        <v/>
      </c>
      <c r="J159" s="16" t="str">
        <f>IF(COUNTA(A159:F159)=0,"",IF(OR(NOT(OR(A159="All",A159="Good",A159="Better",A159="Best")),NOT(OR(B159="Labor",B159="Material",B159="Equipment",B159="Subcontract")),NOT(ISNUMBER(D159)),AND(F159&lt;&gt;"",NOT(ISNUMBER(F159))),IF(B159="Labor",F159&lt;&gt;"",F159="")),"Check inputs",IF(OR(D159&lt;0,AND(ISNUMBER(F159),F159&lt;0)),"Check inputs","OK")))</f>
        <v/>
      </c>
    </row>
    <row r="160" spans="1:10" x14ac:dyDescent="0.25">
      <c r="A160" s="13"/>
      <c r="B160" s="13"/>
      <c r="C160" s="13"/>
      <c r="D160" s="22"/>
      <c r="E160" s="13"/>
      <c r="F160" s="14"/>
      <c r="G160" s="23" t="str">
        <f>IF(COUNTA(A160:F160)=0,"",IF(B160="Labor",IF(ISNUMBER(Presets!$I$4),Presets!$I$4,""),IF(OR(B160="Material",B160="Equipment",B160="Subcontract"),IF(AND(ISNUMBER(F160),ISNUMBER(IF(B160="Material",Presets!$I$5,IF(B160="Equipment",Presets!$I$6,Presets!$I$7)))),F160*(1+IF(B160="Material",Presets!$I$5,IF(B160="Equipment",Presets!$I$6,Presets!$I$7))),""),"")))</f>
        <v/>
      </c>
      <c r="H160" s="23" t="str">
        <f>IF(AND(ISNUMBER(D160),ISNUMBER(G160)),D160*G160,"")</f>
        <v/>
      </c>
      <c r="I160" s="18" t="str">
        <f>IF(AND(OR(Estimate!$B$12="Good",Estimate!$B$12="Better",Estimate!$B$12="Best"),OR(A160="All",AND(A160="Good",Estimate!$B$12="Good"),AND(A160="Better",Estimate!$B$12="Better"),AND(A160="Best",Estimate!$B$12="Best"))),COUNTIF($A$2:A160,"All")+IF(Estimate!$B$12="Good",COUNTIF($A$2:A160,"Good"),0)+IF(Estimate!$B$12="Better",COUNTIF($A$2:A160,"Better"),0)+IF(Estimate!$B$12="Best",COUNTIF($A$2:A160,"Best"),0),"")</f>
        <v/>
      </c>
      <c r="J160" s="16" t="str">
        <f>IF(COUNTA(A160:F160)=0,"",IF(OR(NOT(OR(A160="All",A160="Good",A160="Better",A160="Best")),NOT(OR(B160="Labor",B160="Material",B160="Equipment",B160="Subcontract")),NOT(ISNUMBER(D160)),AND(F160&lt;&gt;"",NOT(ISNUMBER(F160))),IF(B160="Labor",F160&lt;&gt;"",F160="")),"Check inputs",IF(OR(D160&lt;0,AND(ISNUMBER(F160),F160&lt;0)),"Check inputs","OK")))</f>
        <v/>
      </c>
    </row>
    <row r="161" spans="1:10" x14ac:dyDescent="0.25">
      <c r="A161" s="13"/>
      <c r="B161" s="13"/>
      <c r="C161" s="13"/>
      <c r="D161" s="22"/>
      <c r="E161" s="13"/>
      <c r="F161" s="14"/>
      <c r="G161" s="23" t="str">
        <f>IF(COUNTA(A161:F161)=0,"",IF(B161="Labor",IF(ISNUMBER(Presets!$I$4),Presets!$I$4,""),IF(OR(B161="Material",B161="Equipment",B161="Subcontract"),IF(AND(ISNUMBER(F161),ISNUMBER(IF(B161="Material",Presets!$I$5,IF(B161="Equipment",Presets!$I$6,Presets!$I$7)))),F161*(1+IF(B161="Material",Presets!$I$5,IF(B161="Equipment",Presets!$I$6,Presets!$I$7))),""),"")))</f>
        <v/>
      </c>
      <c r="H161" s="23" t="str">
        <f>IF(AND(ISNUMBER(D161),ISNUMBER(G161)),D161*G161,"")</f>
        <v/>
      </c>
      <c r="I161" s="18" t="str">
        <f>IF(AND(OR(Estimate!$B$12="Good",Estimate!$B$12="Better",Estimate!$B$12="Best"),OR(A161="All",AND(A161="Good",Estimate!$B$12="Good"),AND(A161="Better",Estimate!$B$12="Better"),AND(A161="Best",Estimate!$B$12="Best"))),COUNTIF($A$2:A161,"All")+IF(Estimate!$B$12="Good",COUNTIF($A$2:A161,"Good"),0)+IF(Estimate!$B$12="Better",COUNTIF($A$2:A161,"Better"),0)+IF(Estimate!$B$12="Best",COUNTIF($A$2:A161,"Best"),0),"")</f>
        <v/>
      </c>
      <c r="J161" s="16" t="str">
        <f>IF(COUNTA(A161:F161)=0,"",IF(OR(NOT(OR(A161="All",A161="Good",A161="Better",A161="Best")),NOT(OR(B161="Labor",B161="Material",B161="Equipment",B161="Subcontract")),NOT(ISNUMBER(D161)),AND(F161&lt;&gt;"",NOT(ISNUMBER(F161))),IF(B161="Labor",F161&lt;&gt;"",F161="")),"Check inputs",IF(OR(D161&lt;0,AND(ISNUMBER(F161),F161&lt;0)),"Check inputs","OK")))</f>
        <v/>
      </c>
    </row>
    <row r="162" spans="1:10" x14ac:dyDescent="0.25">
      <c r="A162" s="13"/>
      <c r="B162" s="13"/>
      <c r="C162" s="13"/>
      <c r="D162" s="22"/>
      <c r="E162" s="13"/>
      <c r="F162" s="14"/>
      <c r="G162" s="23" t="str">
        <f>IF(COUNTA(A162:F162)=0,"",IF(B162="Labor",IF(ISNUMBER(Presets!$I$4),Presets!$I$4,""),IF(OR(B162="Material",B162="Equipment",B162="Subcontract"),IF(AND(ISNUMBER(F162),ISNUMBER(IF(B162="Material",Presets!$I$5,IF(B162="Equipment",Presets!$I$6,Presets!$I$7)))),F162*(1+IF(B162="Material",Presets!$I$5,IF(B162="Equipment",Presets!$I$6,Presets!$I$7))),""),"")))</f>
        <v/>
      </c>
      <c r="H162" s="23" t="str">
        <f>IF(AND(ISNUMBER(D162),ISNUMBER(G162)),D162*G162,"")</f>
        <v/>
      </c>
      <c r="I162" s="18" t="str">
        <f>IF(AND(OR(Estimate!$B$12="Good",Estimate!$B$12="Better",Estimate!$B$12="Best"),OR(A162="All",AND(A162="Good",Estimate!$B$12="Good"),AND(A162="Better",Estimate!$B$12="Better"),AND(A162="Best",Estimate!$B$12="Best"))),COUNTIF($A$2:A162,"All")+IF(Estimate!$B$12="Good",COUNTIF($A$2:A162,"Good"),0)+IF(Estimate!$B$12="Better",COUNTIF($A$2:A162,"Better"),0)+IF(Estimate!$B$12="Best",COUNTIF($A$2:A162,"Best"),0),"")</f>
        <v/>
      </c>
      <c r="J162" s="16" t="str">
        <f>IF(COUNTA(A162:F162)=0,"",IF(OR(NOT(OR(A162="All",A162="Good",A162="Better",A162="Best")),NOT(OR(B162="Labor",B162="Material",B162="Equipment",B162="Subcontract")),NOT(ISNUMBER(D162)),AND(F162&lt;&gt;"",NOT(ISNUMBER(F162))),IF(B162="Labor",F162&lt;&gt;"",F162="")),"Check inputs",IF(OR(D162&lt;0,AND(ISNUMBER(F162),F162&lt;0)),"Check inputs","OK")))</f>
        <v/>
      </c>
    </row>
    <row r="163" spans="1:10" x14ac:dyDescent="0.25">
      <c r="A163" s="13"/>
      <c r="B163" s="13"/>
      <c r="C163" s="13"/>
      <c r="D163" s="22"/>
      <c r="E163" s="13"/>
      <c r="F163" s="14"/>
      <c r="G163" s="23" t="str">
        <f>IF(COUNTA(A163:F163)=0,"",IF(B163="Labor",IF(ISNUMBER(Presets!$I$4),Presets!$I$4,""),IF(OR(B163="Material",B163="Equipment",B163="Subcontract"),IF(AND(ISNUMBER(F163),ISNUMBER(IF(B163="Material",Presets!$I$5,IF(B163="Equipment",Presets!$I$6,Presets!$I$7)))),F163*(1+IF(B163="Material",Presets!$I$5,IF(B163="Equipment",Presets!$I$6,Presets!$I$7))),""),"")))</f>
        <v/>
      </c>
      <c r="H163" s="23" t="str">
        <f>IF(AND(ISNUMBER(D163),ISNUMBER(G163)),D163*G163,"")</f>
        <v/>
      </c>
      <c r="I163" s="18" t="str">
        <f>IF(AND(OR(Estimate!$B$12="Good",Estimate!$B$12="Better",Estimate!$B$12="Best"),OR(A163="All",AND(A163="Good",Estimate!$B$12="Good"),AND(A163="Better",Estimate!$B$12="Better"),AND(A163="Best",Estimate!$B$12="Best"))),COUNTIF($A$2:A163,"All")+IF(Estimate!$B$12="Good",COUNTIF($A$2:A163,"Good"),0)+IF(Estimate!$B$12="Better",COUNTIF($A$2:A163,"Better"),0)+IF(Estimate!$B$12="Best",COUNTIF($A$2:A163,"Best"),0),"")</f>
        <v/>
      </c>
      <c r="J163" s="16" t="str">
        <f>IF(COUNTA(A163:F163)=0,"",IF(OR(NOT(OR(A163="All",A163="Good",A163="Better",A163="Best")),NOT(OR(B163="Labor",B163="Material",B163="Equipment",B163="Subcontract")),NOT(ISNUMBER(D163)),AND(F163&lt;&gt;"",NOT(ISNUMBER(F163))),IF(B163="Labor",F163&lt;&gt;"",F163="")),"Check inputs",IF(OR(D163&lt;0,AND(ISNUMBER(F163),F163&lt;0)),"Check inputs","OK")))</f>
        <v/>
      </c>
    </row>
    <row r="164" spans="1:10" x14ac:dyDescent="0.25">
      <c r="A164" s="13"/>
      <c r="B164" s="13"/>
      <c r="C164" s="13"/>
      <c r="D164" s="22"/>
      <c r="E164" s="13"/>
      <c r="F164" s="14"/>
      <c r="G164" s="23" t="str">
        <f>IF(COUNTA(A164:F164)=0,"",IF(B164="Labor",IF(ISNUMBER(Presets!$I$4),Presets!$I$4,""),IF(OR(B164="Material",B164="Equipment",B164="Subcontract"),IF(AND(ISNUMBER(F164),ISNUMBER(IF(B164="Material",Presets!$I$5,IF(B164="Equipment",Presets!$I$6,Presets!$I$7)))),F164*(1+IF(B164="Material",Presets!$I$5,IF(B164="Equipment",Presets!$I$6,Presets!$I$7))),""),"")))</f>
        <v/>
      </c>
      <c r="H164" s="23" t="str">
        <f>IF(AND(ISNUMBER(D164),ISNUMBER(G164)),D164*G164,"")</f>
        <v/>
      </c>
      <c r="I164" s="18" t="str">
        <f>IF(AND(OR(Estimate!$B$12="Good",Estimate!$B$12="Better",Estimate!$B$12="Best"),OR(A164="All",AND(A164="Good",Estimate!$B$12="Good"),AND(A164="Better",Estimate!$B$12="Better"),AND(A164="Best",Estimate!$B$12="Best"))),COUNTIF($A$2:A164,"All")+IF(Estimate!$B$12="Good",COUNTIF($A$2:A164,"Good"),0)+IF(Estimate!$B$12="Better",COUNTIF($A$2:A164,"Better"),0)+IF(Estimate!$B$12="Best",COUNTIF($A$2:A164,"Best"),0),"")</f>
        <v/>
      </c>
      <c r="J164" s="16" t="str">
        <f>IF(COUNTA(A164:F164)=0,"",IF(OR(NOT(OR(A164="All",A164="Good",A164="Better",A164="Best")),NOT(OR(B164="Labor",B164="Material",B164="Equipment",B164="Subcontract")),NOT(ISNUMBER(D164)),AND(F164&lt;&gt;"",NOT(ISNUMBER(F164))),IF(B164="Labor",F164&lt;&gt;"",F164="")),"Check inputs",IF(OR(D164&lt;0,AND(ISNUMBER(F164),F164&lt;0)),"Check inputs","OK")))</f>
        <v/>
      </c>
    </row>
    <row r="165" spans="1:10" x14ac:dyDescent="0.25">
      <c r="A165" s="13"/>
      <c r="B165" s="13"/>
      <c r="C165" s="13"/>
      <c r="D165" s="22"/>
      <c r="E165" s="13"/>
      <c r="F165" s="14"/>
      <c r="G165" s="23" t="str">
        <f>IF(COUNTA(A165:F165)=0,"",IF(B165="Labor",IF(ISNUMBER(Presets!$I$4),Presets!$I$4,""),IF(OR(B165="Material",B165="Equipment",B165="Subcontract"),IF(AND(ISNUMBER(F165),ISNUMBER(IF(B165="Material",Presets!$I$5,IF(B165="Equipment",Presets!$I$6,Presets!$I$7)))),F165*(1+IF(B165="Material",Presets!$I$5,IF(B165="Equipment",Presets!$I$6,Presets!$I$7))),""),"")))</f>
        <v/>
      </c>
      <c r="H165" s="23" t="str">
        <f>IF(AND(ISNUMBER(D165),ISNUMBER(G165)),D165*G165,"")</f>
        <v/>
      </c>
      <c r="I165" s="18" t="str">
        <f>IF(AND(OR(Estimate!$B$12="Good",Estimate!$B$12="Better",Estimate!$B$12="Best"),OR(A165="All",AND(A165="Good",Estimate!$B$12="Good"),AND(A165="Better",Estimate!$B$12="Better"),AND(A165="Best",Estimate!$B$12="Best"))),COUNTIF($A$2:A165,"All")+IF(Estimate!$B$12="Good",COUNTIF($A$2:A165,"Good"),0)+IF(Estimate!$B$12="Better",COUNTIF($A$2:A165,"Better"),0)+IF(Estimate!$B$12="Best",COUNTIF($A$2:A165,"Best"),0),"")</f>
        <v/>
      </c>
      <c r="J165" s="16" t="str">
        <f>IF(COUNTA(A165:F165)=0,"",IF(OR(NOT(OR(A165="All",A165="Good",A165="Better",A165="Best")),NOT(OR(B165="Labor",B165="Material",B165="Equipment",B165="Subcontract")),NOT(ISNUMBER(D165)),AND(F165&lt;&gt;"",NOT(ISNUMBER(F165))),IF(B165="Labor",F165&lt;&gt;"",F165="")),"Check inputs",IF(OR(D165&lt;0,AND(ISNUMBER(F165),F165&lt;0)),"Check inputs","OK")))</f>
        <v/>
      </c>
    </row>
    <row r="166" spans="1:10" x14ac:dyDescent="0.25">
      <c r="A166" s="13"/>
      <c r="B166" s="13"/>
      <c r="C166" s="13"/>
      <c r="D166" s="22"/>
      <c r="E166" s="13"/>
      <c r="F166" s="14"/>
      <c r="G166" s="23" t="str">
        <f>IF(COUNTA(A166:F166)=0,"",IF(B166="Labor",IF(ISNUMBER(Presets!$I$4),Presets!$I$4,""),IF(OR(B166="Material",B166="Equipment",B166="Subcontract"),IF(AND(ISNUMBER(F166),ISNUMBER(IF(B166="Material",Presets!$I$5,IF(B166="Equipment",Presets!$I$6,Presets!$I$7)))),F166*(1+IF(B166="Material",Presets!$I$5,IF(B166="Equipment",Presets!$I$6,Presets!$I$7))),""),"")))</f>
        <v/>
      </c>
      <c r="H166" s="23" t="str">
        <f>IF(AND(ISNUMBER(D166),ISNUMBER(G166)),D166*G166,"")</f>
        <v/>
      </c>
      <c r="I166" s="18" t="str">
        <f>IF(AND(OR(Estimate!$B$12="Good",Estimate!$B$12="Better",Estimate!$B$12="Best"),OR(A166="All",AND(A166="Good",Estimate!$B$12="Good"),AND(A166="Better",Estimate!$B$12="Better"),AND(A166="Best",Estimate!$B$12="Best"))),COUNTIF($A$2:A166,"All")+IF(Estimate!$B$12="Good",COUNTIF($A$2:A166,"Good"),0)+IF(Estimate!$B$12="Better",COUNTIF($A$2:A166,"Better"),0)+IF(Estimate!$B$12="Best",COUNTIF($A$2:A166,"Best"),0),"")</f>
        <v/>
      </c>
      <c r="J166" s="16" t="str">
        <f>IF(COUNTA(A166:F166)=0,"",IF(OR(NOT(OR(A166="All",A166="Good",A166="Better",A166="Best")),NOT(OR(B166="Labor",B166="Material",B166="Equipment",B166="Subcontract")),NOT(ISNUMBER(D166)),AND(F166&lt;&gt;"",NOT(ISNUMBER(F166))),IF(B166="Labor",F166&lt;&gt;"",F166="")),"Check inputs",IF(OR(D166&lt;0,AND(ISNUMBER(F166),F166&lt;0)),"Check inputs","OK")))</f>
        <v/>
      </c>
    </row>
    <row r="167" spans="1:10" x14ac:dyDescent="0.25">
      <c r="A167" s="13"/>
      <c r="B167" s="13"/>
      <c r="C167" s="13"/>
      <c r="D167" s="22"/>
      <c r="E167" s="13"/>
      <c r="F167" s="14"/>
      <c r="G167" s="23" t="str">
        <f>IF(COUNTA(A167:F167)=0,"",IF(B167="Labor",IF(ISNUMBER(Presets!$I$4),Presets!$I$4,""),IF(OR(B167="Material",B167="Equipment",B167="Subcontract"),IF(AND(ISNUMBER(F167),ISNUMBER(IF(B167="Material",Presets!$I$5,IF(B167="Equipment",Presets!$I$6,Presets!$I$7)))),F167*(1+IF(B167="Material",Presets!$I$5,IF(B167="Equipment",Presets!$I$6,Presets!$I$7))),""),"")))</f>
        <v/>
      </c>
      <c r="H167" s="23" t="str">
        <f>IF(AND(ISNUMBER(D167),ISNUMBER(G167)),D167*G167,"")</f>
        <v/>
      </c>
      <c r="I167" s="18" t="str">
        <f>IF(AND(OR(Estimate!$B$12="Good",Estimate!$B$12="Better",Estimate!$B$12="Best"),OR(A167="All",AND(A167="Good",Estimate!$B$12="Good"),AND(A167="Better",Estimate!$B$12="Better"),AND(A167="Best",Estimate!$B$12="Best"))),COUNTIF($A$2:A167,"All")+IF(Estimate!$B$12="Good",COUNTIF($A$2:A167,"Good"),0)+IF(Estimate!$B$12="Better",COUNTIF($A$2:A167,"Better"),0)+IF(Estimate!$B$12="Best",COUNTIF($A$2:A167,"Best"),0),"")</f>
        <v/>
      </c>
      <c r="J167" s="16" t="str">
        <f>IF(COUNTA(A167:F167)=0,"",IF(OR(NOT(OR(A167="All",A167="Good",A167="Better",A167="Best")),NOT(OR(B167="Labor",B167="Material",B167="Equipment",B167="Subcontract")),NOT(ISNUMBER(D167)),AND(F167&lt;&gt;"",NOT(ISNUMBER(F167))),IF(B167="Labor",F167&lt;&gt;"",F167="")),"Check inputs",IF(OR(D167&lt;0,AND(ISNUMBER(F167),F167&lt;0)),"Check inputs","OK")))</f>
        <v/>
      </c>
    </row>
    <row r="168" spans="1:10" x14ac:dyDescent="0.25">
      <c r="A168" s="13"/>
      <c r="B168" s="13"/>
      <c r="C168" s="13"/>
      <c r="D168" s="22"/>
      <c r="E168" s="13"/>
      <c r="F168" s="14"/>
      <c r="G168" s="23" t="str">
        <f>IF(COUNTA(A168:F168)=0,"",IF(B168="Labor",IF(ISNUMBER(Presets!$I$4),Presets!$I$4,""),IF(OR(B168="Material",B168="Equipment",B168="Subcontract"),IF(AND(ISNUMBER(F168),ISNUMBER(IF(B168="Material",Presets!$I$5,IF(B168="Equipment",Presets!$I$6,Presets!$I$7)))),F168*(1+IF(B168="Material",Presets!$I$5,IF(B168="Equipment",Presets!$I$6,Presets!$I$7))),""),"")))</f>
        <v/>
      </c>
      <c r="H168" s="23" t="str">
        <f>IF(AND(ISNUMBER(D168),ISNUMBER(G168)),D168*G168,"")</f>
        <v/>
      </c>
      <c r="I168" s="18" t="str">
        <f>IF(AND(OR(Estimate!$B$12="Good",Estimate!$B$12="Better",Estimate!$B$12="Best"),OR(A168="All",AND(A168="Good",Estimate!$B$12="Good"),AND(A168="Better",Estimate!$B$12="Better"),AND(A168="Best",Estimate!$B$12="Best"))),COUNTIF($A$2:A168,"All")+IF(Estimate!$B$12="Good",COUNTIF($A$2:A168,"Good"),0)+IF(Estimate!$B$12="Better",COUNTIF($A$2:A168,"Better"),0)+IF(Estimate!$B$12="Best",COUNTIF($A$2:A168,"Best"),0),"")</f>
        <v/>
      </c>
      <c r="J168" s="16" t="str">
        <f>IF(COUNTA(A168:F168)=0,"",IF(OR(NOT(OR(A168="All",A168="Good",A168="Better",A168="Best")),NOT(OR(B168="Labor",B168="Material",B168="Equipment",B168="Subcontract")),NOT(ISNUMBER(D168)),AND(F168&lt;&gt;"",NOT(ISNUMBER(F168))),IF(B168="Labor",F168&lt;&gt;"",F168="")),"Check inputs",IF(OR(D168&lt;0,AND(ISNUMBER(F168),F168&lt;0)),"Check inputs","OK")))</f>
        <v/>
      </c>
    </row>
    <row r="169" spans="1:10" x14ac:dyDescent="0.25">
      <c r="A169" s="13"/>
      <c r="B169" s="13"/>
      <c r="C169" s="13"/>
      <c r="D169" s="22"/>
      <c r="E169" s="13"/>
      <c r="F169" s="14"/>
      <c r="G169" s="23" t="str">
        <f>IF(COUNTA(A169:F169)=0,"",IF(B169="Labor",IF(ISNUMBER(Presets!$I$4),Presets!$I$4,""),IF(OR(B169="Material",B169="Equipment",B169="Subcontract"),IF(AND(ISNUMBER(F169),ISNUMBER(IF(B169="Material",Presets!$I$5,IF(B169="Equipment",Presets!$I$6,Presets!$I$7)))),F169*(1+IF(B169="Material",Presets!$I$5,IF(B169="Equipment",Presets!$I$6,Presets!$I$7))),""),"")))</f>
        <v/>
      </c>
      <c r="H169" s="23" t="str">
        <f>IF(AND(ISNUMBER(D169),ISNUMBER(G169)),D169*G169,"")</f>
        <v/>
      </c>
      <c r="I169" s="18" t="str">
        <f>IF(AND(OR(Estimate!$B$12="Good",Estimate!$B$12="Better",Estimate!$B$12="Best"),OR(A169="All",AND(A169="Good",Estimate!$B$12="Good"),AND(A169="Better",Estimate!$B$12="Better"),AND(A169="Best",Estimate!$B$12="Best"))),COUNTIF($A$2:A169,"All")+IF(Estimate!$B$12="Good",COUNTIF($A$2:A169,"Good"),0)+IF(Estimate!$B$12="Better",COUNTIF($A$2:A169,"Better"),0)+IF(Estimate!$B$12="Best",COUNTIF($A$2:A169,"Best"),0),"")</f>
        <v/>
      </c>
      <c r="J169" s="16" t="str">
        <f>IF(COUNTA(A169:F169)=0,"",IF(OR(NOT(OR(A169="All",A169="Good",A169="Better",A169="Best")),NOT(OR(B169="Labor",B169="Material",B169="Equipment",B169="Subcontract")),NOT(ISNUMBER(D169)),AND(F169&lt;&gt;"",NOT(ISNUMBER(F169))),IF(B169="Labor",F169&lt;&gt;"",F169="")),"Check inputs",IF(OR(D169&lt;0,AND(ISNUMBER(F169),F169&lt;0)),"Check inputs","OK")))</f>
        <v/>
      </c>
    </row>
    <row r="170" spans="1:10" x14ac:dyDescent="0.25">
      <c r="A170" s="13"/>
      <c r="B170" s="13"/>
      <c r="C170" s="13"/>
      <c r="D170" s="22"/>
      <c r="E170" s="13"/>
      <c r="F170" s="14"/>
      <c r="G170" s="23" t="str">
        <f>IF(COUNTA(A170:F170)=0,"",IF(B170="Labor",IF(ISNUMBER(Presets!$I$4),Presets!$I$4,""),IF(OR(B170="Material",B170="Equipment",B170="Subcontract"),IF(AND(ISNUMBER(F170),ISNUMBER(IF(B170="Material",Presets!$I$5,IF(B170="Equipment",Presets!$I$6,Presets!$I$7)))),F170*(1+IF(B170="Material",Presets!$I$5,IF(B170="Equipment",Presets!$I$6,Presets!$I$7))),""),"")))</f>
        <v/>
      </c>
      <c r="H170" s="23" t="str">
        <f>IF(AND(ISNUMBER(D170),ISNUMBER(G170)),D170*G170,"")</f>
        <v/>
      </c>
      <c r="I170" s="18" t="str">
        <f>IF(AND(OR(Estimate!$B$12="Good",Estimate!$B$12="Better",Estimate!$B$12="Best"),OR(A170="All",AND(A170="Good",Estimate!$B$12="Good"),AND(A170="Better",Estimate!$B$12="Better"),AND(A170="Best",Estimate!$B$12="Best"))),COUNTIF($A$2:A170,"All")+IF(Estimate!$B$12="Good",COUNTIF($A$2:A170,"Good"),0)+IF(Estimate!$B$12="Better",COUNTIF($A$2:A170,"Better"),0)+IF(Estimate!$B$12="Best",COUNTIF($A$2:A170,"Best"),0),"")</f>
        <v/>
      </c>
      <c r="J170" s="16" t="str">
        <f>IF(COUNTA(A170:F170)=0,"",IF(OR(NOT(OR(A170="All",A170="Good",A170="Better",A170="Best")),NOT(OR(B170="Labor",B170="Material",B170="Equipment",B170="Subcontract")),NOT(ISNUMBER(D170)),AND(F170&lt;&gt;"",NOT(ISNUMBER(F170))),IF(B170="Labor",F170&lt;&gt;"",F170="")),"Check inputs",IF(OR(D170&lt;0,AND(ISNUMBER(F170),F170&lt;0)),"Check inputs","OK")))</f>
        <v/>
      </c>
    </row>
    <row r="171" spans="1:10" x14ac:dyDescent="0.25">
      <c r="A171" s="13"/>
      <c r="B171" s="13"/>
      <c r="C171" s="13"/>
      <c r="D171" s="22"/>
      <c r="E171" s="13"/>
      <c r="F171" s="14"/>
      <c r="G171" s="23" t="str">
        <f>IF(COUNTA(A171:F171)=0,"",IF(B171="Labor",IF(ISNUMBER(Presets!$I$4),Presets!$I$4,""),IF(OR(B171="Material",B171="Equipment",B171="Subcontract"),IF(AND(ISNUMBER(F171),ISNUMBER(IF(B171="Material",Presets!$I$5,IF(B171="Equipment",Presets!$I$6,Presets!$I$7)))),F171*(1+IF(B171="Material",Presets!$I$5,IF(B171="Equipment",Presets!$I$6,Presets!$I$7))),""),"")))</f>
        <v/>
      </c>
      <c r="H171" s="23" t="str">
        <f>IF(AND(ISNUMBER(D171),ISNUMBER(G171)),D171*G171,"")</f>
        <v/>
      </c>
      <c r="I171" s="18" t="str">
        <f>IF(AND(OR(Estimate!$B$12="Good",Estimate!$B$12="Better",Estimate!$B$12="Best"),OR(A171="All",AND(A171="Good",Estimate!$B$12="Good"),AND(A171="Better",Estimate!$B$12="Better"),AND(A171="Best",Estimate!$B$12="Best"))),COUNTIF($A$2:A171,"All")+IF(Estimate!$B$12="Good",COUNTIF($A$2:A171,"Good"),0)+IF(Estimate!$B$12="Better",COUNTIF($A$2:A171,"Better"),0)+IF(Estimate!$B$12="Best",COUNTIF($A$2:A171,"Best"),0),"")</f>
        <v/>
      </c>
      <c r="J171" s="16" t="str">
        <f>IF(COUNTA(A171:F171)=0,"",IF(OR(NOT(OR(A171="All",A171="Good",A171="Better",A171="Best")),NOT(OR(B171="Labor",B171="Material",B171="Equipment",B171="Subcontract")),NOT(ISNUMBER(D171)),AND(F171&lt;&gt;"",NOT(ISNUMBER(F171))),IF(B171="Labor",F171&lt;&gt;"",F171="")),"Check inputs",IF(OR(D171&lt;0,AND(ISNUMBER(F171),F171&lt;0)),"Check inputs","OK")))</f>
        <v/>
      </c>
    </row>
    <row r="172" spans="1:10" x14ac:dyDescent="0.25">
      <c r="A172" s="13"/>
      <c r="B172" s="13"/>
      <c r="C172" s="13"/>
      <c r="D172" s="22"/>
      <c r="E172" s="13"/>
      <c r="F172" s="14"/>
      <c r="G172" s="23" t="str">
        <f>IF(COUNTA(A172:F172)=0,"",IF(B172="Labor",IF(ISNUMBER(Presets!$I$4),Presets!$I$4,""),IF(OR(B172="Material",B172="Equipment",B172="Subcontract"),IF(AND(ISNUMBER(F172),ISNUMBER(IF(B172="Material",Presets!$I$5,IF(B172="Equipment",Presets!$I$6,Presets!$I$7)))),F172*(1+IF(B172="Material",Presets!$I$5,IF(B172="Equipment",Presets!$I$6,Presets!$I$7))),""),"")))</f>
        <v/>
      </c>
      <c r="H172" s="23" t="str">
        <f>IF(AND(ISNUMBER(D172),ISNUMBER(G172)),D172*G172,"")</f>
        <v/>
      </c>
      <c r="I172" s="18" t="str">
        <f>IF(AND(OR(Estimate!$B$12="Good",Estimate!$B$12="Better",Estimate!$B$12="Best"),OR(A172="All",AND(A172="Good",Estimate!$B$12="Good"),AND(A172="Better",Estimate!$B$12="Better"),AND(A172="Best",Estimate!$B$12="Best"))),COUNTIF($A$2:A172,"All")+IF(Estimate!$B$12="Good",COUNTIF($A$2:A172,"Good"),0)+IF(Estimate!$B$12="Better",COUNTIF($A$2:A172,"Better"),0)+IF(Estimate!$B$12="Best",COUNTIF($A$2:A172,"Best"),0),"")</f>
        <v/>
      </c>
      <c r="J172" s="16" t="str">
        <f>IF(COUNTA(A172:F172)=0,"",IF(OR(NOT(OR(A172="All",A172="Good",A172="Better",A172="Best")),NOT(OR(B172="Labor",B172="Material",B172="Equipment",B172="Subcontract")),NOT(ISNUMBER(D172)),AND(F172&lt;&gt;"",NOT(ISNUMBER(F172))),IF(B172="Labor",F172&lt;&gt;"",F172="")),"Check inputs",IF(OR(D172&lt;0,AND(ISNUMBER(F172),F172&lt;0)),"Check inputs","OK")))</f>
        <v/>
      </c>
    </row>
    <row r="173" spans="1:10" x14ac:dyDescent="0.25">
      <c r="A173" s="13"/>
      <c r="B173" s="13"/>
      <c r="C173" s="13"/>
      <c r="D173" s="22"/>
      <c r="E173" s="13"/>
      <c r="F173" s="14"/>
      <c r="G173" s="23" t="str">
        <f>IF(COUNTA(A173:F173)=0,"",IF(B173="Labor",IF(ISNUMBER(Presets!$I$4),Presets!$I$4,""),IF(OR(B173="Material",B173="Equipment",B173="Subcontract"),IF(AND(ISNUMBER(F173),ISNUMBER(IF(B173="Material",Presets!$I$5,IF(B173="Equipment",Presets!$I$6,Presets!$I$7)))),F173*(1+IF(B173="Material",Presets!$I$5,IF(B173="Equipment",Presets!$I$6,Presets!$I$7))),""),"")))</f>
        <v/>
      </c>
      <c r="H173" s="23" t="str">
        <f>IF(AND(ISNUMBER(D173),ISNUMBER(G173)),D173*G173,"")</f>
        <v/>
      </c>
      <c r="I173" s="18" t="str">
        <f>IF(AND(OR(Estimate!$B$12="Good",Estimate!$B$12="Better",Estimate!$B$12="Best"),OR(A173="All",AND(A173="Good",Estimate!$B$12="Good"),AND(A173="Better",Estimate!$B$12="Better"),AND(A173="Best",Estimate!$B$12="Best"))),COUNTIF($A$2:A173,"All")+IF(Estimate!$B$12="Good",COUNTIF($A$2:A173,"Good"),0)+IF(Estimate!$B$12="Better",COUNTIF($A$2:A173,"Better"),0)+IF(Estimate!$B$12="Best",COUNTIF($A$2:A173,"Best"),0),"")</f>
        <v/>
      </c>
      <c r="J173" s="16" t="str">
        <f>IF(COUNTA(A173:F173)=0,"",IF(OR(NOT(OR(A173="All",A173="Good",A173="Better",A173="Best")),NOT(OR(B173="Labor",B173="Material",B173="Equipment",B173="Subcontract")),NOT(ISNUMBER(D173)),AND(F173&lt;&gt;"",NOT(ISNUMBER(F173))),IF(B173="Labor",F173&lt;&gt;"",F173="")),"Check inputs",IF(OR(D173&lt;0,AND(ISNUMBER(F173),F173&lt;0)),"Check inputs","OK")))</f>
        <v/>
      </c>
    </row>
    <row r="174" spans="1:10" x14ac:dyDescent="0.25">
      <c r="A174" s="13"/>
      <c r="B174" s="13"/>
      <c r="C174" s="13"/>
      <c r="D174" s="22"/>
      <c r="E174" s="13"/>
      <c r="F174" s="14"/>
      <c r="G174" s="23" t="str">
        <f>IF(COUNTA(A174:F174)=0,"",IF(B174="Labor",IF(ISNUMBER(Presets!$I$4),Presets!$I$4,""),IF(OR(B174="Material",B174="Equipment",B174="Subcontract"),IF(AND(ISNUMBER(F174),ISNUMBER(IF(B174="Material",Presets!$I$5,IF(B174="Equipment",Presets!$I$6,Presets!$I$7)))),F174*(1+IF(B174="Material",Presets!$I$5,IF(B174="Equipment",Presets!$I$6,Presets!$I$7))),""),"")))</f>
        <v/>
      </c>
      <c r="H174" s="23" t="str">
        <f>IF(AND(ISNUMBER(D174),ISNUMBER(G174)),D174*G174,"")</f>
        <v/>
      </c>
      <c r="I174" s="18" t="str">
        <f>IF(AND(OR(Estimate!$B$12="Good",Estimate!$B$12="Better",Estimate!$B$12="Best"),OR(A174="All",AND(A174="Good",Estimate!$B$12="Good"),AND(A174="Better",Estimate!$B$12="Better"),AND(A174="Best",Estimate!$B$12="Best"))),COUNTIF($A$2:A174,"All")+IF(Estimate!$B$12="Good",COUNTIF($A$2:A174,"Good"),0)+IF(Estimate!$B$12="Better",COUNTIF($A$2:A174,"Better"),0)+IF(Estimate!$B$12="Best",COUNTIF($A$2:A174,"Best"),0),"")</f>
        <v/>
      </c>
      <c r="J174" s="16" t="str">
        <f>IF(COUNTA(A174:F174)=0,"",IF(OR(NOT(OR(A174="All",A174="Good",A174="Better",A174="Best")),NOT(OR(B174="Labor",B174="Material",B174="Equipment",B174="Subcontract")),NOT(ISNUMBER(D174)),AND(F174&lt;&gt;"",NOT(ISNUMBER(F174))),IF(B174="Labor",F174&lt;&gt;"",F174="")),"Check inputs",IF(OR(D174&lt;0,AND(ISNUMBER(F174),F174&lt;0)),"Check inputs","OK")))</f>
        <v/>
      </c>
    </row>
    <row r="175" spans="1:10" x14ac:dyDescent="0.25">
      <c r="A175" s="13"/>
      <c r="B175" s="13"/>
      <c r="C175" s="13"/>
      <c r="D175" s="22"/>
      <c r="E175" s="13"/>
      <c r="F175" s="14"/>
      <c r="G175" s="23" t="str">
        <f>IF(COUNTA(A175:F175)=0,"",IF(B175="Labor",IF(ISNUMBER(Presets!$I$4),Presets!$I$4,""),IF(OR(B175="Material",B175="Equipment",B175="Subcontract"),IF(AND(ISNUMBER(F175),ISNUMBER(IF(B175="Material",Presets!$I$5,IF(B175="Equipment",Presets!$I$6,Presets!$I$7)))),F175*(1+IF(B175="Material",Presets!$I$5,IF(B175="Equipment",Presets!$I$6,Presets!$I$7))),""),"")))</f>
        <v/>
      </c>
      <c r="H175" s="23" t="str">
        <f>IF(AND(ISNUMBER(D175),ISNUMBER(G175)),D175*G175,"")</f>
        <v/>
      </c>
      <c r="I175" s="18" t="str">
        <f>IF(AND(OR(Estimate!$B$12="Good",Estimate!$B$12="Better",Estimate!$B$12="Best"),OR(A175="All",AND(A175="Good",Estimate!$B$12="Good"),AND(A175="Better",Estimate!$B$12="Better"),AND(A175="Best",Estimate!$B$12="Best"))),COUNTIF($A$2:A175,"All")+IF(Estimate!$B$12="Good",COUNTIF($A$2:A175,"Good"),0)+IF(Estimate!$B$12="Better",COUNTIF($A$2:A175,"Better"),0)+IF(Estimate!$B$12="Best",COUNTIF($A$2:A175,"Best"),0),"")</f>
        <v/>
      </c>
      <c r="J175" s="16" t="str">
        <f>IF(COUNTA(A175:F175)=0,"",IF(OR(NOT(OR(A175="All",A175="Good",A175="Better",A175="Best")),NOT(OR(B175="Labor",B175="Material",B175="Equipment",B175="Subcontract")),NOT(ISNUMBER(D175)),AND(F175&lt;&gt;"",NOT(ISNUMBER(F175))),IF(B175="Labor",F175&lt;&gt;"",F175="")),"Check inputs",IF(OR(D175&lt;0,AND(ISNUMBER(F175),F175&lt;0)),"Check inputs","OK")))</f>
        <v/>
      </c>
    </row>
    <row r="176" spans="1:10" x14ac:dyDescent="0.25">
      <c r="A176" s="13"/>
      <c r="B176" s="13"/>
      <c r="C176" s="13"/>
      <c r="D176" s="22"/>
      <c r="E176" s="13"/>
      <c r="F176" s="14"/>
      <c r="G176" s="23" t="str">
        <f>IF(COUNTA(A176:F176)=0,"",IF(B176="Labor",IF(ISNUMBER(Presets!$I$4),Presets!$I$4,""),IF(OR(B176="Material",B176="Equipment",B176="Subcontract"),IF(AND(ISNUMBER(F176),ISNUMBER(IF(B176="Material",Presets!$I$5,IF(B176="Equipment",Presets!$I$6,Presets!$I$7)))),F176*(1+IF(B176="Material",Presets!$I$5,IF(B176="Equipment",Presets!$I$6,Presets!$I$7))),""),"")))</f>
        <v/>
      </c>
      <c r="H176" s="23" t="str">
        <f>IF(AND(ISNUMBER(D176),ISNUMBER(G176)),D176*G176,"")</f>
        <v/>
      </c>
      <c r="I176" s="18" t="str">
        <f>IF(AND(OR(Estimate!$B$12="Good",Estimate!$B$12="Better",Estimate!$B$12="Best"),OR(A176="All",AND(A176="Good",Estimate!$B$12="Good"),AND(A176="Better",Estimate!$B$12="Better"),AND(A176="Best",Estimate!$B$12="Best"))),COUNTIF($A$2:A176,"All")+IF(Estimate!$B$12="Good",COUNTIF($A$2:A176,"Good"),0)+IF(Estimate!$B$12="Better",COUNTIF($A$2:A176,"Better"),0)+IF(Estimate!$B$12="Best",COUNTIF($A$2:A176,"Best"),0),"")</f>
        <v/>
      </c>
      <c r="J176" s="16" t="str">
        <f>IF(COUNTA(A176:F176)=0,"",IF(OR(NOT(OR(A176="All",A176="Good",A176="Better",A176="Best")),NOT(OR(B176="Labor",B176="Material",B176="Equipment",B176="Subcontract")),NOT(ISNUMBER(D176)),AND(F176&lt;&gt;"",NOT(ISNUMBER(F176))),IF(B176="Labor",F176&lt;&gt;"",F176="")),"Check inputs",IF(OR(D176&lt;0,AND(ISNUMBER(F176),F176&lt;0)),"Check inputs","OK")))</f>
        <v/>
      </c>
    </row>
    <row r="177" spans="1:10" x14ac:dyDescent="0.25">
      <c r="A177" s="13"/>
      <c r="B177" s="13"/>
      <c r="C177" s="13"/>
      <c r="D177" s="22"/>
      <c r="E177" s="13"/>
      <c r="F177" s="14"/>
      <c r="G177" s="23" t="str">
        <f>IF(COUNTA(A177:F177)=0,"",IF(B177="Labor",IF(ISNUMBER(Presets!$I$4),Presets!$I$4,""),IF(OR(B177="Material",B177="Equipment",B177="Subcontract"),IF(AND(ISNUMBER(F177),ISNUMBER(IF(B177="Material",Presets!$I$5,IF(B177="Equipment",Presets!$I$6,Presets!$I$7)))),F177*(1+IF(B177="Material",Presets!$I$5,IF(B177="Equipment",Presets!$I$6,Presets!$I$7))),""),"")))</f>
        <v/>
      </c>
      <c r="H177" s="23" t="str">
        <f>IF(AND(ISNUMBER(D177),ISNUMBER(G177)),D177*G177,"")</f>
        <v/>
      </c>
      <c r="I177" s="18" t="str">
        <f>IF(AND(OR(Estimate!$B$12="Good",Estimate!$B$12="Better",Estimate!$B$12="Best"),OR(A177="All",AND(A177="Good",Estimate!$B$12="Good"),AND(A177="Better",Estimate!$B$12="Better"),AND(A177="Best",Estimate!$B$12="Best"))),COUNTIF($A$2:A177,"All")+IF(Estimate!$B$12="Good",COUNTIF($A$2:A177,"Good"),0)+IF(Estimate!$B$12="Better",COUNTIF($A$2:A177,"Better"),0)+IF(Estimate!$B$12="Best",COUNTIF($A$2:A177,"Best"),0),"")</f>
        <v/>
      </c>
      <c r="J177" s="16" t="str">
        <f>IF(COUNTA(A177:F177)=0,"",IF(OR(NOT(OR(A177="All",A177="Good",A177="Better",A177="Best")),NOT(OR(B177="Labor",B177="Material",B177="Equipment",B177="Subcontract")),NOT(ISNUMBER(D177)),AND(F177&lt;&gt;"",NOT(ISNUMBER(F177))),IF(B177="Labor",F177&lt;&gt;"",F177="")),"Check inputs",IF(OR(D177&lt;0,AND(ISNUMBER(F177),F177&lt;0)),"Check inputs","OK")))</f>
        <v/>
      </c>
    </row>
    <row r="178" spans="1:10" x14ac:dyDescent="0.25">
      <c r="A178" s="13"/>
      <c r="B178" s="13"/>
      <c r="C178" s="13"/>
      <c r="D178" s="22"/>
      <c r="E178" s="13"/>
      <c r="F178" s="14"/>
      <c r="G178" s="23" t="str">
        <f>IF(COUNTA(A178:F178)=0,"",IF(B178="Labor",IF(ISNUMBER(Presets!$I$4),Presets!$I$4,""),IF(OR(B178="Material",B178="Equipment",B178="Subcontract"),IF(AND(ISNUMBER(F178),ISNUMBER(IF(B178="Material",Presets!$I$5,IF(B178="Equipment",Presets!$I$6,Presets!$I$7)))),F178*(1+IF(B178="Material",Presets!$I$5,IF(B178="Equipment",Presets!$I$6,Presets!$I$7))),""),"")))</f>
        <v/>
      </c>
      <c r="H178" s="23" t="str">
        <f>IF(AND(ISNUMBER(D178),ISNUMBER(G178)),D178*G178,"")</f>
        <v/>
      </c>
      <c r="I178" s="18" t="str">
        <f>IF(AND(OR(Estimate!$B$12="Good",Estimate!$B$12="Better",Estimate!$B$12="Best"),OR(A178="All",AND(A178="Good",Estimate!$B$12="Good"),AND(A178="Better",Estimate!$B$12="Better"),AND(A178="Best",Estimate!$B$12="Best"))),COUNTIF($A$2:A178,"All")+IF(Estimate!$B$12="Good",COUNTIF($A$2:A178,"Good"),0)+IF(Estimate!$B$12="Better",COUNTIF($A$2:A178,"Better"),0)+IF(Estimate!$B$12="Best",COUNTIF($A$2:A178,"Best"),0),"")</f>
        <v/>
      </c>
      <c r="J178" s="16" t="str">
        <f>IF(COUNTA(A178:F178)=0,"",IF(OR(NOT(OR(A178="All",A178="Good",A178="Better",A178="Best")),NOT(OR(B178="Labor",B178="Material",B178="Equipment",B178="Subcontract")),NOT(ISNUMBER(D178)),AND(F178&lt;&gt;"",NOT(ISNUMBER(F178))),IF(B178="Labor",F178&lt;&gt;"",F178="")),"Check inputs",IF(OR(D178&lt;0,AND(ISNUMBER(F178),F178&lt;0)),"Check inputs","OK")))</f>
        <v/>
      </c>
    </row>
    <row r="179" spans="1:10" x14ac:dyDescent="0.25">
      <c r="A179" s="13"/>
      <c r="B179" s="13"/>
      <c r="C179" s="13"/>
      <c r="D179" s="22"/>
      <c r="E179" s="13"/>
      <c r="F179" s="14"/>
      <c r="G179" s="23" t="str">
        <f>IF(COUNTA(A179:F179)=0,"",IF(B179="Labor",IF(ISNUMBER(Presets!$I$4),Presets!$I$4,""),IF(OR(B179="Material",B179="Equipment",B179="Subcontract"),IF(AND(ISNUMBER(F179),ISNUMBER(IF(B179="Material",Presets!$I$5,IF(B179="Equipment",Presets!$I$6,Presets!$I$7)))),F179*(1+IF(B179="Material",Presets!$I$5,IF(B179="Equipment",Presets!$I$6,Presets!$I$7))),""),"")))</f>
        <v/>
      </c>
      <c r="H179" s="23" t="str">
        <f>IF(AND(ISNUMBER(D179),ISNUMBER(G179)),D179*G179,"")</f>
        <v/>
      </c>
      <c r="I179" s="18" t="str">
        <f>IF(AND(OR(Estimate!$B$12="Good",Estimate!$B$12="Better",Estimate!$B$12="Best"),OR(A179="All",AND(A179="Good",Estimate!$B$12="Good"),AND(A179="Better",Estimate!$B$12="Better"),AND(A179="Best",Estimate!$B$12="Best"))),COUNTIF($A$2:A179,"All")+IF(Estimate!$B$12="Good",COUNTIF($A$2:A179,"Good"),0)+IF(Estimate!$B$12="Better",COUNTIF($A$2:A179,"Better"),0)+IF(Estimate!$B$12="Best",COUNTIF($A$2:A179,"Best"),0),"")</f>
        <v/>
      </c>
      <c r="J179" s="16" t="str">
        <f>IF(COUNTA(A179:F179)=0,"",IF(OR(NOT(OR(A179="All",A179="Good",A179="Better",A179="Best")),NOT(OR(B179="Labor",B179="Material",B179="Equipment",B179="Subcontract")),NOT(ISNUMBER(D179)),AND(F179&lt;&gt;"",NOT(ISNUMBER(F179))),IF(B179="Labor",F179&lt;&gt;"",F179="")),"Check inputs",IF(OR(D179&lt;0,AND(ISNUMBER(F179),F179&lt;0)),"Check inputs","OK")))</f>
        <v/>
      </c>
    </row>
    <row r="180" spans="1:10" x14ac:dyDescent="0.25">
      <c r="A180" s="13"/>
      <c r="B180" s="13"/>
      <c r="C180" s="13"/>
      <c r="D180" s="22"/>
      <c r="E180" s="13"/>
      <c r="F180" s="14"/>
      <c r="G180" s="23" t="str">
        <f>IF(COUNTA(A180:F180)=0,"",IF(B180="Labor",IF(ISNUMBER(Presets!$I$4),Presets!$I$4,""),IF(OR(B180="Material",B180="Equipment",B180="Subcontract"),IF(AND(ISNUMBER(F180),ISNUMBER(IF(B180="Material",Presets!$I$5,IF(B180="Equipment",Presets!$I$6,Presets!$I$7)))),F180*(1+IF(B180="Material",Presets!$I$5,IF(B180="Equipment",Presets!$I$6,Presets!$I$7))),""),"")))</f>
        <v/>
      </c>
      <c r="H180" s="23" t="str">
        <f>IF(AND(ISNUMBER(D180),ISNUMBER(G180)),D180*G180,"")</f>
        <v/>
      </c>
      <c r="I180" s="18" t="str">
        <f>IF(AND(OR(Estimate!$B$12="Good",Estimate!$B$12="Better",Estimate!$B$12="Best"),OR(A180="All",AND(A180="Good",Estimate!$B$12="Good"),AND(A180="Better",Estimate!$B$12="Better"),AND(A180="Best",Estimate!$B$12="Best"))),COUNTIF($A$2:A180,"All")+IF(Estimate!$B$12="Good",COUNTIF($A$2:A180,"Good"),0)+IF(Estimate!$B$12="Better",COUNTIF($A$2:A180,"Better"),0)+IF(Estimate!$B$12="Best",COUNTIF($A$2:A180,"Best"),0),"")</f>
        <v/>
      </c>
      <c r="J180" s="16" t="str">
        <f>IF(COUNTA(A180:F180)=0,"",IF(OR(NOT(OR(A180="All",A180="Good",A180="Better",A180="Best")),NOT(OR(B180="Labor",B180="Material",B180="Equipment",B180="Subcontract")),NOT(ISNUMBER(D180)),AND(F180&lt;&gt;"",NOT(ISNUMBER(F180))),IF(B180="Labor",F180&lt;&gt;"",F180="")),"Check inputs",IF(OR(D180&lt;0,AND(ISNUMBER(F180),F180&lt;0)),"Check inputs","OK")))</f>
        <v/>
      </c>
    </row>
    <row r="181" spans="1:10" x14ac:dyDescent="0.25">
      <c r="A181" s="13"/>
      <c r="B181" s="13"/>
      <c r="C181" s="13"/>
      <c r="D181" s="22"/>
      <c r="E181" s="13"/>
      <c r="F181" s="14"/>
      <c r="G181" s="23" t="str">
        <f>IF(COUNTA(A181:F181)=0,"",IF(B181="Labor",IF(ISNUMBER(Presets!$I$4),Presets!$I$4,""),IF(OR(B181="Material",B181="Equipment",B181="Subcontract"),IF(AND(ISNUMBER(F181),ISNUMBER(IF(B181="Material",Presets!$I$5,IF(B181="Equipment",Presets!$I$6,Presets!$I$7)))),F181*(1+IF(B181="Material",Presets!$I$5,IF(B181="Equipment",Presets!$I$6,Presets!$I$7))),""),"")))</f>
        <v/>
      </c>
      <c r="H181" s="23" t="str">
        <f>IF(AND(ISNUMBER(D181),ISNUMBER(G181)),D181*G181,"")</f>
        <v/>
      </c>
      <c r="I181" s="18" t="str">
        <f>IF(AND(OR(Estimate!$B$12="Good",Estimate!$B$12="Better",Estimate!$B$12="Best"),OR(A181="All",AND(A181="Good",Estimate!$B$12="Good"),AND(A181="Better",Estimate!$B$12="Better"),AND(A181="Best",Estimate!$B$12="Best"))),COUNTIF($A$2:A181,"All")+IF(Estimate!$B$12="Good",COUNTIF($A$2:A181,"Good"),0)+IF(Estimate!$B$12="Better",COUNTIF($A$2:A181,"Better"),0)+IF(Estimate!$B$12="Best",COUNTIF($A$2:A181,"Best"),0),"")</f>
        <v/>
      </c>
      <c r="J181" s="16" t="str">
        <f>IF(COUNTA(A181:F181)=0,"",IF(OR(NOT(OR(A181="All",A181="Good",A181="Better",A181="Best")),NOT(OR(B181="Labor",B181="Material",B181="Equipment",B181="Subcontract")),NOT(ISNUMBER(D181)),AND(F181&lt;&gt;"",NOT(ISNUMBER(F181))),IF(B181="Labor",F181&lt;&gt;"",F181="")),"Check inputs",IF(OR(D181&lt;0,AND(ISNUMBER(F181),F181&lt;0)),"Check inputs","OK")))</f>
        <v/>
      </c>
    </row>
    <row r="182" spans="1:10" x14ac:dyDescent="0.25">
      <c r="A182" s="13"/>
      <c r="B182" s="13"/>
      <c r="C182" s="13"/>
      <c r="D182" s="22"/>
      <c r="E182" s="13"/>
      <c r="F182" s="14"/>
      <c r="G182" s="23" t="str">
        <f>IF(COUNTA(A182:F182)=0,"",IF(B182="Labor",IF(ISNUMBER(Presets!$I$4),Presets!$I$4,""),IF(OR(B182="Material",B182="Equipment",B182="Subcontract"),IF(AND(ISNUMBER(F182),ISNUMBER(IF(B182="Material",Presets!$I$5,IF(B182="Equipment",Presets!$I$6,Presets!$I$7)))),F182*(1+IF(B182="Material",Presets!$I$5,IF(B182="Equipment",Presets!$I$6,Presets!$I$7))),""),"")))</f>
        <v/>
      </c>
      <c r="H182" s="23" t="str">
        <f>IF(AND(ISNUMBER(D182),ISNUMBER(G182)),D182*G182,"")</f>
        <v/>
      </c>
      <c r="I182" s="18" t="str">
        <f>IF(AND(OR(Estimate!$B$12="Good",Estimate!$B$12="Better",Estimate!$B$12="Best"),OR(A182="All",AND(A182="Good",Estimate!$B$12="Good"),AND(A182="Better",Estimate!$B$12="Better"),AND(A182="Best",Estimate!$B$12="Best"))),COUNTIF($A$2:A182,"All")+IF(Estimate!$B$12="Good",COUNTIF($A$2:A182,"Good"),0)+IF(Estimate!$B$12="Better",COUNTIF($A$2:A182,"Better"),0)+IF(Estimate!$B$12="Best",COUNTIF($A$2:A182,"Best"),0),"")</f>
        <v/>
      </c>
      <c r="J182" s="16" t="str">
        <f>IF(COUNTA(A182:F182)=0,"",IF(OR(NOT(OR(A182="All",A182="Good",A182="Better",A182="Best")),NOT(OR(B182="Labor",B182="Material",B182="Equipment",B182="Subcontract")),NOT(ISNUMBER(D182)),AND(F182&lt;&gt;"",NOT(ISNUMBER(F182))),IF(B182="Labor",F182&lt;&gt;"",F182="")),"Check inputs",IF(OR(D182&lt;0,AND(ISNUMBER(F182),F182&lt;0)),"Check inputs","OK")))</f>
        <v/>
      </c>
    </row>
    <row r="183" spans="1:10" x14ac:dyDescent="0.25">
      <c r="A183" s="13"/>
      <c r="B183" s="13"/>
      <c r="C183" s="13"/>
      <c r="D183" s="22"/>
      <c r="E183" s="13"/>
      <c r="F183" s="14"/>
      <c r="G183" s="23" t="str">
        <f>IF(COUNTA(A183:F183)=0,"",IF(B183="Labor",IF(ISNUMBER(Presets!$I$4),Presets!$I$4,""),IF(OR(B183="Material",B183="Equipment",B183="Subcontract"),IF(AND(ISNUMBER(F183),ISNUMBER(IF(B183="Material",Presets!$I$5,IF(B183="Equipment",Presets!$I$6,Presets!$I$7)))),F183*(1+IF(B183="Material",Presets!$I$5,IF(B183="Equipment",Presets!$I$6,Presets!$I$7))),""),"")))</f>
        <v/>
      </c>
      <c r="H183" s="23" t="str">
        <f>IF(AND(ISNUMBER(D183),ISNUMBER(G183)),D183*G183,"")</f>
        <v/>
      </c>
      <c r="I183" s="18" t="str">
        <f>IF(AND(OR(Estimate!$B$12="Good",Estimate!$B$12="Better",Estimate!$B$12="Best"),OR(A183="All",AND(A183="Good",Estimate!$B$12="Good"),AND(A183="Better",Estimate!$B$12="Better"),AND(A183="Best",Estimate!$B$12="Best"))),COUNTIF($A$2:A183,"All")+IF(Estimate!$B$12="Good",COUNTIF($A$2:A183,"Good"),0)+IF(Estimate!$B$12="Better",COUNTIF($A$2:A183,"Better"),0)+IF(Estimate!$B$12="Best",COUNTIF($A$2:A183,"Best"),0),"")</f>
        <v/>
      </c>
      <c r="J183" s="16" t="str">
        <f>IF(COUNTA(A183:F183)=0,"",IF(OR(NOT(OR(A183="All",A183="Good",A183="Better",A183="Best")),NOT(OR(B183="Labor",B183="Material",B183="Equipment",B183="Subcontract")),NOT(ISNUMBER(D183)),AND(F183&lt;&gt;"",NOT(ISNUMBER(F183))),IF(B183="Labor",F183&lt;&gt;"",F183="")),"Check inputs",IF(OR(D183&lt;0,AND(ISNUMBER(F183),F183&lt;0)),"Check inputs","OK")))</f>
        <v/>
      </c>
    </row>
    <row r="184" spans="1:10" x14ac:dyDescent="0.25">
      <c r="A184" s="13"/>
      <c r="B184" s="13"/>
      <c r="C184" s="13"/>
      <c r="D184" s="22"/>
      <c r="E184" s="13"/>
      <c r="F184" s="14"/>
      <c r="G184" s="23" t="str">
        <f>IF(COUNTA(A184:F184)=0,"",IF(B184="Labor",IF(ISNUMBER(Presets!$I$4),Presets!$I$4,""),IF(OR(B184="Material",B184="Equipment",B184="Subcontract"),IF(AND(ISNUMBER(F184),ISNUMBER(IF(B184="Material",Presets!$I$5,IF(B184="Equipment",Presets!$I$6,Presets!$I$7)))),F184*(1+IF(B184="Material",Presets!$I$5,IF(B184="Equipment",Presets!$I$6,Presets!$I$7))),""),"")))</f>
        <v/>
      </c>
      <c r="H184" s="23" t="str">
        <f>IF(AND(ISNUMBER(D184),ISNUMBER(G184)),D184*G184,"")</f>
        <v/>
      </c>
      <c r="I184" s="18" t="str">
        <f>IF(AND(OR(Estimate!$B$12="Good",Estimate!$B$12="Better",Estimate!$B$12="Best"),OR(A184="All",AND(A184="Good",Estimate!$B$12="Good"),AND(A184="Better",Estimate!$B$12="Better"),AND(A184="Best",Estimate!$B$12="Best"))),COUNTIF($A$2:A184,"All")+IF(Estimate!$B$12="Good",COUNTIF($A$2:A184,"Good"),0)+IF(Estimate!$B$12="Better",COUNTIF($A$2:A184,"Better"),0)+IF(Estimate!$B$12="Best",COUNTIF($A$2:A184,"Best"),0),"")</f>
        <v/>
      </c>
      <c r="J184" s="16" t="str">
        <f>IF(COUNTA(A184:F184)=0,"",IF(OR(NOT(OR(A184="All",A184="Good",A184="Better",A184="Best")),NOT(OR(B184="Labor",B184="Material",B184="Equipment",B184="Subcontract")),NOT(ISNUMBER(D184)),AND(F184&lt;&gt;"",NOT(ISNUMBER(F184))),IF(B184="Labor",F184&lt;&gt;"",F184="")),"Check inputs",IF(OR(D184&lt;0,AND(ISNUMBER(F184),F184&lt;0)),"Check inputs","OK")))</f>
        <v/>
      </c>
    </row>
    <row r="185" spans="1:10" x14ac:dyDescent="0.25">
      <c r="A185" s="13"/>
      <c r="B185" s="13"/>
      <c r="C185" s="13"/>
      <c r="D185" s="22"/>
      <c r="E185" s="13"/>
      <c r="F185" s="14"/>
      <c r="G185" s="23" t="str">
        <f>IF(COUNTA(A185:F185)=0,"",IF(B185="Labor",IF(ISNUMBER(Presets!$I$4),Presets!$I$4,""),IF(OR(B185="Material",B185="Equipment",B185="Subcontract"),IF(AND(ISNUMBER(F185),ISNUMBER(IF(B185="Material",Presets!$I$5,IF(B185="Equipment",Presets!$I$6,Presets!$I$7)))),F185*(1+IF(B185="Material",Presets!$I$5,IF(B185="Equipment",Presets!$I$6,Presets!$I$7))),""),"")))</f>
        <v/>
      </c>
      <c r="H185" s="23" t="str">
        <f>IF(AND(ISNUMBER(D185),ISNUMBER(G185)),D185*G185,"")</f>
        <v/>
      </c>
      <c r="I185" s="18" t="str">
        <f>IF(AND(OR(Estimate!$B$12="Good",Estimate!$B$12="Better",Estimate!$B$12="Best"),OR(A185="All",AND(A185="Good",Estimate!$B$12="Good"),AND(A185="Better",Estimate!$B$12="Better"),AND(A185="Best",Estimate!$B$12="Best"))),COUNTIF($A$2:A185,"All")+IF(Estimate!$B$12="Good",COUNTIF($A$2:A185,"Good"),0)+IF(Estimate!$B$12="Better",COUNTIF($A$2:A185,"Better"),0)+IF(Estimate!$B$12="Best",COUNTIF($A$2:A185,"Best"),0),"")</f>
        <v/>
      </c>
      <c r="J185" s="16" t="str">
        <f>IF(COUNTA(A185:F185)=0,"",IF(OR(NOT(OR(A185="All",A185="Good",A185="Better",A185="Best")),NOT(OR(B185="Labor",B185="Material",B185="Equipment",B185="Subcontract")),NOT(ISNUMBER(D185)),AND(F185&lt;&gt;"",NOT(ISNUMBER(F185))),IF(B185="Labor",F185&lt;&gt;"",F185="")),"Check inputs",IF(OR(D185&lt;0,AND(ISNUMBER(F185),F185&lt;0)),"Check inputs","OK")))</f>
        <v/>
      </c>
    </row>
    <row r="186" spans="1:10" x14ac:dyDescent="0.25">
      <c r="A186" s="13"/>
      <c r="B186" s="13"/>
      <c r="C186" s="13"/>
      <c r="D186" s="22"/>
      <c r="E186" s="13"/>
      <c r="F186" s="14"/>
      <c r="G186" s="23" t="str">
        <f>IF(COUNTA(A186:F186)=0,"",IF(B186="Labor",IF(ISNUMBER(Presets!$I$4),Presets!$I$4,""),IF(OR(B186="Material",B186="Equipment",B186="Subcontract"),IF(AND(ISNUMBER(F186),ISNUMBER(IF(B186="Material",Presets!$I$5,IF(B186="Equipment",Presets!$I$6,Presets!$I$7)))),F186*(1+IF(B186="Material",Presets!$I$5,IF(B186="Equipment",Presets!$I$6,Presets!$I$7))),""),"")))</f>
        <v/>
      </c>
      <c r="H186" s="23" t="str">
        <f>IF(AND(ISNUMBER(D186),ISNUMBER(G186)),D186*G186,"")</f>
        <v/>
      </c>
      <c r="I186" s="18" t="str">
        <f>IF(AND(OR(Estimate!$B$12="Good",Estimate!$B$12="Better",Estimate!$B$12="Best"),OR(A186="All",AND(A186="Good",Estimate!$B$12="Good"),AND(A186="Better",Estimate!$B$12="Better"),AND(A186="Best",Estimate!$B$12="Best"))),COUNTIF($A$2:A186,"All")+IF(Estimate!$B$12="Good",COUNTIF($A$2:A186,"Good"),0)+IF(Estimate!$B$12="Better",COUNTIF($A$2:A186,"Better"),0)+IF(Estimate!$B$12="Best",COUNTIF($A$2:A186,"Best"),0),"")</f>
        <v/>
      </c>
      <c r="J186" s="16" t="str">
        <f>IF(COUNTA(A186:F186)=0,"",IF(OR(NOT(OR(A186="All",A186="Good",A186="Better",A186="Best")),NOT(OR(B186="Labor",B186="Material",B186="Equipment",B186="Subcontract")),NOT(ISNUMBER(D186)),AND(F186&lt;&gt;"",NOT(ISNUMBER(F186))),IF(B186="Labor",F186&lt;&gt;"",F186="")),"Check inputs",IF(OR(D186&lt;0,AND(ISNUMBER(F186),F186&lt;0)),"Check inputs","OK")))</f>
        <v/>
      </c>
    </row>
    <row r="187" spans="1:10" x14ac:dyDescent="0.25">
      <c r="A187" s="13"/>
      <c r="B187" s="13"/>
      <c r="C187" s="13"/>
      <c r="D187" s="22"/>
      <c r="E187" s="13"/>
      <c r="F187" s="14"/>
      <c r="G187" s="23" t="str">
        <f>IF(COUNTA(A187:F187)=0,"",IF(B187="Labor",IF(ISNUMBER(Presets!$I$4),Presets!$I$4,""),IF(OR(B187="Material",B187="Equipment",B187="Subcontract"),IF(AND(ISNUMBER(F187),ISNUMBER(IF(B187="Material",Presets!$I$5,IF(B187="Equipment",Presets!$I$6,Presets!$I$7)))),F187*(1+IF(B187="Material",Presets!$I$5,IF(B187="Equipment",Presets!$I$6,Presets!$I$7))),""),"")))</f>
        <v/>
      </c>
      <c r="H187" s="23" t="str">
        <f>IF(AND(ISNUMBER(D187),ISNUMBER(G187)),D187*G187,"")</f>
        <v/>
      </c>
      <c r="I187" s="18" t="str">
        <f>IF(AND(OR(Estimate!$B$12="Good",Estimate!$B$12="Better",Estimate!$B$12="Best"),OR(A187="All",AND(A187="Good",Estimate!$B$12="Good"),AND(A187="Better",Estimate!$B$12="Better"),AND(A187="Best",Estimate!$B$12="Best"))),COUNTIF($A$2:A187,"All")+IF(Estimate!$B$12="Good",COUNTIF($A$2:A187,"Good"),0)+IF(Estimate!$B$12="Better",COUNTIF($A$2:A187,"Better"),0)+IF(Estimate!$B$12="Best",COUNTIF($A$2:A187,"Best"),0),"")</f>
        <v/>
      </c>
      <c r="J187" s="16" t="str">
        <f>IF(COUNTA(A187:F187)=0,"",IF(OR(NOT(OR(A187="All",A187="Good",A187="Better",A187="Best")),NOT(OR(B187="Labor",B187="Material",B187="Equipment",B187="Subcontract")),NOT(ISNUMBER(D187)),AND(F187&lt;&gt;"",NOT(ISNUMBER(F187))),IF(B187="Labor",F187&lt;&gt;"",F187="")),"Check inputs",IF(OR(D187&lt;0,AND(ISNUMBER(F187),F187&lt;0)),"Check inputs","OK")))</f>
        <v/>
      </c>
    </row>
    <row r="188" spans="1:10" x14ac:dyDescent="0.25">
      <c r="A188" s="13"/>
      <c r="B188" s="13"/>
      <c r="C188" s="13"/>
      <c r="D188" s="22"/>
      <c r="E188" s="13"/>
      <c r="F188" s="14"/>
      <c r="G188" s="23" t="str">
        <f>IF(COUNTA(A188:F188)=0,"",IF(B188="Labor",IF(ISNUMBER(Presets!$I$4),Presets!$I$4,""),IF(OR(B188="Material",B188="Equipment",B188="Subcontract"),IF(AND(ISNUMBER(F188),ISNUMBER(IF(B188="Material",Presets!$I$5,IF(B188="Equipment",Presets!$I$6,Presets!$I$7)))),F188*(1+IF(B188="Material",Presets!$I$5,IF(B188="Equipment",Presets!$I$6,Presets!$I$7))),""),"")))</f>
        <v/>
      </c>
      <c r="H188" s="23" t="str">
        <f>IF(AND(ISNUMBER(D188),ISNUMBER(G188)),D188*G188,"")</f>
        <v/>
      </c>
      <c r="I188" s="18" t="str">
        <f>IF(AND(OR(Estimate!$B$12="Good",Estimate!$B$12="Better",Estimate!$B$12="Best"),OR(A188="All",AND(A188="Good",Estimate!$B$12="Good"),AND(A188="Better",Estimate!$B$12="Better"),AND(A188="Best",Estimate!$B$12="Best"))),COUNTIF($A$2:A188,"All")+IF(Estimate!$B$12="Good",COUNTIF($A$2:A188,"Good"),0)+IF(Estimate!$B$12="Better",COUNTIF($A$2:A188,"Better"),0)+IF(Estimate!$B$12="Best",COUNTIF($A$2:A188,"Best"),0),"")</f>
        <v/>
      </c>
      <c r="J188" s="16" t="str">
        <f>IF(COUNTA(A188:F188)=0,"",IF(OR(NOT(OR(A188="All",A188="Good",A188="Better",A188="Best")),NOT(OR(B188="Labor",B188="Material",B188="Equipment",B188="Subcontract")),NOT(ISNUMBER(D188)),AND(F188&lt;&gt;"",NOT(ISNUMBER(F188))),IF(B188="Labor",F188&lt;&gt;"",F188="")),"Check inputs",IF(OR(D188&lt;0,AND(ISNUMBER(F188),F188&lt;0)),"Check inputs","OK")))</f>
        <v/>
      </c>
    </row>
    <row r="189" spans="1:10" x14ac:dyDescent="0.25">
      <c r="A189" s="13"/>
      <c r="B189" s="13"/>
      <c r="C189" s="13"/>
      <c r="D189" s="22"/>
      <c r="E189" s="13"/>
      <c r="F189" s="14"/>
      <c r="G189" s="23" t="str">
        <f>IF(COUNTA(A189:F189)=0,"",IF(B189="Labor",IF(ISNUMBER(Presets!$I$4),Presets!$I$4,""),IF(OR(B189="Material",B189="Equipment",B189="Subcontract"),IF(AND(ISNUMBER(F189),ISNUMBER(IF(B189="Material",Presets!$I$5,IF(B189="Equipment",Presets!$I$6,Presets!$I$7)))),F189*(1+IF(B189="Material",Presets!$I$5,IF(B189="Equipment",Presets!$I$6,Presets!$I$7))),""),"")))</f>
        <v/>
      </c>
      <c r="H189" s="23" t="str">
        <f>IF(AND(ISNUMBER(D189),ISNUMBER(G189)),D189*G189,"")</f>
        <v/>
      </c>
      <c r="I189" s="18" t="str">
        <f>IF(AND(OR(Estimate!$B$12="Good",Estimate!$B$12="Better",Estimate!$B$12="Best"),OR(A189="All",AND(A189="Good",Estimate!$B$12="Good"),AND(A189="Better",Estimate!$B$12="Better"),AND(A189="Best",Estimate!$B$12="Best"))),COUNTIF($A$2:A189,"All")+IF(Estimate!$B$12="Good",COUNTIF($A$2:A189,"Good"),0)+IF(Estimate!$B$12="Better",COUNTIF($A$2:A189,"Better"),0)+IF(Estimate!$B$12="Best",COUNTIF($A$2:A189,"Best"),0),"")</f>
        <v/>
      </c>
      <c r="J189" s="16" t="str">
        <f>IF(COUNTA(A189:F189)=0,"",IF(OR(NOT(OR(A189="All",A189="Good",A189="Better",A189="Best")),NOT(OR(B189="Labor",B189="Material",B189="Equipment",B189="Subcontract")),NOT(ISNUMBER(D189)),AND(F189&lt;&gt;"",NOT(ISNUMBER(F189))),IF(B189="Labor",F189&lt;&gt;"",F189="")),"Check inputs",IF(OR(D189&lt;0,AND(ISNUMBER(F189),F189&lt;0)),"Check inputs","OK")))</f>
        <v/>
      </c>
    </row>
    <row r="190" spans="1:10" x14ac:dyDescent="0.25">
      <c r="A190" s="13"/>
      <c r="B190" s="13"/>
      <c r="C190" s="13"/>
      <c r="D190" s="22"/>
      <c r="E190" s="13"/>
      <c r="F190" s="14"/>
      <c r="G190" s="23" t="str">
        <f>IF(COUNTA(A190:F190)=0,"",IF(B190="Labor",IF(ISNUMBER(Presets!$I$4),Presets!$I$4,""),IF(OR(B190="Material",B190="Equipment",B190="Subcontract"),IF(AND(ISNUMBER(F190),ISNUMBER(IF(B190="Material",Presets!$I$5,IF(B190="Equipment",Presets!$I$6,Presets!$I$7)))),F190*(1+IF(B190="Material",Presets!$I$5,IF(B190="Equipment",Presets!$I$6,Presets!$I$7))),""),"")))</f>
        <v/>
      </c>
      <c r="H190" s="23" t="str">
        <f>IF(AND(ISNUMBER(D190),ISNUMBER(G190)),D190*G190,"")</f>
        <v/>
      </c>
      <c r="I190" s="18" t="str">
        <f>IF(AND(OR(Estimate!$B$12="Good",Estimate!$B$12="Better",Estimate!$B$12="Best"),OR(A190="All",AND(A190="Good",Estimate!$B$12="Good"),AND(A190="Better",Estimate!$B$12="Better"),AND(A190="Best",Estimate!$B$12="Best"))),COUNTIF($A$2:A190,"All")+IF(Estimate!$B$12="Good",COUNTIF($A$2:A190,"Good"),0)+IF(Estimate!$B$12="Better",COUNTIF($A$2:A190,"Better"),0)+IF(Estimate!$B$12="Best",COUNTIF($A$2:A190,"Best"),0),"")</f>
        <v/>
      </c>
      <c r="J190" s="16" t="str">
        <f>IF(COUNTA(A190:F190)=0,"",IF(OR(NOT(OR(A190="All",A190="Good",A190="Better",A190="Best")),NOT(OR(B190="Labor",B190="Material",B190="Equipment",B190="Subcontract")),NOT(ISNUMBER(D190)),AND(F190&lt;&gt;"",NOT(ISNUMBER(F190))),IF(B190="Labor",F190&lt;&gt;"",F190="")),"Check inputs",IF(OR(D190&lt;0,AND(ISNUMBER(F190),F190&lt;0)),"Check inputs","OK")))</f>
        <v/>
      </c>
    </row>
    <row r="191" spans="1:10" x14ac:dyDescent="0.25">
      <c r="A191" s="13"/>
      <c r="B191" s="13"/>
      <c r="C191" s="13"/>
      <c r="D191" s="22"/>
      <c r="E191" s="13"/>
      <c r="F191" s="14"/>
      <c r="G191" s="23" t="str">
        <f>IF(COUNTA(A191:F191)=0,"",IF(B191="Labor",IF(ISNUMBER(Presets!$I$4),Presets!$I$4,""),IF(OR(B191="Material",B191="Equipment",B191="Subcontract"),IF(AND(ISNUMBER(F191),ISNUMBER(IF(B191="Material",Presets!$I$5,IF(B191="Equipment",Presets!$I$6,Presets!$I$7)))),F191*(1+IF(B191="Material",Presets!$I$5,IF(B191="Equipment",Presets!$I$6,Presets!$I$7))),""),"")))</f>
        <v/>
      </c>
      <c r="H191" s="23" t="str">
        <f>IF(AND(ISNUMBER(D191),ISNUMBER(G191)),D191*G191,"")</f>
        <v/>
      </c>
      <c r="I191" s="18" t="str">
        <f>IF(AND(OR(Estimate!$B$12="Good",Estimate!$B$12="Better",Estimate!$B$12="Best"),OR(A191="All",AND(A191="Good",Estimate!$B$12="Good"),AND(A191="Better",Estimate!$B$12="Better"),AND(A191="Best",Estimate!$B$12="Best"))),COUNTIF($A$2:A191,"All")+IF(Estimate!$B$12="Good",COUNTIF($A$2:A191,"Good"),0)+IF(Estimate!$B$12="Better",COUNTIF($A$2:A191,"Better"),0)+IF(Estimate!$B$12="Best",COUNTIF($A$2:A191,"Best"),0),"")</f>
        <v/>
      </c>
      <c r="J191" s="16" t="str">
        <f>IF(COUNTA(A191:F191)=0,"",IF(OR(NOT(OR(A191="All",A191="Good",A191="Better",A191="Best")),NOT(OR(B191="Labor",B191="Material",B191="Equipment",B191="Subcontract")),NOT(ISNUMBER(D191)),AND(F191&lt;&gt;"",NOT(ISNUMBER(F191))),IF(B191="Labor",F191&lt;&gt;"",F191="")),"Check inputs",IF(OR(D191&lt;0,AND(ISNUMBER(F191),F191&lt;0)),"Check inputs","OK")))</f>
        <v/>
      </c>
    </row>
    <row r="192" spans="1:10" x14ac:dyDescent="0.25">
      <c r="A192" s="13"/>
      <c r="B192" s="13"/>
      <c r="C192" s="13"/>
      <c r="D192" s="22"/>
      <c r="E192" s="13"/>
      <c r="F192" s="14"/>
      <c r="G192" s="23" t="str">
        <f>IF(COUNTA(A192:F192)=0,"",IF(B192="Labor",IF(ISNUMBER(Presets!$I$4),Presets!$I$4,""),IF(OR(B192="Material",B192="Equipment",B192="Subcontract"),IF(AND(ISNUMBER(F192),ISNUMBER(IF(B192="Material",Presets!$I$5,IF(B192="Equipment",Presets!$I$6,Presets!$I$7)))),F192*(1+IF(B192="Material",Presets!$I$5,IF(B192="Equipment",Presets!$I$6,Presets!$I$7))),""),"")))</f>
        <v/>
      </c>
      <c r="H192" s="23" t="str">
        <f>IF(AND(ISNUMBER(D192),ISNUMBER(G192)),D192*G192,"")</f>
        <v/>
      </c>
      <c r="I192" s="18" t="str">
        <f>IF(AND(OR(Estimate!$B$12="Good",Estimate!$B$12="Better",Estimate!$B$12="Best"),OR(A192="All",AND(A192="Good",Estimate!$B$12="Good"),AND(A192="Better",Estimate!$B$12="Better"),AND(A192="Best",Estimate!$B$12="Best"))),COUNTIF($A$2:A192,"All")+IF(Estimate!$B$12="Good",COUNTIF($A$2:A192,"Good"),0)+IF(Estimate!$B$12="Better",COUNTIF($A$2:A192,"Better"),0)+IF(Estimate!$B$12="Best",COUNTIF($A$2:A192,"Best"),0),"")</f>
        <v/>
      </c>
      <c r="J192" s="16" t="str">
        <f>IF(COUNTA(A192:F192)=0,"",IF(OR(NOT(OR(A192="All",A192="Good",A192="Better",A192="Best")),NOT(OR(B192="Labor",B192="Material",B192="Equipment",B192="Subcontract")),NOT(ISNUMBER(D192)),AND(F192&lt;&gt;"",NOT(ISNUMBER(F192))),IF(B192="Labor",F192&lt;&gt;"",F192="")),"Check inputs",IF(OR(D192&lt;0,AND(ISNUMBER(F192),F192&lt;0)),"Check inputs","OK")))</f>
        <v/>
      </c>
    </row>
    <row r="193" spans="1:10" x14ac:dyDescent="0.25">
      <c r="A193" s="13"/>
      <c r="B193" s="13"/>
      <c r="C193" s="13"/>
      <c r="D193" s="22"/>
      <c r="E193" s="13"/>
      <c r="F193" s="14"/>
      <c r="G193" s="23" t="str">
        <f>IF(COUNTA(A193:F193)=0,"",IF(B193="Labor",IF(ISNUMBER(Presets!$I$4),Presets!$I$4,""),IF(OR(B193="Material",B193="Equipment",B193="Subcontract"),IF(AND(ISNUMBER(F193),ISNUMBER(IF(B193="Material",Presets!$I$5,IF(B193="Equipment",Presets!$I$6,Presets!$I$7)))),F193*(1+IF(B193="Material",Presets!$I$5,IF(B193="Equipment",Presets!$I$6,Presets!$I$7))),""),"")))</f>
        <v/>
      </c>
      <c r="H193" s="23" t="str">
        <f>IF(AND(ISNUMBER(D193),ISNUMBER(G193)),D193*G193,"")</f>
        <v/>
      </c>
      <c r="I193" s="18" t="str">
        <f>IF(AND(OR(Estimate!$B$12="Good",Estimate!$B$12="Better",Estimate!$B$12="Best"),OR(A193="All",AND(A193="Good",Estimate!$B$12="Good"),AND(A193="Better",Estimate!$B$12="Better"),AND(A193="Best",Estimate!$B$12="Best"))),COUNTIF($A$2:A193,"All")+IF(Estimate!$B$12="Good",COUNTIF($A$2:A193,"Good"),0)+IF(Estimate!$B$12="Better",COUNTIF($A$2:A193,"Better"),0)+IF(Estimate!$B$12="Best",COUNTIF($A$2:A193,"Best"),0),"")</f>
        <v/>
      </c>
      <c r="J193" s="16" t="str">
        <f>IF(COUNTA(A193:F193)=0,"",IF(OR(NOT(OR(A193="All",A193="Good",A193="Better",A193="Best")),NOT(OR(B193="Labor",B193="Material",B193="Equipment",B193="Subcontract")),NOT(ISNUMBER(D193)),AND(F193&lt;&gt;"",NOT(ISNUMBER(F193))),IF(B193="Labor",F193&lt;&gt;"",F193="")),"Check inputs",IF(OR(D193&lt;0,AND(ISNUMBER(F193),F193&lt;0)),"Check inputs","OK")))</f>
        <v/>
      </c>
    </row>
    <row r="194" spans="1:10" x14ac:dyDescent="0.25">
      <c r="A194" s="13"/>
      <c r="B194" s="13"/>
      <c r="C194" s="13"/>
      <c r="D194" s="22"/>
      <c r="E194" s="13"/>
      <c r="F194" s="14"/>
      <c r="G194" s="23" t="str">
        <f>IF(COUNTA(A194:F194)=0,"",IF(B194="Labor",IF(ISNUMBER(Presets!$I$4),Presets!$I$4,""),IF(OR(B194="Material",B194="Equipment",B194="Subcontract"),IF(AND(ISNUMBER(F194),ISNUMBER(IF(B194="Material",Presets!$I$5,IF(B194="Equipment",Presets!$I$6,Presets!$I$7)))),F194*(1+IF(B194="Material",Presets!$I$5,IF(B194="Equipment",Presets!$I$6,Presets!$I$7))),""),"")))</f>
        <v/>
      </c>
      <c r="H194" s="23" t="str">
        <f>IF(AND(ISNUMBER(D194),ISNUMBER(G194)),D194*G194,"")</f>
        <v/>
      </c>
      <c r="I194" s="18" t="str">
        <f>IF(AND(OR(Estimate!$B$12="Good",Estimate!$B$12="Better",Estimate!$B$12="Best"),OR(A194="All",AND(A194="Good",Estimate!$B$12="Good"),AND(A194="Better",Estimate!$B$12="Better"),AND(A194="Best",Estimate!$B$12="Best"))),COUNTIF($A$2:A194,"All")+IF(Estimate!$B$12="Good",COUNTIF($A$2:A194,"Good"),0)+IF(Estimate!$B$12="Better",COUNTIF($A$2:A194,"Better"),0)+IF(Estimate!$B$12="Best",COUNTIF($A$2:A194,"Best"),0),"")</f>
        <v/>
      </c>
      <c r="J194" s="16" t="str">
        <f>IF(COUNTA(A194:F194)=0,"",IF(OR(NOT(OR(A194="All",A194="Good",A194="Better",A194="Best")),NOT(OR(B194="Labor",B194="Material",B194="Equipment",B194="Subcontract")),NOT(ISNUMBER(D194)),AND(F194&lt;&gt;"",NOT(ISNUMBER(F194))),IF(B194="Labor",F194&lt;&gt;"",F194="")),"Check inputs",IF(OR(D194&lt;0,AND(ISNUMBER(F194),F194&lt;0)),"Check inputs","OK")))</f>
        <v/>
      </c>
    </row>
    <row r="195" spans="1:10" x14ac:dyDescent="0.25">
      <c r="A195" s="13"/>
      <c r="B195" s="13"/>
      <c r="C195" s="13"/>
      <c r="D195" s="22"/>
      <c r="E195" s="13"/>
      <c r="F195" s="14"/>
      <c r="G195" s="23" t="str">
        <f>IF(COUNTA(A195:F195)=0,"",IF(B195="Labor",IF(ISNUMBER(Presets!$I$4),Presets!$I$4,""),IF(OR(B195="Material",B195="Equipment",B195="Subcontract"),IF(AND(ISNUMBER(F195),ISNUMBER(IF(B195="Material",Presets!$I$5,IF(B195="Equipment",Presets!$I$6,Presets!$I$7)))),F195*(1+IF(B195="Material",Presets!$I$5,IF(B195="Equipment",Presets!$I$6,Presets!$I$7))),""),"")))</f>
        <v/>
      </c>
      <c r="H195" s="23" t="str">
        <f>IF(AND(ISNUMBER(D195),ISNUMBER(G195)),D195*G195,"")</f>
        <v/>
      </c>
      <c r="I195" s="18" t="str">
        <f>IF(AND(OR(Estimate!$B$12="Good",Estimate!$B$12="Better",Estimate!$B$12="Best"),OR(A195="All",AND(A195="Good",Estimate!$B$12="Good"),AND(A195="Better",Estimate!$B$12="Better"),AND(A195="Best",Estimate!$B$12="Best"))),COUNTIF($A$2:A195,"All")+IF(Estimate!$B$12="Good",COUNTIF($A$2:A195,"Good"),0)+IF(Estimate!$B$12="Better",COUNTIF($A$2:A195,"Better"),0)+IF(Estimate!$B$12="Best",COUNTIF($A$2:A195,"Best"),0),"")</f>
        <v/>
      </c>
      <c r="J195" s="16" t="str">
        <f>IF(COUNTA(A195:F195)=0,"",IF(OR(NOT(OR(A195="All",A195="Good",A195="Better",A195="Best")),NOT(OR(B195="Labor",B195="Material",B195="Equipment",B195="Subcontract")),NOT(ISNUMBER(D195)),AND(F195&lt;&gt;"",NOT(ISNUMBER(F195))),IF(B195="Labor",F195&lt;&gt;"",F195="")),"Check inputs",IF(OR(D195&lt;0,AND(ISNUMBER(F195),F195&lt;0)),"Check inputs","OK")))</f>
        <v/>
      </c>
    </row>
    <row r="196" spans="1:10" x14ac:dyDescent="0.25">
      <c r="A196" s="13"/>
      <c r="B196" s="13"/>
      <c r="C196" s="13"/>
      <c r="D196" s="22"/>
      <c r="E196" s="13"/>
      <c r="F196" s="14"/>
      <c r="G196" s="23" t="str">
        <f>IF(COUNTA(A196:F196)=0,"",IF(B196="Labor",IF(ISNUMBER(Presets!$I$4),Presets!$I$4,""),IF(OR(B196="Material",B196="Equipment",B196="Subcontract"),IF(AND(ISNUMBER(F196),ISNUMBER(IF(B196="Material",Presets!$I$5,IF(B196="Equipment",Presets!$I$6,Presets!$I$7)))),F196*(1+IF(B196="Material",Presets!$I$5,IF(B196="Equipment",Presets!$I$6,Presets!$I$7))),""),"")))</f>
        <v/>
      </c>
      <c r="H196" s="23" t="str">
        <f>IF(AND(ISNUMBER(D196),ISNUMBER(G196)),D196*G196,"")</f>
        <v/>
      </c>
      <c r="I196" s="18" t="str">
        <f>IF(AND(OR(Estimate!$B$12="Good",Estimate!$B$12="Better",Estimate!$B$12="Best"),OR(A196="All",AND(A196="Good",Estimate!$B$12="Good"),AND(A196="Better",Estimate!$B$12="Better"),AND(A196="Best",Estimate!$B$12="Best"))),COUNTIF($A$2:A196,"All")+IF(Estimate!$B$12="Good",COUNTIF($A$2:A196,"Good"),0)+IF(Estimate!$B$12="Better",COUNTIF($A$2:A196,"Better"),0)+IF(Estimate!$B$12="Best",COUNTIF($A$2:A196,"Best"),0),"")</f>
        <v/>
      </c>
      <c r="J196" s="16" t="str">
        <f>IF(COUNTA(A196:F196)=0,"",IF(OR(NOT(OR(A196="All",A196="Good",A196="Better",A196="Best")),NOT(OR(B196="Labor",B196="Material",B196="Equipment",B196="Subcontract")),NOT(ISNUMBER(D196)),AND(F196&lt;&gt;"",NOT(ISNUMBER(F196))),IF(B196="Labor",F196&lt;&gt;"",F196="")),"Check inputs",IF(OR(D196&lt;0,AND(ISNUMBER(F196),F196&lt;0)),"Check inputs","OK")))</f>
        <v/>
      </c>
    </row>
    <row r="197" spans="1:10" x14ac:dyDescent="0.25">
      <c r="A197" s="13"/>
      <c r="B197" s="13"/>
      <c r="C197" s="13"/>
      <c r="D197" s="22"/>
      <c r="E197" s="13"/>
      <c r="F197" s="14"/>
      <c r="G197" s="23" t="str">
        <f>IF(COUNTA(A197:F197)=0,"",IF(B197="Labor",IF(ISNUMBER(Presets!$I$4),Presets!$I$4,""),IF(OR(B197="Material",B197="Equipment",B197="Subcontract"),IF(AND(ISNUMBER(F197),ISNUMBER(IF(B197="Material",Presets!$I$5,IF(B197="Equipment",Presets!$I$6,Presets!$I$7)))),F197*(1+IF(B197="Material",Presets!$I$5,IF(B197="Equipment",Presets!$I$6,Presets!$I$7))),""),"")))</f>
        <v/>
      </c>
      <c r="H197" s="23" t="str">
        <f>IF(AND(ISNUMBER(D197),ISNUMBER(G197)),D197*G197,"")</f>
        <v/>
      </c>
      <c r="I197" s="18" t="str">
        <f>IF(AND(OR(Estimate!$B$12="Good",Estimate!$B$12="Better",Estimate!$B$12="Best"),OR(A197="All",AND(A197="Good",Estimate!$B$12="Good"),AND(A197="Better",Estimate!$B$12="Better"),AND(A197="Best",Estimate!$B$12="Best"))),COUNTIF($A$2:A197,"All")+IF(Estimate!$B$12="Good",COUNTIF($A$2:A197,"Good"),0)+IF(Estimate!$B$12="Better",COUNTIF($A$2:A197,"Better"),0)+IF(Estimate!$B$12="Best",COUNTIF($A$2:A197,"Best"),0),"")</f>
        <v/>
      </c>
      <c r="J197" s="16" t="str">
        <f>IF(COUNTA(A197:F197)=0,"",IF(OR(NOT(OR(A197="All",A197="Good",A197="Better",A197="Best")),NOT(OR(B197="Labor",B197="Material",B197="Equipment",B197="Subcontract")),NOT(ISNUMBER(D197)),AND(F197&lt;&gt;"",NOT(ISNUMBER(F197))),IF(B197="Labor",F197&lt;&gt;"",F197="")),"Check inputs",IF(OR(D197&lt;0,AND(ISNUMBER(F197),F197&lt;0)),"Check inputs","OK")))</f>
        <v/>
      </c>
    </row>
    <row r="198" spans="1:10" x14ac:dyDescent="0.25">
      <c r="A198" s="13"/>
      <c r="B198" s="13"/>
      <c r="C198" s="13"/>
      <c r="D198" s="22"/>
      <c r="E198" s="13"/>
      <c r="F198" s="14"/>
      <c r="G198" s="23" t="str">
        <f>IF(COUNTA(A198:F198)=0,"",IF(B198="Labor",IF(ISNUMBER(Presets!$I$4),Presets!$I$4,""),IF(OR(B198="Material",B198="Equipment",B198="Subcontract"),IF(AND(ISNUMBER(F198),ISNUMBER(IF(B198="Material",Presets!$I$5,IF(B198="Equipment",Presets!$I$6,Presets!$I$7)))),F198*(1+IF(B198="Material",Presets!$I$5,IF(B198="Equipment",Presets!$I$6,Presets!$I$7))),""),"")))</f>
        <v/>
      </c>
      <c r="H198" s="23" t="str">
        <f>IF(AND(ISNUMBER(D198),ISNUMBER(G198)),D198*G198,"")</f>
        <v/>
      </c>
      <c r="I198" s="18" t="str">
        <f>IF(AND(OR(Estimate!$B$12="Good",Estimate!$B$12="Better",Estimate!$B$12="Best"),OR(A198="All",AND(A198="Good",Estimate!$B$12="Good"),AND(A198="Better",Estimate!$B$12="Better"),AND(A198="Best",Estimate!$B$12="Best"))),COUNTIF($A$2:A198,"All")+IF(Estimate!$B$12="Good",COUNTIF($A$2:A198,"Good"),0)+IF(Estimate!$B$12="Better",COUNTIF($A$2:A198,"Better"),0)+IF(Estimate!$B$12="Best",COUNTIF($A$2:A198,"Best"),0),"")</f>
        <v/>
      </c>
      <c r="J198" s="16" t="str">
        <f>IF(COUNTA(A198:F198)=0,"",IF(OR(NOT(OR(A198="All",A198="Good",A198="Better",A198="Best")),NOT(OR(B198="Labor",B198="Material",B198="Equipment",B198="Subcontract")),NOT(ISNUMBER(D198)),AND(F198&lt;&gt;"",NOT(ISNUMBER(F198))),IF(B198="Labor",F198&lt;&gt;"",F198="")),"Check inputs",IF(OR(D198&lt;0,AND(ISNUMBER(F198),F198&lt;0)),"Check inputs","OK")))</f>
        <v/>
      </c>
    </row>
    <row r="199" spans="1:10" x14ac:dyDescent="0.25">
      <c r="A199" s="13"/>
      <c r="B199" s="13"/>
      <c r="C199" s="13"/>
      <c r="D199" s="22"/>
      <c r="E199" s="13"/>
      <c r="F199" s="14"/>
      <c r="G199" s="23" t="str">
        <f>IF(COUNTA(A199:F199)=0,"",IF(B199="Labor",IF(ISNUMBER(Presets!$I$4),Presets!$I$4,""),IF(OR(B199="Material",B199="Equipment",B199="Subcontract"),IF(AND(ISNUMBER(F199),ISNUMBER(IF(B199="Material",Presets!$I$5,IF(B199="Equipment",Presets!$I$6,Presets!$I$7)))),F199*(1+IF(B199="Material",Presets!$I$5,IF(B199="Equipment",Presets!$I$6,Presets!$I$7))),""),"")))</f>
        <v/>
      </c>
      <c r="H199" s="23" t="str">
        <f>IF(AND(ISNUMBER(D199),ISNUMBER(G199)),D199*G199,"")</f>
        <v/>
      </c>
      <c r="I199" s="18" t="str">
        <f>IF(AND(OR(Estimate!$B$12="Good",Estimate!$B$12="Better",Estimate!$B$12="Best"),OR(A199="All",AND(A199="Good",Estimate!$B$12="Good"),AND(A199="Better",Estimate!$B$12="Better"),AND(A199="Best",Estimate!$B$12="Best"))),COUNTIF($A$2:A199,"All")+IF(Estimate!$B$12="Good",COUNTIF($A$2:A199,"Good"),0)+IF(Estimate!$B$12="Better",COUNTIF($A$2:A199,"Better"),0)+IF(Estimate!$B$12="Best",COUNTIF($A$2:A199,"Best"),0),"")</f>
        <v/>
      </c>
      <c r="J199" s="16" t="str">
        <f>IF(COUNTA(A199:F199)=0,"",IF(OR(NOT(OR(A199="All",A199="Good",A199="Better",A199="Best")),NOT(OR(B199="Labor",B199="Material",B199="Equipment",B199="Subcontract")),NOT(ISNUMBER(D199)),AND(F199&lt;&gt;"",NOT(ISNUMBER(F199))),IF(B199="Labor",F199&lt;&gt;"",F199="")),"Check inputs",IF(OR(D199&lt;0,AND(ISNUMBER(F199),F199&lt;0)),"Check inputs","OK")))</f>
        <v/>
      </c>
    </row>
    <row r="200" spans="1:10" x14ac:dyDescent="0.25">
      <c r="A200" s="13"/>
      <c r="B200" s="13"/>
      <c r="C200" s="13"/>
      <c r="D200" s="22"/>
      <c r="E200" s="13"/>
      <c r="F200" s="14"/>
      <c r="G200" s="23" t="str">
        <f>IF(COUNTA(A200:F200)=0,"",IF(B200="Labor",IF(ISNUMBER(Presets!$I$4),Presets!$I$4,""),IF(OR(B200="Material",B200="Equipment",B200="Subcontract"),IF(AND(ISNUMBER(F200),ISNUMBER(IF(B200="Material",Presets!$I$5,IF(B200="Equipment",Presets!$I$6,Presets!$I$7)))),F200*(1+IF(B200="Material",Presets!$I$5,IF(B200="Equipment",Presets!$I$6,Presets!$I$7))),""),"")))</f>
        <v/>
      </c>
      <c r="H200" s="23" t="str">
        <f>IF(AND(ISNUMBER(D200),ISNUMBER(G200)),D200*G200,"")</f>
        <v/>
      </c>
      <c r="I200" s="18" t="str">
        <f>IF(AND(OR(Estimate!$B$12="Good",Estimate!$B$12="Better",Estimate!$B$12="Best"),OR(A200="All",AND(A200="Good",Estimate!$B$12="Good"),AND(A200="Better",Estimate!$B$12="Better"),AND(A200="Best",Estimate!$B$12="Best"))),COUNTIF($A$2:A200,"All")+IF(Estimate!$B$12="Good",COUNTIF($A$2:A200,"Good"),0)+IF(Estimate!$B$12="Better",COUNTIF($A$2:A200,"Better"),0)+IF(Estimate!$B$12="Best",COUNTIF($A$2:A200,"Best"),0),"")</f>
        <v/>
      </c>
      <c r="J200" s="16" t="str">
        <f>IF(COUNTA(A200:F200)=0,"",IF(OR(NOT(OR(A200="All",A200="Good",A200="Better",A200="Best")),NOT(OR(B200="Labor",B200="Material",B200="Equipment",B200="Subcontract")),NOT(ISNUMBER(D200)),AND(F200&lt;&gt;"",NOT(ISNUMBER(F200))),IF(B200="Labor",F200&lt;&gt;"",F200="")),"Check inputs",IF(OR(D200&lt;0,AND(ISNUMBER(F200),F200&lt;0)),"Check inputs","OK")))</f>
        <v/>
      </c>
    </row>
    <row r="201" spans="1:10" x14ac:dyDescent="0.25">
      <c r="A201" s="13"/>
      <c r="B201" s="13"/>
      <c r="C201" s="13"/>
      <c r="D201" s="22"/>
      <c r="E201" s="13"/>
      <c r="F201" s="14"/>
      <c r="G201" s="23" t="str">
        <f>IF(COUNTA(A201:F201)=0,"",IF(B201="Labor",IF(ISNUMBER(Presets!$I$4),Presets!$I$4,""),IF(OR(B201="Material",B201="Equipment",B201="Subcontract"),IF(AND(ISNUMBER(F201),ISNUMBER(IF(B201="Material",Presets!$I$5,IF(B201="Equipment",Presets!$I$6,Presets!$I$7)))),F201*(1+IF(B201="Material",Presets!$I$5,IF(B201="Equipment",Presets!$I$6,Presets!$I$7))),""),"")))</f>
        <v/>
      </c>
      <c r="H201" s="23" t="str">
        <f>IF(AND(ISNUMBER(D201),ISNUMBER(G201)),D201*G201,"")</f>
        <v/>
      </c>
      <c r="I201" s="18" t="str">
        <f>IF(AND(OR(Estimate!$B$12="Good",Estimate!$B$12="Better",Estimate!$B$12="Best"),OR(A201="All",AND(A201="Good",Estimate!$B$12="Good"),AND(A201="Better",Estimate!$B$12="Better"),AND(A201="Best",Estimate!$B$12="Best"))),COUNTIF($A$2:A201,"All")+IF(Estimate!$B$12="Good",COUNTIF($A$2:A201,"Good"),0)+IF(Estimate!$B$12="Better",COUNTIF($A$2:A201,"Better"),0)+IF(Estimate!$B$12="Best",COUNTIF($A$2:A201,"Best"),0),"")</f>
        <v/>
      </c>
      <c r="J201" s="16" t="str">
        <f>IF(COUNTA(A201:F201)=0,"",IF(OR(NOT(OR(A201="All",A201="Good",A201="Better",A201="Best")),NOT(OR(B201="Labor",B201="Material",B201="Equipment",B201="Subcontract")),NOT(ISNUMBER(D201)),AND(F201&lt;&gt;"",NOT(ISNUMBER(F201))),IF(B201="Labor",F201&lt;&gt;"",F201="")),"Check inputs",IF(OR(D201&lt;0,AND(ISNUMBER(F201),F201&lt;0)),"Check inputs","OK")))</f>
        <v/>
      </c>
    </row>
  </sheetData>
  <conditionalFormatting sqref="J2:J201">
    <cfRule type="expression" dxfId="1" priority="1">
      <formula>AND(J2&lt;&gt;"",J2&lt;&gt;"OK")</formula>
    </cfRule>
  </conditionalFormatting>
  <dataValidations count="8">
    <dataValidation type="list" allowBlank="1" showErrorMessage="1" errorTitle="Unknown option" error="Choose one of: All, Good, Better, Best" sqref="A10:A201">
      <formula1>"All,Good,Better,Best"</formula1>
    </dataValidation>
    <dataValidation type="list" allowBlank="1" showErrorMessage="1" errorTitle="Unknown option" error="Choose one of: All, Good, Better, Best" sqref="A2:A201">
      <formula1>"All,Good,Better,Best"</formula1>
    </dataValidation>
    <dataValidation type="list" allowBlank="1" showErrorMessage="1" errorTitle="Unknown category" error="Choose one of: Labor, Material, Equipment, Subcontract" sqref="B10:B201">
      <formula1>"Labor,Material,Equipment,Subcontract"</formula1>
    </dataValidation>
    <dataValidation type="list" allowBlank="1" showErrorMessage="1" errorTitle="Unknown category" error="Choose one of: Labor, Material, Equipment, Subcontract" sqref="B2:B201">
      <formula1>"Labor,Material,Equipment,Subcontract"</formula1>
    </dataValidation>
    <dataValidation type="decimal" allowBlank="1" showErrorMessage="1" errorTitle="Invalid qty" error="Enter a quantity of 0 or more (hours on Labor rows)." sqref="D10:D201">
      <formula1>0</formula1>
      <formula2>1000000</formula2>
    </dataValidation>
    <dataValidation type="decimal" allowBlank="1" showErrorMessage="1" errorTitle="Invalid qty" error="Enter a quantity of 0 or more (hours on Labor rows)." sqref="D2:D201">
      <formula1>0</formula1>
      <formula2>1000000</formula2>
    </dataValidation>
    <dataValidation type="decimal" allowBlank="1" showErrorMessage="1" errorTitle="Invalid cost" error="Enter a unit cost of 0 or more. Leave it blank on Labor rows." sqref="F10:F201">
      <formula1>0</formula1>
      <formula2>100000000</formula2>
    </dataValidation>
    <dataValidation type="decimal" allowBlank="1" showErrorMessage="1" errorTitle="Invalid cost" error="Enter a unit cost of 0 or more. Leave it blank on Labor rows." sqref="F2:F201">
      <formula1>0</formula1>
      <formula2>100000000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7"/>
  <sheetViews>
    <sheetView workbookViewId="0" showGridLines="0"/>
  </sheetViews>
  <sheetFormatPr defaultRowHeight="15" outlineLevelRow="0" outlineLevelCol="0" x14ac:dyDescent="55"/>
  <cols>
    <col min="1" max="1" width="30" customWidth="1"/>
    <col min="2" max="2" width="38" customWidth="1"/>
    <col min="3" max="4" width="13" customWidth="1"/>
    <col min="5" max="5" width="14" customWidth="1"/>
  </cols>
  <sheetData>
    <row r="1" ht="26" customHeight="1" spans="1:5" x14ac:dyDescent="0.25">
      <c r="A1" s="24" t="s">
        <v>81</v>
      </c>
      <c r="B1" s="24"/>
      <c r="C1" s="24"/>
      <c r="D1" s="25" t="s">
        <v>82</v>
      </c>
      <c r="E1" s="25"/>
    </row>
    <row r="2" spans="1:5" x14ac:dyDescent="0.25">
      <c r="A2" s="13" t="s">
        <v>83</v>
      </c>
      <c r="B2" s="13"/>
      <c r="C2" s="13"/>
      <c r="D2" s="13"/>
      <c r="E2" s="13"/>
    </row>
    <row r="4" spans="1:3" x14ac:dyDescent="0.25">
      <c r="A4" s="17" t="s">
        <v>84</v>
      </c>
      <c r="B4" s="13" t="s">
        <v>85</v>
      </c>
      <c r="C4" s="13"/>
    </row>
    <row r="5" spans="1:3" x14ac:dyDescent="0.25">
      <c r="A5" s="17" t="s">
        <v>86</v>
      </c>
      <c r="B5" s="13" t="s">
        <v>87</v>
      </c>
      <c r="C5" s="13"/>
    </row>
    <row r="6" spans="1:3" x14ac:dyDescent="0.25">
      <c r="A6" s="17" t="s">
        <v>88</v>
      </c>
      <c r="B6" s="13" t="s">
        <v>89</v>
      </c>
      <c r="C6" s="13"/>
    </row>
    <row r="7" spans="1:3" x14ac:dyDescent="0.25">
      <c r="A7" s="17" t="s">
        <v>90</v>
      </c>
      <c r="B7" s="26">
        <v>46328</v>
      </c>
      <c r="C7" s="26"/>
    </row>
    <row r="8" spans="1:3" x14ac:dyDescent="0.25">
      <c r="A8" s="17" t="s">
        <v>91</v>
      </c>
      <c r="B8" s="27">
        <v>30</v>
      </c>
      <c r="C8" s="27"/>
    </row>
    <row r="9" spans="1:3" x14ac:dyDescent="0.25">
      <c r="A9" s="17" t="s">
        <v>92</v>
      </c>
      <c r="B9" s="28">
        <f>IF(AND(ISNUMBER(B7),ISNUMBER(B8)),B7+B8,"")</f>
        <v>46358</v>
      </c>
      <c r="C9" s="28"/>
    </row>
    <row r="10" spans="1:3" x14ac:dyDescent="0.25">
      <c r="A10" s="17" t="s">
        <v>29</v>
      </c>
      <c r="B10" s="13" t="s">
        <v>45</v>
      </c>
      <c r="C10" s="13"/>
    </row>
    <row r="11" spans="1:3" x14ac:dyDescent="0.25">
      <c r="A11" s="17" t="s">
        <v>93</v>
      </c>
      <c r="B11" s="29">
        <v>0.08</v>
      </c>
      <c r="C11" s="29"/>
    </row>
    <row r="12" spans="1:3" x14ac:dyDescent="0.25">
      <c r="A12" s="17" t="s">
        <v>94</v>
      </c>
      <c r="B12" s="13" t="s">
        <v>74</v>
      </c>
      <c r="C12" s="13"/>
    </row>
    <row r="13" ht="18" customHeight="1" spans="4:5" x14ac:dyDescent="0.25">
      <c r="D13" s="21" t="s">
        <v>95</v>
      </c>
      <c r="E13" s="21"/>
    </row>
    <row r="17" spans="1:5" x14ac:dyDescent="0.25">
      <c r="A17" s="30" t="s">
        <v>96</v>
      </c>
      <c r="B17" s="30"/>
      <c r="C17" s="30"/>
      <c r="D17" s="30"/>
      <c r="E17" s="30"/>
    </row>
    <row r="18" ht="30" customHeight="1" spans="1:5" x14ac:dyDescent="0.25">
      <c r="A18" s="21" t="s">
        <v>97</v>
      </c>
      <c r="B18" s="21"/>
      <c r="C18" s="21"/>
      <c r="D18" s="21"/>
      <c r="E18" s="21"/>
    </row>
    <row r="19" ht="22" customHeight="1" spans="1:5" x14ac:dyDescent="0.25">
      <c r="A19" s="11" t="s">
        <v>20</v>
      </c>
      <c r="B19" s="11"/>
      <c r="C19" s="11" t="s">
        <v>70</v>
      </c>
      <c r="D19" s="11" t="s">
        <v>74</v>
      </c>
      <c r="E19" s="11" t="s">
        <v>77</v>
      </c>
    </row>
    <row r="20" spans="1:5" x14ac:dyDescent="0.25">
      <c r="A20" s="17" t="s">
        <v>98</v>
      </c>
      <c r="B20" s="17"/>
      <c r="C20" s="31">
        <f>IF($B$26&gt;0,"Check data",IF(COUNTIF('Line Items'!$A$2:$A$201,"All")+COUNTIF('Line Items'!$A$2:$A$201,"Good")&gt;40,"Over 40 lines",SUMIF('Line Items'!$A$2:$A$201,"All",'Line Items'!$H$2:$H$201)+SUMIF('Line Items'!$A$2:$A$201,"Good",'Line Items'!$H$2:$H$201)))</f>
        <v>7719</v>
      </c>
      <c r="D20" s="31">
        <f>IF($B$26&gt;0,"Check data",IF(COUNTIF('Line Items'!$A$2:$A$201,"All")+COUNTIF('Line Items'!$A$2:$A$201,"Better")&gt;40,"Over 40 lines",SUMIF('Line Items'!$A$2:$A$201,"All",'Line Items'!$H$2:$H$201)+SUMIF('Line Items'!$A$2:$A$201,"Better",'Line Items'!$H$2:$H$201)))</f>
        <v>9522</v>
      </c>
      <c r="E20" s="31">
        <f>IF($B$26&gt;0,"Check data",IF(COUNTIF('Line Items'!$A$2:$A$201,"All")+COUNTIF('Line Items'!$A$2:$A$201,"Best")&gt;40,"Over 40 lines",SUMIF('Line Items'!$A$2:$A$201,"All",'Line Items'!$H$2:$H$201)+SUMIF('Line Items'!$A$2:$A$201,"Best",'Line Items'!$H$2:$H$201)))</f>
        <v>12591</v>
      </c>
    </row>
    <row r="21" spans="1:5" x14ac:dyDescent="0.25">
      <c r="A21" s="17" t="s">
        <v>99</v>
      </c>
      <c r="B21" s="17"/>
      <c r="C21" s="31">
        <f>IF($B$26&gt;0,"Check data",IF(COUNTIF('Line Items'!$A$2:$A$201,"All")+COUNTIF('Line Items'!$A$2:$A$201,"Good")&gt;40,"Over 40 lines",(SUMIFS('Line Items'!$H$2:$H$201,'Line Items'!$A$2:$A$201,"All",'Line Items'!$B$2:$B$201,"Material")+SUMIFS('Line Items'!$H$2:$H$201,'Line Items'!$A$2:$A$201,"Good",'Line Items'!$B$2:$B$201,"Material"))*$B$11))</f>
        <v>69.12</v>
      </c>
      <c r="D21" s="31">
        <f>IF($B$26&gt;0,"Check data",IF(COUNTIF('Line Items'!$A$2:$A$201,"All")+COUNTIF('Line Items'!$A$2:$A$201,"Better")&gt;40,"Over 40 lines",(SUMIFS('Line Items'!$H$2:$H$201,'Line Items'!$A$2:$A$201,"All",'Line Items'!$B$2:$B$201,"Material")+SUMIFS('Line Items'!$H$2:$H$201,'Line Items'!$A$2:$A$201,"Better",'Line Items'!$B$2:$B$201,"Material"))*$B$11))</f>
        <v>88.56</v>
      </c>
      <c r="E21" s="31">
        <f>IF($B$26&gt;0,"Check data",IF(COUNTIF('Line Items'!$A$2:$A$201,"All")+COUNTIF('Line Items'!$A$2:$A$201,"Best")&gt;40,"Over 40 lines",(SUMIFS('Line Items'!$H$2:$H$201,'Line Items'!$A$2:$A$201,"All",'Line Items'!$B$2:$B$201,"Material")+SUMIFS('Line Items'!$H$2:$H$201,'Line Items'!$A$2:$A$201,"Best",'Line Items'!$B$2:$B$201,"Material"))*$B$11))</f>
        <v>103.68</v>
      </c>
    </row>
    <row r="22" spans="1:5" x14ac:dyDescent="0.25">
      <c r="A22" s="17" t="s">
        <v>100</v>
      </c>
      <c r="B22" s="17"/>
      <c r="C22" s="32">
        <f>IF($B$26&gt;0,"Check data",IF(COUNTIF('Line Items'!$A$2:$A$201,"All")+COUNTIF('Line Items'!$A$2:$A$201,"Good")&gt;40,"Over 40 lines",C20+C21))</f>
        <v>7788.12</v>
      </c>
      <c r="D22" s="32">
        <f>IF($B$26&gt;0,"Check data",IF(COUNTIF('Line Items'!$A$2:$A$201,"All")+COUNTIF('Line Items'!$A$2:$A$201,"Better")&gt;40,"Over 40 lines",D20+D21))</f>
        <v>9610.56</v>
      </c>
      <c r="E22" s="32">
        <f>IF($B$26&gt;0,"Check data",IF(COUNTIF('Line Items'!$A$2:$A$201,"All")+COUNTIF('Line Items'!$A$2:$A$201,"Best")&gt;40,"Over 40 lines",E20+E21))</f>
        <v>12694.68</v>
      </c>
    </row>
    <row r="24" spans="1:2" x14ac:dyDescent="0.25">
      <c r="A24" s="33" t="s">
        <v>101</v>
      </c>
      <c r="B24" s="34">
        <f>IF(NOT(OR(B12="Good",B12="Better",B12="Best")),"Pick an option",IF(B26&gt;0,"Check data",IF(B12="Good",C22,IF(B12="Better",D22,E22))))</f>
        <v>9610.56</v>
      </c>
    </row>
    <row r="25" spans="1:5" x14ac:dyDescent="0.25">
      <c r="A25" s="35" t="s">
        <v>102</v>
      </c>
      <c r="B25" s="36">
        <f>COUNT('Line Items'!$I$2:$I$201)</f>
        <v>6</v>
      </c>
      <c r="C25" s="37" t="s">
        <v>103</v>
      </c>
      <c r="D25" s="37"/>
      <c r="E25" s="37"/>
    </row>
    <row r="26" spans="1:5" x14ac:dyDescent="0.25">
      <c r="A26" s="35" t="s">
        <v>104</v>
      </c>
      <c r="B26" s="36">
        <f>IF(Presets!$I$3=1,0,1)+SUMPRODUCT((Presets!$F$2:$F$21&lt;&gt;"")*(Presets!$F$2:$F$21&lt;&gt;"OK"))+SUMPRODUCT(('Line Items'!$J$2:$J$201&lt;&gt;"")*('Line Items'!$J$2:$J$201&lt;&gt;"OK"))+IF(ISNUMBER(B11),IF(B11&lt;0,1,0),1)+IF(ISNUMBER(B8),IF(B8&lt;0,1,0),1)</f>
        <v>0</v>
      </c>
      <c r="C26" s="37"/>
      <c r="D26" s="37"/>
      <c r="E26" s="37"/>
    </row>
    <row r="27" spans="1:2" x14ac:dyDescent="0.25">
      <c r="A27" s="35" t="s">
        <v>105</v>
      </c>
      <c r="B27" s="38" t="str">
        <f>IF(ISNUMBER(B24),IF(B25&gt;0,INDEX(B30:B69,B25),""),"–")</f>
        <v>Programmable thermostat</v>
      </c>
    </row>
    <row r="29" ht="22" customHeight="1" spans="1:5" x14ac:dyDescent="0.25">
      <c r="A29" s="11" t="s">
        <v>106</v>
      </c>
      <c r="B29" s="11" t="s">
        <v>52</v>
      </c>
      <c r="C29" s="11" t="s">
        <v>53</v>
      </c>
      <c r="D29" s="11" t="s">
        <v>54</v>
      </c>
      <c r="E29" s="11" t="s">
        <v>107</v>
      </c>
    </row>
    <row r="30" spans="1:5" x14ac:dyDescent="0.25">
      <c r="A30" s="39">
        <f>IF(AND(ISNUMBER($B$24),1&lt;=$B$25),1,"")</f>
        <v>1</v>
      </c>
      <c r="B30" s="40" t="str">
        <f>IF(AND(ISNUMBER($B$24),1&lt;=$B$25),IF(INDEX('Line Items'!$C$2:$C$201,MATCH(1,'Line Items'!$I$2:$I$201,0))="","",INDEX('Line Items'!$C$2:$C$201,MATCH(1,'Line Items'!$I$2:$I$201,0))),IF(ISNUMBER($B$24),"","–"))</f>
        <v>Remove old system and haul away</v>
      </c>
      <c r="C30" s="41">
        <f>IF(AND(ISNUMBER($B$24),1&lt;=$B$25),INDEX('Line Items'!$D$2:$D$201,MATCH(1,'Line Items'!$I$2:$I$201,0)),"")</f>
        <v>4</v>
      </c>
      <c r="D30" s="42" t="str">
        <f>IF(AND(ISNUMBER($B$24),1&lt;=$B$25),IF(INDEX('Line Items'!$E$2:$E$201,MATCH(1,'Line Items'!$I$2:$I$201,0))="","",INDEX('Line Items'!$E$2:$E$201,MATCH(1,'Line Items'!$I$2:$I$201,0))),"")</f>
        <v>hr</v>
      </c>
      <c r="E30" s="43">
        <f>IF(AND(ISNUMBER($B$24),1&lt;=$B$25),INDEX('Line Items'!$H$2:$H$201,MATCH(1,'Line Items'!$I$2:$I$201,0)),"")</f>
        <v>480</v>
      </c>
    </row>
    <row r="31" spans="1:5" x14ac:dyDescent="0.25">
      <c r="A31" s="39">
        <f>IF(AND(ISNUMBER($B$24),2&lt;=$B$25),2,"")</f>
        <v>2</v>
      </c>
      <c r="B31" s="40" t="str">
        <f>IF(AND(ISNUMBER($B$24),2&lt;=$B$25),IF(INDEX('Line Items'!$C$2:$C$201,MATCH(2,'Line Items'!$I$2:$I$201,0))="","",INDEX('Line Items'!$C$2:$C$201,MATCH(2,'Line Items'!$I$2:$I$201,0))),"")</f>
        <v>Install and start up</v>
      </c>
      <c r="C31" s="41">
        <f>IF(AND(ISNUMBER($B$24),2&lt;=$B$25),INDEX('Line Items'!$D$2:$D$201,MATCH(2,'Line Items'!$I$2:$I$201,0)),"")</f>
        <v>10</v>
      </c>
      <c r="D31" s="42" t="str">
        <f>IF(AND(ISNUMBER($B$24),2&lt;=$B$25),IF(INDEX('Line Items'!$E$2:$E$201,MATCH(2,'Line Items'!$I$2:$I$201,0))="","",INDEX('Line Items'!$E$2:$E$201,MATCH(2,'Line Items'!$I$2:$I$201,0))),"")</f>
        <v>hr</v>
      </c>
      <c r="E31" s="43">
        <f>IF(AND(ISNUMBER($B$24),2&lt;=$B$25),INDEX('Line Items'!$H$2:$H$201,MATCH(2,'Line Items'!$I$2:$I$201,0)),"")</f>
        <v>1200</v>
      </c>
    </row>
    <row r="32" spans="1:5" x14ac:dyDescent="0.25">
      <c r="A32" s="39">
        <f>IF(AND(ISNUMBER($B$24),3&lt;=$B$25),3,"")</f>
        <v>3</v>
      </c>
      <c r="B32" s="40" t="str">
        <f>IF(AND(ISNUMBER($B$24),3&lt;=$B$25),IF(INDEX('Line Items'!$C$2:$C$201,MATCH(3,'Line Items'!$I$2:$I$201,0))="","",INDEX('Line Items'!$C$2:$C$201,MATCH(3,'Line Items'!$I$2:$I$201,0))),"")</f>
        <v>Line set, pad, disconnect and fittings</v>
      </c>
      <c r="C32" s="41">
        <f>IF(AND(ISNUMBER($B$24),3&lt;=$B$25),INDEX('Line Items'!$D$2:$D$201,MATCH(3,'Line Items'!$I$2:$I$201,0)),"")</f>
        <v>1</v>
      </c>
      <c r="D32" s="42" t="str">
        <f>IF(AND(ISNUMBER($B$24),3&lt;=$B$25),IF(INDEX('Line Items'!$E$2:$E$201,MATCH(3,'Line Items'!$I$2:$I$201,0))="","",INDEX('Line Items'!$E$2:$E$201,MATCH(3,'Line Items'!$I$2:$I$201,0))),"")</f>
        <v>lot</v>
      </c>
      <c r="E32" s="43">
        <f>IF(AND(ISNUMBER($B$24),3&lt;=$B$25),INDEX('Line Items'!$H$2:$H$201,MATCH(3,'Line Items'!$I$2:$I$201,0)),"")</f>
        <v>864</v>
      </c>
    </row>
    <row r="33" spans="1:5" x14ac:dyDescent="0.25">
      <c r="A33" s="39">
        <f>IF(AND(ISNUMBER($B$24),4&lt;=$B$25),4,"")</f>
        <v>4</v>
      </c>
      <c r="B33" s="40" t="str">
        <f>IF(AND(ISNUMBER($B$24),4&lt;=$B$25),IF(INDEX('Line Items'!$C$2:$C$201,MATCH(4,'Line Items'!$I$2:$I$201,0))="","",INDEX('Line Items'!$C$2:$C$201,MATCH(4,'Line Items'!$I$2:$I$201,0))),"")</f>
        <v>Electrical circuit upgrade</v>
      </c>
      <c r="C33" s="41">
        <f>IF(AND(ISNUMBER($B$24),4&lt;=$B$25),INDEX('Line Items'!$D$2:$D$201,MATCH(4,'Line Items'!$I$2:$I$201,0)),"")</f>
        <v>1</v>
      </c>
      <c r="D33" s="42" t="str">
        <f>IF(AND(ISNUMBER($B$24),4&lt;=$B$25),IF(INDEX('Line Items'!$E$2:$E$201,MATCH(4,'Line Items'!$I$2:$I$201,0))="","",INDEX('Line Items'!$E$2:$E$201,MATCH(4,'Line Items'!$I$2:$I$201,0))),"")</f>
        <v>job</v>
      </c>
      <c r="E33" s="43">
        <f>IF(AND(ISNUMBER($B$24),4&lt;=$B$25),INDEX('Line Items'!$H$2:$H$201,MATCH(4,'Line Items'!$I$2:$I$201,0)),"")</f>
        <v>495</v>
      </c>
    </row>
    <row r="34" spans="1:5" x14ac:dyDescent="0.25">
      <c r="A34" s="39">
        <f>IF(AND(ISNUMBER($B$24),5&lt;=$B$25),5,"")</f>
        <v>5</v>
      </c>
      <c r="B34" s="40" t="str">
        <f>IF(AND(ISNUMBER($B$24),5&lt;=$B$25),IF(INDEX('Line Items'!$C$2:$C$201,MATCH(5,'Line Items'!$I$2:$I$201,0))="","",INDEX('Line Items'!$C$2:$C$201,MATCH(5,'Line Items'!$I$2:$I$201,0))),"")</f>
        <v>3-ton two-stage split system</v>
      </c>
      <c r="C34" s="41">
        <f>IF(AND(ISNUMBER($B$24),5&lt;=$B$25),INDEX('Line Items'!$D$2:$D$201,MATCH(5,'Line Items'!$I$2:$I$201,0)),"")</f>
        <v>1</v>
      </c>
      <c r="D34" s="42" t="str">
        <f>IF(AND(ISNUMBER($B$24),5&lt;=$B$25),IF(INDEX('Line Items'!$E$2:$E$201,MATCH(5,'Line Items'!$I$2:$I$201,0))="","",INDEX('Line Items'!$E$2:$E$201,MATCH(5,'Line Items'!$I$2:$I$201,0))),"")</f>
        <v>ea</v>
      </c>
      <c r="E34" s="43">
        <f>IF(AND(ISNUMBER($B$24),5&lt;=$B$25),INDEX('Line Items'!$H$2:$H$201,MATCH(5,'Line Items'!$I$2:$I$201,0)),"")</f>
        <v>6240</v>
      </c>
    </row>
    <row r="35" spans="1:5" x14ac:dyDescent="0.25">
      <c r="A35" s="39">
        <f>IF(AND(ISNUMBER($B$24),6&lt;=$B$25),6,"")</f>
        <v>6</v>
      </c>
      <c r="B35" s="40" t="str">
        <f>IF(AND(ISNUMBER($B$24),6&lt;=$B$25),IF(INDEX('Line Items'!$C$2:$C$201,MATCH(6,'Line Items'!$I$2:$I$201,0))="","",INDEX('Line Items'!$C$2:$C$201,MATCH(6,'Line Items'!$I$2:$I$201,0))),"")</f>
        <v>Programmable thermostat</v>
      </c>
      <c r="C35" s="41">
        <f>IF(AND(ISNUMBER($B$24),6&lt;=$B$25),INDEX('Line Items'!$D$2:$D$201,MATCH(6,'Line Items'!$I$2:$I$201,0)),"")</f>
        <v>1</v>
      </c>
      <c r="D35" s="42" t="str">
        <f>IF(AND(ISNUMBER($B$24),6&lt;=$B$25),IF(INDEX('Line Items'!$E$2:$E$201,MATCH(6,'Line Items'!$I$2:$I$201,0))="","",INDEX('Line Items'!$E$2:$E$201,MATCH(6,'Line Items'!$I$2:$I$201,0))),"")</f>
        <v>ea</v>
      </c>
      <c r="E35" s="43">
        <f>IF(AND(ISNUMBER($B$24),6&lt;=$B$25),INDEX('Line Items'!$H$2:$H$201,MATCH(6,'Line Items'!$I$2:$I$201,0)),"")</f>
        <v>243</v>
      </c>
    </row>
    <row r="36" spans="1:5" x14ac:dyDescent="0.25">
      <c r="A36" s="39" t="str">
        <f>IF(AND(ISNUMBER($B$24),7&lt;=$B$25),7,"")</f>
        <v/>
      </c>
      <c r="B36" s="40" t="str">
        <f>IF(AND(ISNUMBER($B$24),7&lt;=$B$25),IF(INDEX('Line Items'!$C$2:$C$201,MATCH(7,'Line Items'!$I$2:$I$201,0))="","",INDEX('Line Items'!$C$2:$C$201,MATCH(7,'Line Items'!$I$2:$I$201,0))),"")</f>
        <v/>
      </c>
      <c r="C36" s="41" t="str">
        <f>IF(AND(ISNUMBER($B$24),7&lt;=$B$25),INDEX('Line Items'!$D$2:$D$201,MATCH(7,'Line Items'!$I$2:$I$201,0)),"")</f>
        <v/>
      </c>
      <c r="D36" s="42" t="str">
        <f>IF(AND(ISNUMBER($B$24),7&lt;=$B$25),IF(INDEX('Line Items'!$E$2:$E$201,MATCH(7,'Line Items'!$I$2:$I$201,0))="","",INDEX('Line Items'!$E$2:$E$201,MATCH(7,'Line Items'!$I$2:$I$201,0))),"")</f>
        <v/>
      </c>
      <c r="E36" s="43" t="str">
        <f>IF(AND(ISNUMBER($B$24),7&lt;=$B$25),INDEX('Line Items'!$H$2:$H$201,MATCH(7,'Line Items'!$I$2:$I$201,0)),"")</f>
        <v/>
      </c>
    </row>
    <row r="37" spans="1:5" x14ac:dyDescent="0.25">
      <c r="A37" s="39" t="str">
        <f>IF(AND(ISNUMBER($B$24),8&lt;=$B$25),8,"")</f>
        <v/>
      </c>
      <c r="B37" s="40" t="str">
        <f>IF(AND(ISNUMBER($B$24),8&lt;=$B$25),IF(INDEX('Line Items'!$C$2:$C$201,MATCH(8,'Line Items'!$I$2:$I$201,0))="","",INDEX('Line Items'!$C$2:$C$201,MATCH(8,'Line Items'!$I$2:$I$201,0))),"")</f>
        <v/>
      </c>
      <c r="C37" s="41" t="str">
        <f>IF(AND(ISNUMBER($B$24),8&lt;=$B$25),INDEX('Line Items'!$D$2:$D$201,MATCH(8,'Line Items'!$I$2:$I$201,0)),"")</f>
        <v/>
      </c>
      <c r="D37" s="42" t="str">
        <f>IF(AND(ISNUMBER($B$24),8&lt;=$B$25),IF(INDEX('Line Items'!$E$2:$E$201,MATCH(8,'Line Items'!$I$2:$I$201,0))="","",INDEX('Line Items'!$E$2:$E$201,MATCH(8,'Line Items'!$I$2:$I$201,0))),"")</f>
        <v/>
      </c>
      <c r="E37" s="43" t="str">
        <f>IF(AND(ISNUMBER($B$24),8&lt;=$B$25),INDEX('Line Items'!$H$2:$H$201,MATCH(8,'Line Items'!$I$2:$I$201,0)),"")</f>
        <v/>
      </c>
    </row>
    <row r="38" spans="1:5" x14ac:dyDescent="0.25">
      <c r="A38" s="39" t="str">
        <f>IF(AND(ISNUMBER($B$24),9&lt;=$B$25),9,"")</f>
        <v/>
      </c>
      <c r="B38" s="40" t="str">
        <f>IF(AND(ISNUMBER($B$24),9&lt;=$B$25),IF(INDEX('Line Items'!$C$2:$C$201,MATCH(9,'Line Items'!$I$2:$I$201,0))="","",INDEX('Line Items'!$C$2:$C$201,MATCH(9,'Line Items'!$I$2:$I$201,0))),"")</f>
        <v/>
      </c>
      <c r="C38" s="41" t="str">
        <f>IF(AND(ISNUMBER($B$24),9&lt;=$B$25),INDEX('Line Items'!$D$2:$D$201,MATCH(9,'Line Items'!$I$2:$I$201,0)),"")</f>
        <v/>
      </c>
      <c r="D38" s="42" t="str">
        <f>IF(AND(ISNUMBER($B$24),9&lt;=$B$25),IF(INDEX('Line Items'!$E$2:$E$201,MATCH(9,'Line Items'!$I$2:$I$201,0))="","",INDEX('Line Items'!$E$2:$E$201,MATCH(9,'Line Items'!$I$2:$I$201,0))),"")</f>
        <v/>
      </c>
      <c r="E38" s="43" t="str">
        <f>IF(AND(ISNUMBER($B$24),9&lt;=$B$25),INDEX('Line Items'!$H$2:$H$201,MATCH(9,'Line Items'!$I$2:$I$201,0)),"")</f>
        <v/>
      </c>
    </row>
    <row r="39" spans="1:5" x14ac:dyDescent="0.25">
      <c r="A39" s="39" t="str">
        <f>IF(AND(ISNUMBER($B$24),10&lt;=$B$25),10,"")</f>
        <v/>
      </c>
      <c r="B39" s="40" t="str">
        <f>IF(AND(ISNUMBER($B$24),10&lt;=$B$25),IF(INDEX('Line Items'!$C$2:$C$201,MATCH(10,'Line Items'!$I$2:$I$201,0))="","",INDEX('Line Items'!$C$2:$C$201,MATCH(10,'Line Items'!$I$2:$I$201,0))),"")</f>
        <v/>
      </c>
      <c r="C39" s="41" t="str">
        <f>IF(AND(ISNUMBER($B$24),10&lt;=$B$25),INDEX('Line Items'!$D$2:$D$201,MATCH(10,'Line Items'!$I$2:$I$201,0)),"")</f>
        <v/>
      </c>
      <c r="D39" s="42" t="str">
        <f>IF(AND(ISNUMBER($B$24),10&lt;=$B$25),IF(INDEX('Line Items'!$E$2:$E$201,MATCH(10,'Line Items'!$I$2:$I$201,0))="","",INDEX('Line Items'!$E$2:$E$201,MATCH(10,'Line Items'!$I$2:$I$201,0))),"")</f>
        <v/>
      </c>
      <c r="E39" s="43" t="str">
        <f>IF(AND(ISNUMBER($B$24),10&lt;=$B$25),INDEX('Line Items'!$H$2:$H$201,MATCH(10,'Line Items'!$I$2:$I$201,0)),"")</f>
        <v/>
      </c>
    </row>
    <row r="40" spans="1:5" x14ac:dyDescent="0.25">
      <c r="A40" s="39" t="str">
        <f>IF(AND(ISNUMBER($B$24),11&lt;=$B$25),11,"")</f>
        <v/>
      </c>
      <c r="B40" s="40" t="str">
        <f>IF(AND(ISNUMBER($B$24),11&lt;=$B$25),IF(INDEX('Line Items'!$C$2:$C$201,MATCH(11,'Line Items'!$I$2:$I$201,0))="","",INDEX('Line Items'!$C$2:$C$201,MATCH(11,'Line Items'!$I$2:$I$201,0))),"")</f>
        <v/>
      </c>
      <c r="C40" s="41" t="str">
        <f>IF(AND(ISNUMBER($B$24),11&lt;=$B$25),INDEX('Line Items'!$D$2:$D$201,MATCH(11,'Line Items'!$I$2:$I$201,0)),"")</f>
        <v/>
      </c>
      <c r="D40" s="42" t="str">
        <f>IF(AND(ISNUMBER($B$24),11&lt;=$B$25),IF(INDEX('Line Items'!$E$2:$E$201,MATCH(11,'Line Items'!$I$2:$I$201,0))="","",INDEX('Line Items'!$E$2:$E$201,MATCH(11,'Line Items'!$I$2:$I$201,0))),"")</f>
        <v/>
      </c>
      <c r="E40" s="43" t="str">
        <f>IF(AND(ISNUMBER($B$24),11&lt;=$B$25),INDEX('Line Items'!$H$2:$H$201,MATCH(11,'Line Items'!$I$2:$I$201,0)),"")</f>
        <v/>
      </c>
    </row>
    <row r="41" spans="1:5" x14ac:dyDescent="0.25">
      <c r="A41" s="39" t="str">
        <f>IF(AND(ISNUMBER($B$24),12&lt;=$B$25),12,"")</f>
        <v/>
      </c>
      <c r="B41" s="40" t="str">
        <f>IF(AND(ISNUMBER($B$24),12&lt;=$B$25),IF(INDEX('Line Items'!$C$2:$C$201,MATCH(12,'Line Items'!$I$2:$I$201,0))="","",INDEX('Line Items'!$C$2:$C$201,MATCH(12,'Line Items'!$I$2:$I$201,0))),"")</f>
        <v/>
      </c>
      <c r="C41" s="41" t="str">
        <f>IF(AND(ISNUMBER($B$24),12&lt;=$B$25),INDEX('Line Items'!$D$2:$D$201,MATCH(12,'Line Items'!$I$2:$I$201,0)),"")</f>
        <v/>
      </c>
      <c r="D41" s="42" t="str">
        <f>IF(AND(ISNUMBER($B$24),12&lt;=$B$25),IF(INDEX('Line Items'!$E$2:$E$201,MATCH(12,'Line Items'!$I$2:$I$201,0))="","",INDEX('Line Items'!$E$2:$E$201,MATCH(12,'Line Items'!$I$2:$I$201,0))),"")</f>
        <v/>
      </c>
      <c r="E41" s="43" t="str">
        <f>IF(AND(ISNUMBER($B$24),12&lt;=$B$25),INDEX('Line Items'!$H$2:$H$201,MATCH(12,'Line Items'!$I$2:$I$201,0)),"")</f>
        <v/>
      </c>
    </row>
    <row r="42" spans="1:5" x14ac:dyDescent="0.25">
      <c r="A42" s="39" t="str">
        <f>IF(AND(ISNUMBER($B$24),13&lt;=$B$25),13,"")</f>
        <v/>
      </c>
      <c r="B42" s="40" t="str">
        <f>IF(AND(ISNUMBER($B$24),13&lt;=$B$25),IF(INDEX('Line Items'!$C$2:$C$201,MATCH(13,'Line Items'!$I$2:$I$201,0))="","",INDEX('Line Items'!$C$2:$C$201,MATCH(13,'Line Items'!$I$2:$I$201,0))),"")</f>
        <v/>
      </c>
      <c r="C42" s="41" t="str">
        <f>IF(AND(ISNUMBER($B$24),13&lt;=$B$25),INDEX('Line Items'!$D$2:$D$201,MATCH(13,'Line Items'!$I$2:$I$201,0)),"")</f>
        <v/>
      </c>
      <c r="D42" s="42" t="str">
        <f>IF(AND(ISNUMBER($B$24),13&lt;=$B$25),IF(INDEX('Line Items'!$E$2:$E$201,MATCH(13,'Line Items'!$I$2:$I$201,0))="","",INDEX('Line Items'!$E$2:$E$201,MATCH(13,'Line Items'!$I$2:$I$201,0))),"")</f>
        <v/>
      </c>
      <c r="E42" s="43" t="str">
        <f>IF(AND(ISNUMBER($B$24),13&lt;=$B$25),INDEX('Line Items'!$H$2:$H$201,MATCH(13,'Line Items'!$I$2:$I$201,0)),"")</f>
        <v/>
      </c>
    </row>
    <row r="43" spans="1:5" x14ac:dyDescent="0.25">
      <c r="A43" s="39" t="str">
        <f>IF(AND(ISNUMBER($B$24),14&lt;=$B$25),14,"")</f>
        <v/>
      </c>
      <c r="B43" s="40" t="str">
        <f>IF(AND(ISNUMBER($B$24),14&lt;=$B$25),IF(INDEX('Line Items'!$C$2:$C$201,MATCH(14,'Line Items'!$I$2:$I$201,0))="","",INDEX('Line Items'!$C$2:$C$201,MATCH(14,'Line Items'!$I$2:$I$201,0))),"")</f>
        <v/>
      </c>
      <c r="C43" s="41" t="str">
        <f>IF(AND(ISNUMBER($B$24),14&lt;=$B$25),INDEX('Line Items'!$D$2:$D$201,MATCH(14,'Line Items'!$I$2:$I$201,0)),"")</f>
        <v/>
      </c>
      <c r="D43" s="42" t="str">
        <f>IF(AND(ISNUMBER($B$24),14&lt;=$B$25),IF(INDEX('Line Items'!$E$2:$E$201,MATCH(14,'Line Items'!$I$2:$I$201,0))="","",INDEX('Line Items'!$E$2:$E$201,MATCH(14,'Line Items'!$I$2:$I$201,0))),"")</f>
        <v/>
      </c>
      <c r="E43" s="43" t="str">
        <f>IF(AND(ISNUMBER($B$24),14&lt;=$B$25),INDEX('Line Items'!$H$2:$H$201,MATCH(14,'Line Items'!$I$2:$I$201,0)),"")</f>
        <v/>
      </c>
    </row>
    <row r="44" spans="1:5" x14ac:dyDescent="0.25">
      <c r="A44" s="39" t="str">
        <f>IF(AND(ISNUMBER($B$24),15&lt;=$B$25),15,"")</f>
        <v/>
      </c>
      <c r="B44" s="40" t="str">
        <f>IF(AND(ISNUMBER($B$24),15&lt;=$B$25),IF(INDEX('Line Items'!$C$2:$C$201,MATCH(15,'Line Items'!$I$2:$I$201,0))="","",INDEX('Line Items'!$C$2:$C$201,MATCH(15,'Line Items'!$I$2:$I$201,0))),"")</f>
        <v/>
      </c>
      <c r="C44" s="41" t="str">
        <f>IF(AND(ISNUMBER($B$24),15&lt;=$B$25),INDEX('Line Items'!$D$2:$D$201,MATCH(15,'Line Items'!$I$2:$I$201,0)),"")</f>
        <v/>
      </c>
      <c r="D44" s="42" t="str">
        <f>IF(AND(ISNUMBER($B$24),15&lt;=$B$25),IF(INDEX('Line Items'!$E$2:$E$201,MATCH(15,'Line Items'!$I$2:$I$201,0))="","",INDEX('Line Items'!$E$2:$E$201,MATCH(15,'Line Items'!$I$2:$I$201,0))),"")</f>
        <v/>
      </c>
      <c r="E44" s="43" t="str">
        <f>IF(AND(ISNUMBER($B$24),15&lt;=$B$25),INDEX('Line Items'!$H$2:$H$201,MATCH(15,'Line Items'!$I$2:$I$201,0)),"")</f>
        <v/>
      </c>
    </row>
    <row r="45" spans="1:5" x14ac:dyDescent="0.25">
      <c r="A45" s="39" t="str">
        <f>IF(AND(ISNUMBER($B$24),16&lt;=$B$25),16,"")</f>
        <v/>
      </c>
      <c r="B45" s="40" t="str">
        <f>IF(AND(ISNUMBER($B$24),16&lt;=$B$25),IF(INDEX('Line Items'!$C$2:$C$201,MATCH(16,'Line Items'!$I$2:$I$201,0))="","",INDEX('Line Items'!$C$2:$C$201,MATCH(16,'Line Items'!$I$2:$I$201,0))),"")</f>
        <v/>
      </c>
      <c r="C45" s="41" t="str">
        <f>IF(AND(ISNUMBER($B$24),16&lt;=$B$25),INDEX('Line Items'!$D$2:$D$201,MATCH(16,'Line Items'!$I$2:$I$201,0)),"")</f>
        <v/>
      </c>
      <c r="D45" s="42" t="str">
        <f>IF(AND(ISNUMBER($B$24),16&lt;=$B$25),IF(INDEX('Line Items'!$E$2:$E$201,MATCH(16,'Line Items'!$I$2:$I$201,0))="","",INDEX('Line Items'!$E$2:$E$201,MATCH(16,'Line Items'!$I$2:$I$201,0))),"")</f>
        <v/>
      </c>
      <c r="E45" s="43" t="str">
        <f>IF(AND(ISNUMBER($B$24),16&lt;=$B$25),INDEX('Line Items'!$H$2:$H$201,MATCH(16,'Line Items'!$I$2:$I$201,0)),"")</f>
        <v/>
      </c>
    </row>
    <row r="46" spans="1:5" x14ac:dyDescent="0.25">
      <c r="A46" s="39" t="str">
        <f>IF(AND(ISNUMBER($B$24),17&lt;=$B$25),17,"")</f>
        <v/>
      </c>
      <c r="B46" s="40" t="str">
        <f>IF(AND(ISNUMBER($B$24),17&lt;=$B$25),IF(INDEX('Line Items'!$C$2:$C$201,MATCH(17,'Line Items'!$I$2:$I$201,0))="","",INDEX('Line Items'!$C$2:$C$201,MATCH(17,'Line Items'!$I$2:$I$201,0))),"")</f>
        <v/>
      </c>
      <c r="C46" s="41" t="str">
        <f>IF(AND(ISNUMBER($B$24),17&lt;=$B$25),INDEX('Line Items'!$D$2:$D$201,MATCH(17,'Line Items'!$I$2:$I$201,0)),"")</f>
        <v/>
      </c>
      <c r="D46" s="42" t="str">
        <f>IF(AND(ISNUMBER($B$24),17&lt;=$B$25),IF(INDEX('Line Items'!$E$2:$E$201,MATCH(17,'Line Items'!$I$2:$I$201,0))="","",INDEX('Line Items'!$E$2:$E$201,MATCH(17,'Line Items'!$I$2:$I$201,0))),"")</f>
        <v/>
      </c>
      <c r="E46" s="43" t="str">
        <f>IF(AND(ISNUMBER($B$24),17&lt;=$B$25),INDEX('Line Items'!$H$2:$H$201,MATCH(17,'Line Items'!$I$2:$I$201,0)),"")</f>
        <v/>
      </c>
    </row>
    <row r="47" spans="1:5" x14ac:dyDescent="0.25">
      <c r="A47" s="39" t="str">
        <f>IF(AND(ISNUMBER($B$24),18&lt;=$B$25),18,"")</f>
        <v/>
      </c>
      <c r="B47" s="40" t="str">
        <f>IF(AND(ISNUMBER($B$24),18&lt;=$B$25),IF(INDEX('Line Items'!$C$2:$C$201,MATCH(18,'Line Items'!$I$2:$I$201,0))="","",INDEX('Line Items'!$C$2:$C$201,MATCH(18,'Line Items'!$I$2:$I$201,0))),"")</f>
        <v/>
      </c>
      <c r="C47" s="41" t="str">
        <f>IF(AND(ISNUMBER($B$24),18&lt;=$B$25),INDEX('Line Items'!$D$2:$D$201,MATCH(18,'Line Items'!$I$2:$I$201,0)),"")</f>
        <v/>
      </c>
      <c r="D47" s="42" t="str">
        <f>IF(AND(ISNUMBER($B$24),18&lt;=$B$25),IF(INDEX('Line Items'!$E$2:$E$201,MATCH(18,'Line Items'!$I$2:$I$201,0))="","",INDEX('Line Items'!$E$2:$E$201,MATCH(18,'Line Items'!$I$2:$I$201,0))),"")</f>
        <v/>
      </c>
      <c r="E47" s="43" t="str">
        <f>IF(AND(ISNUMBER($B$24),18&lt;=$B$25),INDEX('Line Items'!$H$2:$H$201,MATCH(18,'Line Items'!$I$2:$I$201,0)),"")</f>
        <v/>
      </c>
    </row>
    <row r="48" spans="1:5" x14ac:dyDescent="0.25">
      <c r="A48" s="39" t="str">
        <f>IF(AND(ISNUMBER($B$24),19&lt;=$B$25),19,"")</f>
        <v/>
      </c>
      <c r="B48" s="40" t="str">
        <f>IF(AND(ISNUMBER($B$24),19&lt;=$B$25),IF(INDEX('Line Items'!$C$2:$C$201,MATCH(19,'Line Items'!$I$2:$I$201,0))="","",INDEX('Line Items'!$C$2:$C$201,MATCH(19,'Line Items'!$I$2:$I$201,0))),"")</f>
        <v/>
      </c>
      <c r="C48" s="41" t="str">
        <f>IF(AND(ISNUMBER($B$24),19&lt;=$B$25),INDEX('Line Items'!$D$2:$D$201,MATCH(19,'Line Items'!$I$2:$I$201,0)),"")</f>
        <v/>
      </c>
      <c r="D48" s="42" t="str">
        <f>IF(AND(ISNUMBER($B$24),19&lt;=$B$25),IF(INDEX('Line Items'!$E$2:$E$201,MATCH(19,'Line Items'!$I$2:$I$201,0))="","",INDEX('Line Items'!$E$2:$E$201,MATCH(19,'Line Items'!$I$2:$I$201,0))),"")</f>
        <v/>
      </c>
      <c r="E48" s="43" t="str">
        <f>IF(AND(ISNUMBER($B$24),19&lt;=$B$25),INDEX('Line Items'!$H$2:$H$201,MATCH(19,'Line Items'!$I$2:$I$201,0)),"")</f>
        <v/>
      </c>
    </row>
    <row r="49" spans="1:5" x14ac:dyDescent="0.25">
      <c r="A49" s="39" t="str">
        <f>IF(AND(ISNUMBER($B$24),20&lt;=$B$25),20,"")</f>
        <v/>
      </c>
      <c r="B49" s="40" t="str">
        <f>IF(AND(ISNUMBER($B$24),20&lt;=$B$25),IF(INDEX('Line Items'!$C$2:$C$201,MATCH(20,'Line Items'!$I$2:$I$201,0))="","",INDEX('Line Items'!$C$2:$C$201,MATCH(20,'Line Items'!$I$2:$I$201,0))),"")</f>
        <v/>
      </c>
      <c r="C49" s="41" t="str">
        <f>IF(AND(ISNUMBER($B$24),20&lt;=$B$25),INDEX('Line Items'!$D$2:$D$201,MATCH(20,'Line Items'!$I$2:$I$201,0)),"")</f>
        <v/>
      </c>
      <c r="D49" s="42" t="str">
        <f>IF(AND(ISNUMBER($B$24),20&lt;=$B$25),IF(INDEX('Line Items'!$E$2:$E$201,MATCH(20,'Line Items'!$I$2:$I$201,0))="","",INDEX('Line Items'!$E$2:$E$201,MATCH(20,'Line Items'!$I$2:$I$201,0))),"")</f>
        <v/>
      </c>
      <c r="E49" s="43" t="str">
        <f>IF(AND(ISNUMBER($B$24),20&lt;=$B$25),INDEX('Line Items'!$H$2:$H$201,MATCH(20,'Line Items'!$I$2:$I$201,0)),"")</f>
        <v/>
      </c>
    </row>
    <row r="50" spans="1:5" x14ac:dyDescent="0.25">
      <c r="A50" s="39" t="str">
        <f>IF(AND(ISNUMBER($B$24),21&lt;=$B$25),21,"")</f>
        <v/>
      </c>
      <c r="B50" s="40" t="str">
        <f>IF(AND(ISNUMBER($B$24),21&lt;=$B$25),IF(INDEX('Line Items'!$C$2:$C$201,MATCH(21,'Line Items'!$I$2:$I$201,0))="","",INDEX('Line Items'!$C$2:$C$201,MATCH(21,'Line Items'!$I$2:$I$201,0))),"")</f>
        <v/>
      </c>
      <c r="C50" s="41" t="str">
        <f>IF(AND(ISNUMBER($B$24),21&lt;=$B$25),INDEX('Line Items'!$D$2:$D$201,MATCH(21,'Line Items'!$I$2:$I$201,0)),"")</f>
        <v/>
      </c>
      <c r="D50" s="42" t="str">
        <f>IF(AND(ISNUMBER($B$24),21&lt;=$B$25),IF(INDEX('Line Items'!$E$2:$E$201,MATCH(21,'Line Items'!$I$2:$I$201,0))="","",INDEX('Line Items'!$E$2:$E$201,MATCH(21,'Line Items'!$I$2:$I$201,0))),"")</f>
        <v/>
      </c>
      <c r="E50" s="43" t="str">
        <f>IF(AND(ISNUMBER($B$24),21&lt;=$B$25),INDEX('Line Items'!$H$2:$H$201,MATCH(21,'Line Items'!$I$2:$I$201,0)),"")</f>
        <v/>
      </c>
    </row>
    <row r="51" spans="1:5" x14ac:dyDescent="0.25">
      <c r="A51" s="39" t="str">
        <f>IF(AND(ISNUMBER($B$24),22&lt;=$B$25),22,"")</f>
        <v/>
      </c>
      <c r="B51" s="40" t="str">
        <f>IF(AND(ISNUMBER($B$24),22&lt;=$B$25),IF(INDEX('Line Items'!$C$2:$C$201,MATCH(22,'Line Items'!$I$2:$I$201,0))="","",INDEX('Line Items'!$C$2:$C$201,MATCH(22,'Line Items'!$I$2:$I$201,0))),"")</f>
        <v/>
      </c>
      <c r="C51" s="41" t="str">
        <f>IF(AND(ISNUMBER($B$24),22&lt;=$B$25),INDEX('Line Items'!$D$2:$D$201,MATCH(22,'Line Items'!$I$2:$I$201,0)),"")</f>
        <v/>
      </c>
      <c r="D51" s="42" t="str">
        <f>IF(AND(ISNUMBER($B$24),22&lt;=$B$25),IF(INDEX('Line Items'!$E$2:$E$201,MATCH(22,'Line Items'!$I$2:$I$201,0))="","",INDEX('Line Items'!$E$2:$E$201,MATCH(22,'Line Items'!$I$2:$I$201,0))),"")</f>
        <v/>
      </c>
      <c r="E51" s="43" t="str">
        <f>IF(AND(ISNUMBER($B$24),22&lt;=$B$25),INDEX('Line Items'!$H$2:$H$201,MATCH(22,'Line Items'!$I$2:$I$201,0)),"")</f>
        <v/>
      </c>
    </row>
    <row r="52" spans="1:5" x14ac:dyDescent="0.25">
      <c r="A52" s="39" t="str">
        <f>IF(AND(ISNUMBER($B$24),23&lt;=$B$25),23,"")</f>
        <v/>
      </c>
      <c r="B52" s="40" t="str">
        <f>IF(AND(ISNUMBER($B$24),23&lt;=$B$25),IF(INDEX('Line Items'!$C$2:$C$201,MATCH(23,'Line Items'!$I$2:$I$201,0))="","",INDEX('Line Items'!$C$2:$C$201,MATCH(23,'Line Items'!$I$2:$I$201,0))),"")</f>
        <v/>
      </c>
      <c r="C52" s="41" t="str">
        <f>IF(AND(ISNUMBER($B$24),23&lt;=$B$25),INDEX('Line Items'!$D$2:$D$201,MATCH(23,'Line Items'!$I$2:$I$201,0)),"")</f>
        <v/>
      </c>
      <c r="D52" s="42" t="str">
        <f>IF(AND(ISNUMBER($B$24),23&lt;=$B$25),IF(INDEX('Line Items'!$E$2:$E$201,MATCH(23,'Line Items'!$I$2:$I$201,0))="","",INDEX('Line Items'!$E$2:$E$201,MATCH(23,'Line Items'!$I$2:$I$201,0))),"")</f>
        <v/>
      </c>
      <c r="E52" s="43" t="str">
        <f>IF(AND(ISNUMBER($B$24),23&lt;=$B$25),INDEX('Line Items'!$H$2:$H$201,MATCH(23,'Line Items'!$I$2:$I$201,0)),"")</f>
        <v/>
      </c>
    </row>
    <row r="53" spans="1:5" x14ac:dyDescent="0.25">
      <c r="A53" s="39" t="str">
        <f>IF(AND(ISNUMBER($B$24),24&lt;=$B$25),24,"")</f>
        <v/>
      </c>
      <c r="B53" s="40" t="str">
        <f>IF(AND(ISNUMBER($B$24),24&lt;=$B$25),IF(INDEX('Line Items'!$C$2:$C$201,MATCH(24,'Line Items'!$I$2:$I$201,0))="","",INDEX('Line Items'!$C$2:$C$201,MATCH(24,'Line Items'!$I$2:$I$201,0))),"")</f>
        <v/>
      </c>
      <c r="C53" s="41" t="str">
        <f>IF(AND(ISNUMBER($B$24),24&lt;=$B$25),INDEX('Line Items'!$D$2:$D$201,MATCH(24,'Line Items'!$I$2:$I$201,0)),"")</f>
        <v/>
      </c>
      <c r="D53" s="42" t="str">
        <f>IF(AND(ISNUMBER($B$24),24&lt;=$B$25),IF(INDEX('Line Items'!$E$2:$E$201,MATCH(24,'Line Items'!$I$2:$I$201,0))="","",INDEX('Line Items'!$E$2:$E$201,MATCH(24,'Line Items'!$I$2:$I$201,0))),"")</f>
        <v/>
      </c>
      <c r="E53" s="43" t="str">
        <f>IF(AND(ISNUMBER($B$24),24&lt;=$B$25),INDEX('Line Items'!$H$2:$H$201,MATCH(24,'Line Items'!$I$2:$I$201,0)),"")</f>
        <v/>
      </c>
    </row>
    <row r="54" spans="1:5" x14ac:dyDescent="0.25">
      <c r="A54" s="39" t="str">
        <f>IF(AND(ISNUMBER($B$24),25&lt;=$B$25),25,"")</f>
        <v/>
      </c>
      <c r="B54" s="40" t="str">
        <f>IF(AND(ISNUMBER($B$24),25&lt;=$B$25),IF(INDEX('Line Items'!$C$2:$C$201,MATCH(25,'Line Items'!$I$2:$I$201,0))="","",INDEX('Line Items'!$C$2:$C$201,MATCH(25,'Line Items'!$I$2:$I$201,0))),"")</f>
        <v/>
      </c>
      <c r="C54" s="41" t="str">
        <f>IF(AND(ISNUMBER($B$24),25&lt;=$B$25),INDEX('Line Items'!$D$2:$D$201,MATCH(25,'Line Items'!$I$2:$I$201,0)),"")</f>
        <v/>
      </c>
      <c r="D54" s="42" t="str">
        <f>IF(AND(ISNUMBER($B$24),25&lt;=$B$25),IF(INDEX('Line Items'!$E$2:$E$201,MATCH(25,'Line Items'!$I$2:$I$201,0))="","",INDEX('Line Items'!$E$2:$E$201,MATCH(25,'Line Items'!$I$2:$I$201,0))),"")</f>
        <v/>
      </c>
      <c r="E54" s="43" t="str">
        <f>IF(AND(ISNUMBER($B$24),25&lt;=$B$25),INDEX('Line Items'!$H$2:$H$201,MATCH(25,'Line Items'!$I$2:$I$201,0)),"")</f>
        <v/>
      </c>
    </row>
    <row r="55" spans="1:5" x14ac:dyDescent="0.25">
      <c r="A55" s="39" t="str">
        <f>IF(AND(ISNUMBER($B$24),26&lt;=$B$25),26,"")</f>
        <v/>
      </c>
      <c r="B55" s="40" t="str">
        <f>IF(AND(ISNUMBER($B$24),26&lt;=$B$25),IF(INDEX('Line Items'!$C$2:$C$201,MATCH(26,'Line Items'!$I$2:$I$201,0))="","",INDEX('Line Items'!$C$2:$C$201,MATCH(26,'Line Items'!$I$2:$I$201,0))),"")</f>
        <v/>
      </c>
      <c r="C55" s="41" t="str">
        <f>IF(AND(ISNUMBER($B$24),26&lt;=$B$25),INDEX('Line Items'!$D$2:$D$201,MATCH(26,'Line Items'!$I$2:$I$201,0)),"")</f>
        <v/>
      </c>
      <c r="D55" s="42" t="str">
        <f>IF(AND(ISNUMBER($B$24),26&lt;=$B$25),IF(INDEX('Line Items'!$E$2:$E$201,MATCH(26,'Line Items'!$I$2:$I$201,0))="","",INDEX('Line Items'!$E$2:$E$201,MATCH(26,'Line Items'!$I$2:$I$201,0))),"")</f>
        <v/>
      </c>
      <c r="E55" s="43" t="str">
        <f>IF(AND(ISNUMBER($B$24),26&lt;=$B$25),INDEX('Line Items'!$H$2:$H$201,MATCH(26,'Line Items'!$I$2:$I$201,0)),"")</f>
        <v/>
      </c>
    </row>
    <row r="56" spans="1:5" x14ac:dyDescent="0.25">
      <c r="A56" s="39" t="str">
        <f>IF(AND(ISNUMBER($B$24),27&lt;=$B$25),27,"")</f>
        <v/>
      </c>
      <c r="B56" s="40" t="str">
        <f>IF(AND(ISNUMBER($B$24),27&lt;=$B$25),IF(INDEX('Line Items'!$C$2:$C$201,MATCH(27,'Line Items'!$I$2:$I$201,0))="","",INDEX('Line Items'!$C$2:$C$201,MATCH(27,'Line Items'!$I$2:$I$201,0))),"")</f>
        <v/>
      </c>
      <c r="C56" s="41" t="str">
        <f>IF(AND(ISNUMBER($B$24),27&lt;=$B$25),INDEX('Line Items'!$D$2:$D$201,MATCH(27,'Line Items'!$I$2:$I$201,0)),"")</f>
        <v/>
      </c>
      <c r="D56" s="42" t="str">
        <f>IF(AND(ISNUMBER($B$24),27&lt;=$B$25),IF(INDEX('Line Items'!$E$2:$E$201,MATCH(27,'Line Items'!$I$2:$I$201,0))="","",INDEX('Line Items'!$E$2:$E$201,MATCH(27,'Line Items'!$I$2:$I$201,0))),"")</f>
        <v/>
      </c>
      <c r="E56" s="43" t="str">
        <f>IF(AND(ISNUMBER($B$24),27&lt;=$B$25),INDEX('Line Items'!$H$2:$H$201,MATCH(27,'Line Items'!$I$2:$I$201,0)),"")</f>
        <v/>
      </c>
    </row>
    <row r="57" spans="1:5" x14ac:dyDescent="0.25">
      <c r="A57" s="39" t="str">
        <f>IF(AND(ISNUMBER($B$24),28&lt;=$B$25),28,"")</f>
        <v/>
      </c>
      <c r="B57" s="40" t="str">
        <f>IF(AND(ISNUMBER($B$24),28&lt;=$B$25),IF(INDEX('Line Items'!$C$2:$C$201,MATCH(28,'Line Items'!$I$2:$I$201,0))="","",INDEX('Line Items'!$C$2:$C$201,MATCH(28,'Line Items'!$I$2:$I$201,0))),"")</f>
        <v/>
      </c>
      <c r="C57" s="41" t="str">
        <f>IF(AND(ISNUMBER($B$24),28&lt;=$B$25),INDEX('Line Items'!$D$2:$D$201,MATCH(28,'Line Items'!$I$2:$I$201,0)),"")</f>
        <v/>
      </c>
      <c r="D57" s="42" t="str">
        <f>IF(AND(ISNUMBER($B$24),28&lt;=$B$25),IF(INDEX('Line Items'!$E$2:$E$201,MATCH(28,'Line Items'!$I$2:$I$201,0))="","",INDEX('Line Items'!$E$2:$E$201,MATCH(28,'Line Items'!$I$2:$I$201,0))),"")</f>
        <v/>
      </c>
      <c r="E57" s="43" t="str">
        <f>IF(AND(ISNUMBER($B$24),28&lt;=$B$25),INDEX('Line Items'!$H$2:$H$201,MATCH(28,'Line Items'!$I$2:$I$201,0)),"")</f>
        <v/>
      </c>
    </row>
    <row r="58" spans="1:5" x14ac:dyDescent="0.25">
      <c r="A58" s="39" t="str">
        <f>IF(AND(ISNUMBER($B$24),29&lt;=$B$25),29,"")</f>
        <v/>
      </c>
      <c r="B58" s="40" t="str">
        <f>IF(AND(ISNUMBER($B$24),29&lt;=$B$25),IF(INDEX('Line Items'!$C$2:$C$201,MATCH(29,'Line Items'!$I$2:$I$201,0))="","",INDEX('Line Items'!$C$2:$C$201,MATCH(29,'Line Items'!$I$2:$I$201,0))),"")</f>
        <v/>
      </c>
      <c r="C58" s="41" t="str">
        <f>IF(AND(ISNUMBER($B$24),29&lt;=$B$25),INDEX('Line Items'!$D$2:$D$201,MATCH(29,'Line Items'!$I$2:$I$201,0)),"")</f>
        <v/>
      </c>
      <c r="D58" s="42" t="str">
        <f>IF(AND(ISNUMBER($B$24),29&lt;=$B$25),IF(INDEX('Line Items'!$E$2:$E$201,MATCH(29,'Line Items'!$I$2:$I$201,0))="","",INDEX('Line Items'!$E$2:$E$201,MATCH(29,'Line Items'!$I$2:$I$201,0))),"")</f>
        <v/>
      </c>
      <c r="E58" s="43" t="str">
        <f>IF(AND(ISNUMBER($B$24),29&lt;=$B$25),INDEX('Line Items'!$H$2:$H$201,MATCH(29,'Line Items'!$I$2:$I$201,0)),"")</f>
        <v/>
      </c>
    </row>
    <row r="59" spans="1:5" x14ac:dyDescent="0.25">
      <c r="A59" s="39" t="str">
        <f>IF(AND(ISNUMBER($B$24),30&lt;=$B$25),30,"")</f>
        <v/>
      </c>
      <c r="B59" s="40" t="str">
        <f>IF(AND(ISNUMBER($B$24),30&lt;=$B$25),IF(INDEX('Line Items'!$C$2:$C$201,MATCH(30,'Line Items'!$I$2:$I$201,0))="","",INDEX('Line Items'!$C$2:$C$201,MATCH(30,'Line Items'!$I$2:$I$201,0))),"")</f>
        <v/>
      </c>
      <c r="C59" s="41" t="str">
        <f>IF(AND(ISNUMBER($B$24),30&lt;=$B$25),INDEX('Line Items'!$D$2:$D$201,MATCH(30,'Line Items'!$I$2:$I$201,0)),"")</f>
        <v/>
      </c>
      <c r="D59" s="42" t="str">
        <f>IF(AND(ISNUMBER($B$24),30&lt;=$B$25),IF(INDEX('Line Items'!$E$2:$E$201,MATCH(30,'Line Items'!$I$2:$I$201,0))="","",INDEX('Line Items'!$E$2:$E$201,MATCH(30,'Line Items'!$I$2:$I$201,0))),"")</f>
        <v/>
      </c>
      <c r="E59" s="43" t="str">
        <f>IF(AND(ISNUMBER($B$24),30&lt;=$B$25),INDEX('Line Items'!$H$2:$H$201,MATCH(30,'Line Items'!$I$2:$I$201,0)),"")</f>
        <v/>
      </c>
    </row>
    <row r="60" spans="1:5" x14ac:dyDescent="0.25">
      <c r="A60" s="39" t="str">
        <f>IF(AND(ISNUMBER($B$24),31&lt;=$B$25),31,"")</f>
        <v/>
      </c>
      <c r="B60" s="40" t="str">
        <f>IF(AND(ISNUMBER($B$24),31&lt;=$B$25),IF(INDEX('Line Items'!$C$2:$C$201,MATCH(31,'Line Items'!$I$2:$I$201,0))="","",INDEX('Line Items'!$C$2:$C$201,MATCH(31,'Line Items'!$I$2:$I$201,0))),"")</f>
        <v/>
      </c>
      <c r="C60" s="41" t="str">
        <f>IF(AND(ISNUMBER($B$24),31&lt;=$B$25),INDEX('Line Items'!$D$2:$D$201,MATCH(31,'Line Items'!$I$2:$I$201,0)),"")</f>
        <v/>
      </c>
      <c r="D60" s="42" t="str">
        <f>IF(AND(ISNUMBER($B$24),31&lt;=$B$25),IF(INDEX('Line Items'!$E$2:$E$201,MATCH(31,'Line Items'!$I$2:$I$201,0))="","",INDEX('Line Items'!$E$2:$E$201,MATCH(31,'Line Items'!$I$2:$I$201,0))),"")</f>
        <v/>
      </c>
      <c r="E60" s="43" t="str">
        <f>IF(AND(ISNUMBER($B$24),31&lt;=$B$25),INDEX('Line Items'!$H$2:$H$201,MATCH(31,'Line Items'!$I$2:$I$201,0)),"")</f>
        <v/>
      </c>
    </row>
    <row r="61" spans="1:5" x14ac:dyDescent="0.25">
      <c r="A61" s="39" t="str">
        <f>IF(AND(ISNUMBER($B$24),32&lt;=$B$25),32,"")</f>
        <v/>
      </c>
      <c r="B61" s="40" t="str">
        <f>IF(AND(ISNUMBER($B$24),32&lt;=$B$25),IF(INDEX('Line Items'!$C$2:$C$201,MATCH(32,'Line Items'!$I$2:$I$201,0))="","",INDEX('Line Items'!$C$2:$C$201,MATCH(32,'Line Items'!$I$2:$I$201,0))),"")</f>
        <v/>
      </c>
      <c r="C61" s="41" t="str">
        <f>IF(AND(ISNUMBER($B$24),32&lt;=$B$25),INDEX('Line Items'!$D$2:$D$201,MATCH(32,'Line Items'!$I$2:$I$201,0)),"")</f>
        <v/>
      </c>
      <c r="D61" s="42" t="str">
        <f>IF(AND(ISNUMBER($B$24),32&lt;=$B$25),IF(INDEX('Line Items'!$E$2:$E$201,MATCH(32,'Line Items'!$I$2:$I$201,0))="","",INDEX('Line Items'!$E$2:$E$201,MATCH(32,'Line Items'!$I$2:$I$201,0))),"")</f>
        <v/>
      </c>
      <c r="E61" s="43" t="str">
        <f>IF(AND(ISNUMBER($B$24),32&lt;=$B$25),INDEX('Line Items'!$H$2:$H$201,MATCH(32,'Line Items'!$I$2:$I$201,0)),"")</f>
        <v/>
      </c>
    </row>
    <row r="62" spans="1:5" x14ac:dyDescent="0.25">
      <c r="A62" s="39" t="str">
        <f>IF(AND(ISNUMBER($B$24),33&lt;=$B$25),33,"")</f>
        <v/>
      </c>
      <c r="B62" s="40" t="str">
        <f>IF(AND(ISNUMBER($B$24),33&lt;=$B$25),IF(INDEX('Line Items'!$C$2:$C$201,MATCH(33,'Line Items'!$I$2:$I$201,0))="","",INDEX('Line Items'!$C$2:$C$201,MATCH(33,'Line Items'!$I$2:$I$201,0))),"")</f>
        <v/>
      </c>
      <c r="C62" s="41" t="str">
        <f>IF(AND(ISNUMBER($B$24),33&lt;=$B$25),INDEX('Line Items'!$D$2:$D$201,MATCH(33,'Line Items'!$I$2:$I$201,0)),"")</f>
        <v/>
      </c>
      <c r="D62" s="42" t="str">
        <f>IF(AND(ISNUMBER($B$24),33&lt;=$B$25),IF(INDEX('Line Items'!$E$2:$E$201,MATCH(33,'Line Items'!$I$2:$I$201,0))="","",INDEX('Line Items'!$E$2:$E$201,MATCH(33,'Line Items'!$I$2:$I$201,0))),"")</f>
        <v/>
      </c>
      <c r="E62" s="43" t="str">
        <f>IF(AND(ISNUMBER($B$24),33&lt;=$B$25),INDEX('Line Items'!$H$2:$H$201,MATCH(33,'Line Items'!$I$2:$I$201,0)),"")</f>
        <v/>
      </c>
    </row>
    <row r="63" spans="1:5" x14ac:dyDescent="0.25">
      <c r="A63" s="39" t="str">
        <f>IF(AND(ISNUMBER($B$24),34&lt;=$B$25),34,"")</f>
        <v/>
      </c>
      <c r="B63" s="40" t="str">
        <f>IF(AND(ISNUMBER($B$24),34&lt;=$B$25),IF(INDEX('Line Items'!$C$2:$C$201,MATCH(34,'Line Items'!$I$2:$I$201,0))="","",INDEX('Line Items'!$C$2:$C$201,MATCH(34,'Line Items'!$I$2:$I$201,0))),"")</f>
        <v/>
      </c>
      <c r="C63" s="41" t="str">
        <f>IF(AND(ISNUMBER($B$24),34&lt;=$B$25),INDEX('Line Items'!$D$2:$D$201,MATCH(34,'Line Items'!$I$2:$I$201,0)),"")</f>
        <v/>
      </c>
      <c r="D63" s="42" t="str">
        <f>IF(AND(ISNUMBER($B$24),34&lt;=$B$25),IF(INDEX('Line Items'!$E$2:$E$201,MATCH(34,'Line Items'!$I$2:$I$201,0))="","",INDEX('Line Items'!$E$2:$E$201,MATCH(34,'Line Items'!$I$2:$I$201,0))),"")</f>
        <v/>
      </c>
      <c r="E63" s="43" t="str">
        <f>IF(AND(ISNUMBER($B$24),34&lt;=$B$25),INDEX('Line Items'!$H$2:$H$201,MATCH(34,'Line Items'!$I$2:$I$201,0)),"")</f>
        <v/>
      </c>
    </row>
    <row r="64" spans="1:5" x14ac:dyDescent="0.25">
      <c r="A64" s="39" t="str">
        <f>IF(AND(ISNUMBER($B$24),35&lt;=$B$25),35,"")</f>
        <v/>
      </c>
      <c r="B64" s="40" t="str">
        <f>IF(AND(ISNUMBER($B$24),35&lt;=$B$25),IF(INDEX('Line Items'!$C$2:$C$201,MATCH(35,'Line Items'!$I$2:$I$201,0))="","",INDEX('Line Items'!$C$2:$C$201,MATCH(35,'Line Items'!$I$2:$I$201,0))),"")</f>
        <v/>
      </c>
      <c r="C64" s="41" t="str">
        <f>IF(AND(ISNUMBER($B$24),35&lt;=$B$25),INDEX('Line Items'!$D$2:$D$201,MATCH(35,'Line Items'!$I$2:$I$201,0)),"")</f>
        <v/>
      </c>
      <c r="D64" s="42" t="str">
        <f>IF(AND(ISNUMBER($B$24),35&lt;=$B$25),IF(INDEX('Line Items'!$E$2:$E$201,MATCH(35,'Line Items'!$I$2:$I$201,0))="","",INDEX('Line Items'!$E$2:$E$201,MATCH(35,'Line Items'!$I$2:$I$201,0))),"")</f>
        <v/>
      </c>
      <c r="E64" s="43" t="str">
        <f>IF(AND(ISNUMBER($B$24),35&lt;=$B$25),INDEX('Line Items'!$H$2:$H$201,MATCH(35,'Line Items'!$I$2:$I$201,0)),"")</f>
        <v/>
      </c>
    </row>
    <row r="65" spans="1:5" x14ac:dyDescent="0.25">
      <c r="A65" s="39" t="str">
        <f>IF(AND(ISNUMBER($B$24),36&lt;=$B$25),36,"")</f>
        <v/>
      </c>
      <c r="B65" s="40" t="str">
        <f>IF(AND(ISNUMBER($B$24),36&lt;=$B$25),IF(INDEX('Line Items'!$C$2:$C$201,MATCH(36,'Line Items'!$I$2:$I$201,0))="","",INDEX('Line Items'!$C$2:$C$201,MATCH(36,'Line Items'!$I$2:$I$201,0))),"")</f>
        <v/>
      </c>
      <c r="C65" s="41" t="str">
        <f>IF(AND(ISNUMBER($B$24),36&lt;=$B$25),INDEX('Line Items'!$D$2:$D$201,MATCH(36,'Line Items'!$I$2:$I$201,0)),"")</f>
        <v/>
      </c>
      <c r="D65" s="42" t="str">
        <f>IF(AND(ISNUMBER($B$24),36&lt;=$B$25),IF(INDEX('Line Items'!$E$2:$E$201,MATCH(36,'Line Items'!$I$2:$I$201,0))="","",INDEX('Line Items'!$E$2:$E$201,MATCH(36,'Line Items'!$I$2:$I$201,0))),"")</f>
        <v/>
      </c>
      <c r="E65" s="43" t="str">
        <f>IF(AND(ISNUMBER($B$24),36&lt;=$B$25),INDEX('Line Items'!$H$2:$H$201,MATCH(36,'Line Items'!$I$2:$I$201,0)),"")</f>
        <v/>
      </c>
    </row>
    <row r="66" spans="1:5" x14ac:dyDescent="0.25">
      <c r="A66" s="39" t="str">
        <f>IF(AND(ISNUMBER($B$24),37&lt;=$B$25),37,"")</f>
        <v/>
      </c>
      <c r="B66" s="40" t="str">
        <f>IF(AND(ISNUMBER($B$24),37&lt;=$B$25),IF(INDEX('Line Items'!$C$2:$C$201,MATCH(37,'Line Items'!$I$2:$I$201,0))="","",INDEX('Line Items'!$C$2:$C$201,MATCH(37,'Line Items'!$I$2:$I$201,0))),"")</f>
        <v/>
      </c>
      <c r="C66" s="41" t="str">
        <f>IF(AND(ISNUMBER($B$24),37&lt;=$B$25),INDEX('Line Items'!$D$2:$D$201,MATCH(37,'Line Items'!$I$2:$I$201,0)),"")</f>
        <v/>
      </c>
      <c r="D66" s="42" t="str">
        <f>IF(AND(ISNUMBER($B$24),37&lt;=$B$25),IF(INDEX('Line Items'!$E$2:$E$201,MATCH(37,'Line Items'!$I$2:$I$201,0))="","",INDEX('Line Items'!$E$2:$E$201,MATCH(37,'Line Items'!$I$2:$I$201,0))),"")</f>
        <v/>
      </c>
      <c r="E66" s="43" t="str">
        <f>IF(AND(ISNUMBER($B$24),37&lt;=$B$25),INDEX('Line Items'!$H$2:$H$201,MATCH(37,'Line Items'!$I$2:$I$201,0)),"")</f>
        <v/>
      </c>
    </row>
    <row r="67" spans="1:5" x14ac:dyDescent="0.25">
      <c r="A67" s="39" t="str">
        <f>IF(AND(ISNUMBER($B$24),38&lt;=$B$25),38,"")</f>
        <v/>
      </c>
      <c r="B67" s="40" t="str">
        <f>IF(AND(ISNUMBER($B$24),38&lt;=$B$25),IF(INDEX('Line Items'!$C$2:$C$201,MATCH(38,'Line Items'!$I$2:$I$201,0))="","",INDEX('Line Items'!$C$2:$C$201,MATCH(38,'Line Items'!$I$2:$I$201,0))),"")</f>
        <v/>
      </c>
      <c r="C67" s="41" t="str">
        <f>IF(AND(ISNUMBER($B$24),38&lt;=$B$25),INDEX('Line Items'!$D$2:$D$201,MATCH(38,'Line Items'!$I$2:$I$201,0)),"")</f>
        <v/>
      </c>
      <c r="D67" s="42" t="str">
        <f>IF(AND(ISNUMBER($B$24),38&lt;=$B$25),IF(INDEX('Line Items'!$E$2:$E$201,MATCH(38,'Line Items'!$I$2:$I$201,0))="","",INDEX('Line Items'!$E$2:$E$201,MATCH(38,'Line Items'!$I$2:$I$201,0))),"")</f>
        <v/>
      </c>
      <c r="E67" s="43" t="str">
        <f>IF(AND(ISNUMBER($B$24),38&lt;=$B$25),INDEX('Line Items'!$H$2:$H$201,MATCH(38,'Line Items'!$I$2:$I$201,0)),"")</f>
        <v/>
      </c>
    </row>
    <row r="68" spans="1:5" x14ac:dyDescent="0.25">
      <c r="A68" s="39" t="str">
        <f>IF(AND(ISNUMBER($B$24),39&lt;=$B$25),39,"")</f>
        <v/>
      </c>
      <c r="B68" s="40" t="str">
        <f>IF(AND(ISNUMBER($B$24),39&lt;=$B$25),IF(INDEX('Line Items'!$C$2:$C$201,MATCH(39,'Line Items'!$I$2:$I$201,0))="","",INDEX('Line Items'!$C$2:$C$201,MATCH(39,'Line Items'!$I$2:$I$201,0))),"")</f>
        <v/>
      </c>
      <c r="C68" s="41" t="str">
        <f>IF(AND(ISNUMBER($B$24),39&lt;=$B$25),INDEX('Line Items'!$D$2:$D$201,MATCH(39,'Line Items'!$I$2:$I$201,0)),"")</f>
        <v/>
      </c>
      <c r="D68" s="42" t="str">
        <f>IF(AND(ISNUMBER($B$24),39&lt;=$B$25),IF(INDEX('Line Items'!$E$2:$E$201,MATCH(39,'Line Items'!$I$2:$I$201,0))="","",INDEX('Line Items'!$E$2:$E$201,MATCH(39,'Line Items'!$I$2:$I$201,0))),"")</f>
        <v/>
      </c>
      <c r="E68" s="43" t="str">
        <f>IF(AND(ISNUMBER($B$24),39&lt;=$B$25),INDEX('Line Items'!$H$2:$H$201,MATCH(39,'Line Items'!$I$2:$I$201,0)),"")</f>
        <v/>
      </c>
    </row>
    <row r="69" spans="1:5" x14ac:dyDescent="0.25">
      <c r="A69" s="39" t="str">
        <f>IF(AND(ISNUMBER($B$24),40&lt;=$B$25),40,"")</f>
        <v/>
      </c>
      <c r="B69" s="40" t="str">
        <f>IF(AND(ISNUMBER($B$24),40&lt;=$B$25),IF(INDEX('Line Items'!$C$2:$C$201,MATCH(40,'Line Items'!$I$2:$I$201,0))="","",INDEX('Line Items'!$C$2:$C$201,MATCH(40,'Line Items'!$I$2:$I$201,0))),"")</f>
        <v/>
      </c>
      <c r="C69" s="41" t="str">
        <f>IF(AND(ISNUMBER($B$24),40&lt;=$B$25),INDEX('Line Items'!$D$2:$D$201,MATCH(40,'Line Items'!$I$2:$I$201,0)),"")</f>
        <v/>
      </c>
      <c r="D69" s="42" t="str">
        <f>IF(AND(ISNUMBER($B$24),40&lt;=$B$25),IF(INDEX('Line Items'!$E$2:$E$201,MATCH(40,'Line Items'!$I$2:$I$201,0))="","",INDEX('Line Items'!$E$2:$E$201,MATCH(40,'Line Items'!$I$2:$I$201,0))),"")</f>
        <v/>
      </c>
      <c r="E69" s="43" t="str">
        <f>IF(AND(ISNUMBER($B$24),40&lt;=$B$25),INDEX('Line Items'!$H$2:$H$201,MATCH(40,'Line Items'!$I$2:$I$201,0)),"")</f>
        <v/>
      </c>
    </row>
    <row r="70" spans="3:5" x14ac:dyDescent="0.25">
      <c r="C70" s="44" t="s">
        <v>99</v>
      </c>
      <c r="D70" s="44"/>
      <c r="E70" s="45">
        <f>IF(ISNUMBER($B$24),IF($B$12="Good",$C$21,IF($B$12="Better",$D$21,$E$21)),"")</f>
        <v>88.56</v>
      </c>
    </row>
    <row r="71" spans="3:5" x14ac:dyDescent="0.25">
      <c r="C71" s="46" t="s">
        <v>108</v>
      </c>
      <c r="D71" s="46"/>
      <c r="E71" s="32">
        <f>IF(ISNUMBER($B$24),$B$24,"")</f>
        <v>9610.56</v>
      </c>
    </row>
    <row r="72" ht="30" customHeight="1" spans="1:5" x14ac:dyDescent="0.25">
      <c r="A72" s="47" t="str">
        <f>IF(ISNUMBER(B9),"Terms: this estimate is valid until "&amp;TEXT(B9,"yyyy-mm-dd")&amp;". Prices include the tax on materials shown. Work not listed above is quoted separately.","Terms: prices include the tax on materials shown. Work not listed above is quoted separately.")</f>
        <v>Terms: this estimate is valid until 2026-12-02. Prices include the tax on materials shown. Work not listed above is quoted separately.</v>
      </c>
      <c r="B72" s="47"/>
      <c r="C72" s="47"/>
      <c r="D72" s="47"/>
      <c r="E72" s="47"/>
    </row>
    <row r="74" ht="26" customHeight="1" spans="1:5" x14ac:dyDescent="0.25">
      <c r="A74" s="48" t="s">
        <v>109</v>
      </c>
      <c r="B74" s="48"/>
      <c r="C74" s="48"/>
      <c r="D74" s="48"/>
      <c r="E74" s="48"/>
    </row>
    <row r="75" ht="26" customHeight="1" spans="1:5" x14ac:dyDescent="0.25">
      <c r="A75" s="48" t="s">
        <v>110</v>
      </c>
      <c r="B75" s="48"/>
      <c r="C75" s="48"/>
      <c r="D75" s="48"/>
      <c r="E75" s="48"/>
    </row>
    <row r="77" ht="30" customHeight="1" spans="1:5" x14ac:dyDescent="0.25">
      <c r="A77" s="49" t="s">
        <v>28</v>
      </c>
      <c r="B77" s="49"/>
      <c r="C77" s="49"/>
      <c r="D77" s="49"/>
      <c r="E77" s="49"/>
    </row>
  </sheetData>
  <mergeCells count="26">
    <mergeCell ref="A1:C1"/>
    <mergeCell ref="D1:E1"/>
    <mergeCell ref="A2:E2"/>
    <mergeCell ref="B4:C4"/>
    <mergeCell ref="B5:C5"/>
    <mergeCell ref="B6:C6"/>
    <mergeCell ref="B7:C7"/>
    <mergeCell ref="B8:C8"/>
    <mergeCell ref="B9:C9"/>
    <mergeCell ref="B10:C10"/>
    <mergeCell ref="B11:C11"/>
    <mergeCell ref="B12:C12"/>
    <mergeCell ref="D13:E13"/>
    <mergeCell ref="A17:E17"/>
    <mergeCell ref="A18:E18"/>
    <mergeCell ref="A19:B19"/>
    <mergeCell ref="A20:B20"/>
    <mergeCell ref="A21:B21"/>
    <mergeCell ref="A22:B22"/>
    <mergeCell ref="C25:E26"/>
    <mergeCell ref="C70:D70"/>
    <mergeCell ref="C71:D71"/>
    <mergeCell ref="A72:E72"/>
    <mergeCell ref="A74:E74"/>
    <mergeCell ref="A75:E75"/>
    <mergeCell ref="A77:E77"/>
  </mergeCells>
  <conditionalFormatting sqref="B26">
    <cfRule type="expression" dxfId="2" priority="1">
      <formula>B26&gt;0</formula>
    </cfRule>
  </conditionalFormatting>
  <dataValidations count="4">
    <dataValidation type="list" allowBlank="1" showErrorMessage="1" errorTitle="Unknown trade" error="Pick a trade from the Presets sheet." sqref="B10">
      <formula1>Presets!$A$2:$A$21</formula1>
    </dataValidation>
    <dataValidation type="decimal" allowBlank="1" showErrorMessage="1" errorTitle="Invalid tax rate" error="Enter a tax rate from 0% to 100%." sqref="B11">
      <formula1>0</formula1>
      <formula2>1</formula2>
    </dataValidation>
    <dataValidation type="list" allowBlank="1" showErrorMessage="1" errorTitle="Unknown option" error="Choose one of: Good, Better, Best" sqref="B12">
      <formula1>"Good,Better,Best"</formula1>
    </dataValidation>
    <dataValidation type="decimal" allowBlank="1" showErrorMessage="1" errorTitle="Invalid days" error="Enter the number of days the price holds (0 or more)." sqref="B8">
      <formula1>0</formula1>
      <formula2>3650</formula2>
    </dataValidation>
  </dataValidations>
  <hyperlinks>
    <hyperlink ref="A77" r:id="rId1"/>
  </hyperlinks>
  <pageMargins left="0.4" right="0.4" top="0.4" bottom="0.4" header="0.2" footer="0.2"/>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Presets</vt:lpstr>
      <vt:lpstr>Line Items</vt:lpstr>
      <vt:lpstr>Estimate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2026-11-04T13:44:09Z</dcterms:created>
  <dcterms:modified xsi:type="dcterms:W3CDTF">2026-11-04T13:44:09Z</dcterms:modified>
</cp:coreProperties>
</file>